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Strategy &amp; Regulation\Regulatory Operations\Principal Statement\Charges\Charges 2020-21\Modelling\HD\Final\"/>
    </mc:Choice>
  </mc:AlternateContent>
  <workbookProtection workbookAlgorithmName="SHA-512" workbookHashValue="oHJ/KOz9EqRyTOB7J6Aj6PFqt9uLQ4OtxD52HxIA83ioVBTRM8EItnyGo9YSMxTzuVJ9VBI/Mo7IRufBxyRRUw==" workbookSaltValue="kWMuiml1EgucfExOU4ZxZg==" workbookSpinCount="100000" lockStructure="1"/>
  <bookViews>
    <workbookView xWindow="0" yWindow="0" windowWidth="25200" windowHeight="12030" activeTab="1"/>
  </bookViews>
  <sheets>
    <sheet name="Guide" sheetId="1" r:id="rId1"/>
    <sheet name="UserInput" sheetId="13" r:id="rId2"/>
    <sheet name="InpC" sheetId="3" state="hidden" r:id="rId3"/>
    <sheet name="InpS" sheetId="2" state="hidden" r:id="rId4"/>
    <sheet name="StandardCharges" sheetId="6" state="hidden" r:id="rId5"/>
    <sheet name="Costs" sheetId="5" state="hidden" r:id="rId6"/>
    <sheet name="ComSum" sheetId="4" state="hidden" r:id="rId7"/>
    <sheet name="DiscountCalc" sheetId="12" r:id="rId8"/>
    <sheet name="Rates" sheetId="14" r:id="rId9"/>
  </sheets>
  <definedNames>
    <definedName name="Boolean" localSheetId="1">UserInput!#REF!</definedName>
    <definedName name="Boolean">InpC!$G$80:$G$81</definedName>
    <definedName name="MainsUnitRateOptions" localSheetId="7">InpC!#REF!</definedName>
    <definedName name="MainsUnitRateOptions" localSheetId="8">InpC!#REF!</definedName>
    <definedName name="MainsUnitRateOptions" localSheetId="1">UserInput!#REF!</definedName>
    <definedName name="MainsUnitRateOptions">InpC!#REF!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O24" i="4" l="1"/>
  <c r="CN24" i="4"/>
  <c r="CM24" i="4"/>
  <c r="CL24" i="4"/>
  <c r="CK24" i="4"/>
  <c r="CJ24" i="4"/>
  <c r="CI24" i="4"/>
  <c r="CH24" i="4"/>
  <c r="CG24" i="4"/>
  <c r="CF24" i="4"/>
  <c r="CE24" i="4"/>
  <c r="CD24" i="4"/>
  <c r="CC24" i="4"/>
  <c r="CB24" i="4"/>
  <c r="CA24" i="4"/>
  <c r="BZ24" i="4"/>
  <c r="BY24" i="4"/>
  <c r="BX24" i="4"/>
  <c r="BW24" i="4"/>
  <c r="BV24" i="4"/>
  <c r="BU24" i="4"/>
  <c r="BT24" i="4"/>
  <c r="BS24" i="4"/>
  <c r="BR24" i="4"/>
  <c r="BQ24" i="4"/>
  <c r="BP24" i="4"/>
  <c r="BO24" i="4"/>
  <c r="BN24" i="4"/>
  <c r="BM24" i="4"/>
  <c r="BL24" i="4"/>
  <c r="BK24" i="4"/>
  <c r="BJ24" i="4"/>
  <c r="BI24" i="4"/>
  <c r="BH24" i="4"/>
  <c r="BG24" i="4"/>
  <c r="BF24" i="4"/>
  <c r="BE24" i="4"/>
  <c r="BD24" i="4"/>
  <c r="BC24" i="4"/>
  <c r="BB24" i="4"/>
  <c r="BA24" i="4"/>
  <c r="AZ24" i="4"/>
  <c r="AY24" i="4"/>
  <c r="AX24" i="4"/>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R24" i="4"/>
  <c r="Q24" i="4"/>
  <c r="P24" i="4"/>
  <c r="O24" i="4"/>
  <c r="N24" i="4"/>
  <c r="M24" i="4"/>
  <c r="L24" i="4"/>
  <c r="K24" i="4"/>
  <c r="H75" i="5" l="1"/>
  <c r="E75" i="5"/>
  <c r="G43" i="5"/>
  <c r="G75" i="5" s="1"/>
  <c r="H123" i="4"/>
  <c r="H122" i="4"/>
  <c r="H121" i="4"/>
  <c r="H120" i="4"/>
  <c r="G122" i="4"/>
  <c r="G121" i="4"/>
  <c r="G120" i="4"/>
  <c r="E122" i="4"/>
  <c r="E121" i="4"/>
  <c r="G10" i="13"/>
  <c r="G123" i="4" s="1"/>
  <c r="E10" i="13"/>
  <c r="E123" i="4" s="1"/>
  <c r="J9" i="13"/>
  <c r="J6" i="13" l="1"/>
  <c r="K7" i="13" l="1"/>
  <c r="L7" i="13"/>
  <c r="G11" i="6"/>
  <c r="G12" i="6"/>
  <c r="G16" i="6" s="1"/>
  <c r="F47" i="6" s="1"/>
  <c r="S58" i="6"/>
  <c r="R58" i="6"/>
  <c r="Q58" i="6"/>
  <c r="P58" i="6"/>
  <c r="O58" i="6"/>
  <c r="N58" i="6"/>
  <c r="M58" i="6"/>
  <c r="L58" i="6"/>
  <c r="S57" i="6"/>
  <c r="R57" i="6"/>
  <c r="Q57" i="6"/>
  <c r="P57" i="6"/>
  <c r="O57" i="6"/>
  <c r="N57" i="6"/>
  <c r="M57" i="6"/>
  <c r="L57" i="6"/>
  <c r="S56" i="6"/>
  <c r="R56" i="6"/>
  <c r="Q56" i="6"/>
  <c r="P56" i="6"/>
  <c r="O56" i="6"/>
  <c r="N56" i="6"/>
  <c r="M56" i="6"/>
  <c r="L56" i="6"/>
  <c r="K58" i="6"/>
  <c r="K57" i="6"/>
  <c r="K56" i="6"/>
  <c r="S54" i="6"/>
  <c r="R54" i="6"/>
  <c r="Q54" i="6"/>
  <c r="P54" i="6"/>
  <c r="O54" i="6"/>
  <c r="N54" i="6"/>
  <c r="M54" i="6"/>
  <c r="L54" i="6"/>
  <c r="K54" i="6"/>
  <c r="S53" i="6"/>
  <c r="R53" i="6"/>
  <c r="Q53" i="6"/>
  <c r="P53" i="6"/>
  <c r="O53" i="6"/>
  <c r="N53" i="6"/>
  <c r="M53" i="6"/>
  <c r="L53" i="6"/>
  <c r="K53" i="6"/>
  <c r="S52" i="6"/>
  <c r="R52" i="6"/>
  <c r="Q52" i="6"/>
  <c r="P52" i="6"/>
  <c r="O52" i="6"/>
  <c r="N52" i="6"/>
  <c r="M52" i="6"/>
  <c r="L52" i="6"/>
  <c r="K52" i="6"/>
  <c r="S49" i="6"/>
  <c r="R49" i="6"/>
  <c r="Q49" i="6"/>
  <c r="P49" i="6"/>
  <c r="O49" i="6"/>
  <c r="N49" i="6"/>
  <c r="M49" i="6"/>
  <c r="L49" i="6"/>
  <c r="K49" i="6"/>
  <c r="S48" i="6"/>
  <c r="R48" i="6"/>
  <c r="Q48" i="6"/>
  <c r="P48" i="6"/>
  <c r="O48" i="6"/>
  <c r="N48" i="6"/>
  <c r="M48" i="6"/>
  <c r="L48" i="6"/>
  <c r="K48" i="6"/>
  <c r="S47" i="6"/>
  <c r="R47" i="6"/>
  <c r="Q47" i="6"/>
  <c r="P47" i="6"/>
  <c r="O47" i="6"/>
  <c r="N47" i="6"/>
  <c r="M47" i="6"/>
  <c r="L47" i="6"/>
  <c r="K47" i="6"/>
  <c r="S44" i="6"/>
  <c r="R44" i="6"/>
  <c r="Q44" i="6"/>
  <c r="P44" i="6"/>
  <c r="O44" i="6"/>
  <c r="N44" i="6"/>
  <c r="M44" i="6"/>
  <c r="L44" i="6"/>
  <c r="K44" i="6"/>
  <c r="S40" i="6"/>
  <c r="R40" i="6"/>
  <c r="Q40" i="6"/>
  <c r="P40" i="6"/>
  <c r="O40" i="6"/>
  <c r="N40" i="6"/>
  <c r="M40" i="6"/>
  <c r="L40" i="6"/>
  <c r="K40" i="6"/>
  <c r="S39" i="6"/>
  <c r="R39" i="6"/>
  <c r="Q39" i="6"/>
  <c r="P39" i="6"/>
  <c r="O39" i="6"/>
  <c r="N39" i="6"/>
  <c r="M39" i="6"/>
  <c r="L39" i="6"/>
  <c r="K39" i="6"/>
  <c r="S38" i="6"/>
  <c r="R38" i="6"/>
  <c r="Q38" i="6"/>
  <c r="P38" i="6"/>
  <c r="O38" i="6"/>
  <c r="N38" i="6"/>
  <c r="M38" i="6"/>
  <c r="L38" i="6"/>
  <c r="K38" i="6"/>
  <c r="S37" i="6"/>
  <c r="R37" i="6"/>
  <c r="Q37" i="6"/>
  <c r="P37" i="6"/>
  <c r="O37" i="6"/>
  <c r="N37" i="6"/>
  <c r="M37" i="6"/>
  <c r="L37" i="6"/>
  <c r="K37" i="6"/>
  <c r="S36" i="6"/>
  <c r="R36" i="6"/>
  <c r="Q36" i="6"/>
  <c r="P36" i="6"/>
  <c r="O36" i="6"/>
  <c r="N36" i="6"/>
  <c r="M36" i="6"/>
  <c r="L36" i="6"/>
  <c r="K36" i="6"/>
  <c r="S35" i="6"/>
  <c r="R35" i="6"/>
  <c r="Q35" i="6"/>
  <c r="P35" i="6"/>
  <c r="O35" i="6"/>
  <c r="N35" i="6"/>
  <c r="M35" i="6"/>
  <c r="L35" i="6"/>
  <c r="K35" i="6"/>
  <c r="S34" i="6"/>
  <c r="R34" i="6"/>
  <c r="Q34" i="6"/>
  <c r="P34" i="6"/>
  <c r="O34" i="6"/>
  <c r="N34" i="6"/>
  <c r="M34" i="6"/>
  <c r="L34" i="6"/>
  <c r="K34" i="6"/>
  <c r="S33" i="6"/>
  <c r="R33" i="6"/>
  <c r="Q33" i="6"/>
  <c r="P33" i="6"/>
  <c r="O33" i="6"/>
  <c r="N33" i="6"/>
  <c r="M33" i="6"/>
  <c r="L33" i="6"/>
  <c r="K33" i="6"/>
  <c r="S32" i="6"/>
  <c r="R32" i="6"/>
  <c r="Q32" i="6"/>
  <c r="P32" i="6"/>
  <c r="O32" i="6"/>
  <c r="N32" i="6"/>
  <c r="M32" i="6"/>
  <c r="L32" i="6"/>
  <c r="K32" i="6"/>
  <c r="S31" i="6"/>
  <c r="R31" i="6"/>
  <c r="Q31" i="6"/>
  <c r="P31" i="6"/>
  <c r="O31" i="6"/>
  <c r="N31" i="6"/>
  <c r="M31" i="6"/>
  <c r="L31" i="6"/>
  <c r="K31" i="6"/>
  <c r="S30" i="6"/>
  <c r="R30" i="6"/>
  <c r="Q30" i="6"/>
  <c r="P30" i="6"/>
  <c r="O30" i="6"/>
  <c r="N30" i="6"/>
  <c r="M30" i="6"/>
  <c r="L30" i="6"/>
  <c r="K30" i="6"/>
  <c r="S100" i="6"/>
  <c r="R100" i="6"/>
  <c r="Q100" i="6"/>
  <c r="P100" i="6"/>
  <c r="O100" i="6"/>
  <c r="N100" i="6"/>
  <c r="M100" i="6"/>
  <c r="L100" i="6"/>
  <c r="K100" i="6"/>
  <c r="S18" i="6"/>
  <c r="R18" i="6"/>
  <c r="Q18" i="6"/>
  <c r="P18" i="6"/>
  <c r="O18" i="6"/>
  <c r="N18" i="6"/>
  <c r="M18" i="6"/>
  <c r="L18" i="6"/>
  <c r="S17" i="6"/>
  <c r="R17" i="6"/>
  <c r="Q17" i="6"/>
  <c r="P17" i="6"/>
  <c r="O17" i="6"/>
  <c r="N17" i="6"/>
  <c r="M17" i="6"/>
  <c r="L17" i="6"/>
  <c r="S16" i="6"/>
  <c r="R16" i="6"/>
  <c r="Q16" i="6"/>
  <c r="P16" i="6"/>
  <c r="O16" i="6"/>
  <c r="N16" i="6"/>
  <c r="M16" i="6"/>
  <c r="L16" i="6"/>
  <c r="S15" i="6"/>
  <c r="R15" i="6"/>
  <c r="Q15" i="6"/>
  <c r="P15" i="6"/>
  <c r="O15" i="6"/>
  <c r="N15" i="6"/>
  <c r="M15" i="6"/>
  <c r="L15" i="6"/>
  <c r="K18" i="6"/>
  <c r="K17" i="6"/>
  <c r="K16" i="6"/>
  <c r="K15" i="6"/>
  <c r="H46" i="6"/>
  <c r="E46" i="6"/>
  <c r="G40" i="6"/>
  <c r="G39" i="6"/>
  <c r="G38" i="6"/>
  <c r="G37" i="6"/>
  <c r="G36" i="6"/>
  <c r="G35" i="6"/>
  <c r="G34" i="6"/>
  <c r="G33" i="6"/>
  <c r="G32" i="6"/>
  <c r="G31" i="6"/>
  <c r="G30" i="6"/>
  <c r="L54" i="13"/>
  <c r="L53" i="13"/>
  <c r="L52" i="13"/>
  <c r="L45" i="13"/>
  <c r="L46" i="13"/>
  <c r="G44" i="6"/>
  <c r="G43" i="6"/>
  <c r="G42" i="6"/>
  <c r="G46" i="6"/>
  <c r="H49" i="6"/>
  <c r="E49" i="6"/>
  <c r="H48" i="6"/>
  <c r="E48" i="6"/>
  <c r="H18" i="6"/>
  <c r="E18" i="6"/>
  <c r="H17" i="6"/>
  <c r="E17" i="6"/>
  <c r="H12" i="6"/>
  <c r="H11" i="6"/>
  <c r="E7" i="13"/>
  <c r="E12" i="6" s="1"/>
  <c r="E6" i="13"/>
  <c r="E15" i="6"/>
  <c r="E11" i="6" l="1"/>
  <c r="E120" i="4"/>
  <c r="J7" i="13"/>
  <c r="G47" i="6"/>
  <c r="G17" i="6"/>
  <c r="F48" i="6" s="1"/>
  <c r="G48" i="6" s="1"/>
  <c r="G18" i="6"/>
  <c r="F49" i="6" s="1"/>
  <c r="G49" i="6" s="1"/>
  <c r="C63" i="12"/>
  <c r="H117" i="5" l="1"/>
  <c r="G117" i="5"/>
  <c r="E117" i="5"/>
  <c r="H32" i="14" l="1"/>
  <c r="G39" i="14"/>
  <c r="E230" i="6"/>
  <c r="E269" i="6" s="1"/>
  <c r="H230" i="6"/>
  <c r="H269" i="6" s="1"/>
  <c r="E57" i="12" l="1"/>
  <c r="H57" i="12"/>
  <c r="H87" i="12"/>
  <c r="F57" i="12"/>
  <c r="K46" i="14" l="1"/>
  <c r="H46" i="14"/>
  <c r="F46" i="14"/>
  <c r="E46" i="14"/>
  <c r="H45" i="14"/>
  <c r="F45" i="14"/>
  <c r="E45" i="14"/>
  <c r="K43" i="14"/>
  <c r="H43" i="14"/>
  <c r="F43" i="14"/>
  <c r="E43" i="14"/>
  <c r="H42" i="14"/>
  <c r="F42" i="14"/>
  <c r="E42" i="14"/>
  <c r="E40" i="14"/>
  <c r="F40" i="14"/>
  <c r="H40" i="14"/>
  <c r="H69" i="14"/>
  <c r="E69" i="14"/>
  <c r="H68" i="14"/>
  <c r="E68" i="14"/>
  <c r="H67" i="14"/>
  <c r="E67" i="14"/>
  <c r="H66" i="14"/>
  <c r="E66" i="14"/>
  <c r="H65" i="14"/>
  <c r="E65" i="14"/>
  <c r="H64" i="14"/>
  <c r="E64" i="14"/>
  <c r="H63" i="14"/>
  <c r="E63" i="14"/>
  <c r="H62" i="14"/>
  <c r="E62" i="14"/>
  <c r="H61" i="14"/>
  <c r="E61" i="14"/>
  <c r="H60" i="14"/>
  <c r="E60" i="14"/>
  <c r="H59" i="14"/>
  <c r="E59" i="14"/>
  <c r="H58" i="14"/>
  <c r="E58" i="14"/>
  <c r="H57" i="14"/>
  <c r="E57" i="14"/>
  <c r="H56" i="14"/>
  <c r="E56" i="14"/>
  <c r="H55" i="14"/>
  <c r="E55" i="14"/>
  <c r="H54" i="14"/>
  <c r="E54" i="14"/>
  <c r="H53" i="14"/>
  <c r="E53" i="14"/>
  <c r="H52" i="14"/>
  <c r="E52" i="14"/>
  <c r="H51" i="14"/>
  <c r="E51" i="14"/>
  <c r="H50" i="14"/>
  <c r="E50" i="14"/>
  <c r="H49" i="14"/>
  <c r="E49" i="14"/>
  <c r="H48" i="14"/>
  <c r="E48" i="14"/>
  <c r="H39" i="14"/>
  <c r="E39" i="14"/>
  <c r="E235" i="6"/>
  <c r="H234" i="6"/>
  <c r="F234" i="6"/>
  <c r="E234" i="6"/>
  <c r="H23" i="14"/>
  <c r="E23" i="14"/>
  <c r="H8" i="14"/>
  <c r="E8" i="14"/>
  <c r="E237" i="6" l="1"/>
  <c r="E215" i="6"/>
  <c r="F215" i="6"/>
  <c r="G215" i="6"/>
  <c r="E222" i="6" s="1"/>
  <c r="H215" i="6"/>
  <c r="H207" i="6" l="1"/>
  <c r="H169" i="5" s="1"/>
  <c r="E169" i="5"/>
  <c r="H204" i="6"/>
  <c r="H104" i="6" l="1"/>
  <c r="G104" i="6"/>
  <c r="CQ66" i="12" l="1"/>
  <c r="CQ65" i="12"/>
  <c r="CQ64" i="12"/>
  <c r="H29" i="5" l="1"/>
  <c r="H28" i="5"/>
  <c r="H27" i="5"/>
  <c r="G29" i="5"/>
  <c r="G28" i="5"/>
  <c r="G27" i="5"/>
  <c r="E29" i="5"/>
  <c r="E28" i="5"/>
  <c r="E27" i="5"/>
  <c r="H47" i="4"/>
  <c r="H46" i="4"/>
  <c r="H45" i="4"/>
  <c r="G47" i="4"/>
  <c r="G46" i="4"/>
  <c r="G45" i="4"/>
  <c r="E47" i="4"/>
  <c r="E46" i="4"/>
  <c r="E45" i="4"/>
  <c r="H206" i="6"/>
  <c r="H203" i="6"/>
  <c r="H205" i="6"/>
  <c r="H202" i="6"/>
  <c r="H233" i="6" s="1"/>
  <c r="E203" i="6"/>
  <c r="E206" i="6"/>
  <c r="E205" i="6"/>
  <c r="E202" i="6"/>
  <c r="E233" i="6" s="1"/>
  <c r="H227" i="6"/>
  <c r="E227" i="6"/>
  <c r="G181" i="6" l="1"/>
  <c r="H88" i="12"/>
  <c r="H197" i="6"/>
  <c r="H276" i="6" s="1"/>
  <c r="G197" i="6"/>
  <c r="G276" i="6" s="1"/>
  <c r="E197" i="6"/>
  <c r="E276" i="6" s="1"/>
  <c r="G175" i="6"/>
  <c r="E175" i="6"/>
  <c r="E247" i="6"/>
  <c r="G186" i="6"/>
  <c r="G183" i="6"/>
  <c r="G184" i="6"/>
  <c r="G187" i="6"/>
  <c r="H187" i="6"/>
  <c r="H186" i="6"/>
  <c r="H184" i="6"/>
  <c r="H183" i="6"/>
  <c r="H181" i="6"/>
  <c r="H179" i="6"/>
  <c r="H178" i="6"/>
  <c r="H176" i="6"/>
  <c r="E187" i="6"/>
  <c r="E186" i="6"/>
  <c r="E184" i="6"/>
  <c r="E183" i="6"/>
  <c r="E181" i="6"/>
  <c r="E32" i="14" s="1"/>
  <c r="E179" i="6"/>
  <c r="E178" i="6"/>
  <c r="E176" i="6"/>
  <c r="CO199" i="6" l="1"/>
  <c r="CG199" i="6"/>
  <c r="BY199" i="6"/>
  <c r="BQ199" i="6"/>
  <c r="BI199" i="6"/>
  <c r="BA199" i="6"/>
  <c r="AS199" i="6"/>
  <c r="AK199" i="6"/>
  <c r="AC199" i="6"/>
  <c r="U199" i="6"/>
  <c r="M199" i="6"/>
  <c r="CE199" i="6"/>
  <c r="BG199" i="6"/>
  <c r="AQ199" i="6"/>
  <c r="AA199" i="6"/>
  <c r="CD199" i="6"/>
  <c r="AX199" i="6"/>
  <c r="Z199" i="6"/>
  <c r="G199" i="6"/>
  <c r="CC199" i="6"/>
  <c r="BE199" i="6"/>
  <c r="AO199" i="6"/>
  <c r="Q199" i="6"/>
  <c r="BT199" i="6"/>
  <c r="P199" i="6"/>
  <c r="BK199" i="6"/>
  <c r="AM199" i="6"/>
  <c r="BJ199" i="6"/>
  <c r="V199" i="6"/>
  <c r="CN199" i="6"/>
  <c r="CF199" i="6"/>
  <c r="BX199" i="6"/>
  <c r="BP199" i="6"/>
  <c r="BH199" i="6"/>
  <c r="AZ199" i="6"/>
  <c r="AR199" i="6"/>
  <c r="AJ199" i="6"/>
  <c r="AB199" i="6"/>
  <c r="T199" i="6"/>
  <c r="L199" i="6"/>
  <c r="CM199" i="6"/>
  <c r="BW199" i="6"/>
  <c r="BO199" i="6"/>
  <c r="AY199" i="6"/>
  <c r="AI199" i="6"/>
  <c r="S199" i="6"/>
  <c r="K199" i="6"/>
  <c r="CL199" i="6"/>
  <c r="BN199" i="6"/>
  <c r="BF199" i="6"/>
  <c r="AH199" i="6"/>
  <c r="R199" i="6"/>
  <c r="CK199" i="6"/>
  <c r="BM199" i="6"/>
  <c r="Y199" i="6"/>
  <c r="BD199" i="6"/>
  <c r="AN199" i="6"/>
  <c r="CA199" i="6"/>
  <c r="AE199" i="6"/>
  <c r="BZ199" i="6"/>
  <c r="AL199" i="6"/>
  <c r="AP199" i="6"/>
  <c r="AW199" i="6"/>
  <c r="CB199" i="6"/>
  <c r="AV199" i="6"/>
  <c r="AF199" i="6"/>
  <c r="CI199" i="6"/>
  <c r="BC199" i="6"/>
  <c r="W199" i="6"/>
  <c r="CH199" i="6"/>
  <c r="BB199" i="6"/>
  <c r="AD199" i="6"/>
  <c r="BV199" i="6"/>
  <c r="BU199" i="6"/>
  <c r="AG199" i="6"/>
  <c r="CJ199" i="6"/>
  <c r="BL199" i="6"/>
  <c r="X199" i="6"/>
  <c r="BS199" i="6"/>
  <c r="AU199" i="6"/>
  <c r="O199" i="6"/>
  <c r="BR199" i="6"/>
  <c r="AT199" i="6"/>
  <c r="N199" i="6"/>
  <c r="G194" i="6"/>
  <c r="G176" i="6"/>
  <c r="G178" i="6" s="1"/>
  <c r="G179" i="6" l="1"/>
  <c r="H101" i="6" l="1"/>
  <c r="E101" i="6"/>
  <c r="H87" i="6"/>
  <c r="H212" i="6" s="1"/>
  <c r="E87" i="6"/>
  <c r="E212" i="6" s="1"/>
  <c r="H86" i="6" l="1"/>
  <c r="E86" i="6"/>
  <c r="H88" i="6"/>
  <c r="H42" i="5"/>
  <c r="G42" i="5"/>
  <c r="G44" i="5" s="1"/>
  <c r="E42" i="5"/>
  <c r="H74" i="5"/>
  <c r="G74" i="5"/>
  <c r="E74" i="5"/>
  <c r="G78" i="5" l="1"/>
  <c r="G77" i="5"/>
  <c r="G56" i="6"/>
  <c r="H51" i="6"/>
  <c r="G51" i="6"/>
  <c r="E51" i="6"/>
  <c r="G52" i="6"/>
  <c r="H56" i="6"/>
  <c r="F56" i="6"/>
  <c r="E56" i="6"/>
  <c r="H52" i="6"/>
  <c r="F52" i="6"/>
  <c r="E52" i="6"/>
  <c r="H58" i="6"/>
  <c r="F58" i="6"/>
  <c r="E58" i="6"/>
  <c r="H57" i="6"/>
  <c r="F57" i="6"/>
  <c r="E57" i="6"/>
  <c r="H54" i="6"/>
  <c r="F54" i="6"/>
  <c r="E54" i="6"/>
  <c r="H53" i="6"/>
  <c r="F53" i="6"/>
  <c r="E53" i="6"/>
  <c r="H47" i="6"/>
  <c r="E47" i="6"/>
  <c r="H44" i="6"/>
  <c r="F44" i="6"/>
  <c r="E44" i="6"/>
  <c r="H43" i="6"/>
  <c r="F43" i="6"/>
  <c r="E43" i="6"/>
  <c r="G53" i="6" l="1"/>
  <c r="G54" i="6" s="1"/>
  <c r="G57" i="6"/>
  <c r="G58" i="6" s="1"/>
  <c r="G64" i="6" l="1"/>
  <c r="G87" i="6" s="1"/>
  <c r="G212" i="6" s="1"/>
  <c r="H42" i="6" l="1"/>
  <c r="F42" i="6"/>
  <c r="E42" i="6"/>
  <c r="E30" i="6"/>
  <c r="E11" i="14" s="1"/>
  <c r="F30" i="6"/>
  <c r="H30" i="6"/>
  <c r="H11" i="14" s="1"/>
  <c r="E31" i="6"/>
  <c r="E12" i="14" s="1"/>
  <c r="F31" i="6"/>
  <c r="H31" i="6"/>
  <c r="H12" i="14" s="1"/>
  <c r="E32" i="6"/>
  <c r="E13" i="14" s="1"/>
  <c r="F32" i="6"/>
  <c r="H32" i="6"/>
  <c r="H13" i="14" s="1"/>
  <c r="E33" i="6"/>
  <c r="E14" i="14" s="1"/>
  <c r="F33" i="6"/>
  <c r="H33" i="6"/>
  <c r="H14" i="14" s="1"/>
  <c r="E34" i="6"/>
  <c r="E15" i="14" s="1"/>
  <c r="F34" i="6"/>
  <c r="H34" i="6"/>
  <c r="H15" i="14" s="1"/>
  <c r="E35" i="6"/>
  <c r="E16" i="14" s="1"/>
  <c r="F35" i="6"/>
  <c r="H35" i="6"/>
  <c r="H16" i="14" s="1"/>
  <c r="E36" i="6"/>
  <c r="E17" i="14" s="1"/>
  <c r="F36" i="6"/>
  <c r="H36" i="6"/>
  <c r="H17" i="14" s="1"/>
  <c r="E37" i="6"/>
  <c r="E18" i="14" s="1"/>
  <c r="F37" i="6"/>
  <c r="H37" i="6"/>
  <c r="H18" i="14" s="1"/>
  <c r="E38" i="6"/>
  <c r="E19" i="14" s="1"/>
  <c r="F38" i="6"/>
  <c r="H38" i="6"/>
  <c r="H19" i="14" s="1"/>
  <c r="E39" i="6"/>
  <c r="E20" i="14" s="1"/>
  <c r="F39" i="6"/>
  <c r="H39" i="6"/>
  <c r="H20" i="14" s="1"/>
  <c r="E40" i="6"/>
  <c r="E21" i="14" s="1"/>
  <c r="F40" i="6"/>
  <c r="H40" i="6"/>
  <c r="H21" i="14" s="1"/>
  <c r="L47" i="13" l="1"/>
  <c r="L51" i="13" l="1"/>
  <c r="L50" i="13"/>
  <c r="L49" i="13"/>
  <c r="L48" i="13"/>
  <c r="F128" i="6" l="1"/>
  <c r="H261" i="6" l="1"/>
  <c r="E261" i="6"/>
  <c r="H260" i="6"/>
  <c r="E260" i="6"/>
  <c r="H253" i="6"/>
  <c r="E253" i="6"/>
  <c r="H252" i="6"/>
  <c r="E252" i="6"/>
  <c r="H250" i="6"/>
  <c r="E250" i="6"/>
  <c r="J140" i="6"/>
  <c r="H140" i="6"/>
  <c r="F140" i="6"/>
  <c r="E140" i="6"/>
  <c r="J139" i="6"/>
  <c r="H139" i="6"/>
  <c r="F139" i="6"/>
  <c r="E139" i="6"/>
  <c r="J138" i="6"/>
  <c r="H138" i="6"/>
  <c r="F138" i="6"/>
  <c r="E138" i="6"/>
  <c r="E129" i="6"/>
  <c r="F129" i="6"/>
  <c r="H129" i="6"/>
  <c r="J129" i="6"/>
  <c r="E130" i="6"/>
  <c r="F130" i="6"/>
  <c r="H130" i="6"/>
  <c r="J130" i="6"/>
  <c r="E131" i="6"/>
  <c r="F131" i="6"/>
  <c r="H131" i="6"/>
  <c r="J131" i="6"/>
  <c r="E124" i="6"/>
  <c r="F124" i="6"/>
  <c r="G124" i="6"/>
  <c r="H124" i="6"/>
  <c r="K139" i="6" l="1"/>
  <c r="K130" i="6"/>
  <c r="K138" i="6"/>
  <c r="K140" i="6"/>
  <c r="K131" i="6"/>
  <c r="K129" i="6"/>
  <c r="L130" i="6" l="1"/>
  <c r="L129" i="6"/>
  <c r="L131" i="6"/>
  <c r="L139" i="6" l="1"/>
  <c r="L138" i="6"/>
  <c r="L140" i="6" l="1"/>
  <c r="M130" i="6" l="1"/>
  <c r="M129" i="6"/>
  <c r="M131" i="6"/>
  <c r="M139" i="6" l="1"/>
  <c r="M138" i="6"/>
  <c r="M140" i="6" l="1"/>
  <c r="N129" i="6" l="1"/>
  <c r="N131" i="6" l="1"/>
  <c r="N130" i="6"/>
  <c r="N138" i="6" l="1"/>
  <c r="N140" i="6" l="1"/>
  <c r="N139" i="6"/>
  <c r="O129" i="6" l="1"/>
  <c r="O130" i="6" l="1"/>
  <c r="O131" i="6" l="1"/>
  <c r="O138" i="6"/>
  <c r="O140" i="6" l="1"/>
  <c r="O139" i="6"/>
  <c r="P129" i="6" l="1"/>
  <c r="P130" i="6" l="1"/>
  <c r="P131" i="6"/>
  <c r="P138" i="6" l="1"/>
  <c r="P139" i="6" l="1"/>
  <c r="P140" i="6"/>
  <c r="Q129" i="6" l="1"/>
  <c r="Q130" i="6" l="1"/>
  <c r="Q131" i="6" l="1"/>
  <c r="Q138" i="6" l="1"/>
  <c r="Q140" i="6" l="1"/>
  <c r="Q139" i="6"/>
  <c r="R131" i="6" l="1"/>
  <c r="R129" i="6"/>
  <c r="R130" i="6"/>
  <c r="R140" i="6" l="1"/>
  <c r="R138" i="6"/>
  <c r="R139" i="6" l="1"/>
  <c r="S130" i="6" l="1"/>
  <c r="S129" i="6"/>
  <c r="S131" i="6" l="1"/>
  <c r="S138" i="6" l="1"/>
  <c r="S139" i="6" l="1"/>
  <c r="S140" i="6"/>
  <c r="L46" i="14"/>
  <c r="K45" i="14"/>
  <c r="L45" i="14"/>
  <c r="K42" i="14"/>
  <c r="L42" i="14"/>
  <c r="L43" i="14"/>
  <c r="L260" i="6" l="1"/>
  <c r="L186" i="6"/>
  <c r="K252" i="6"/>
  <c r="K183" i="6"/>
  <c r="S253" i="6"/>
  <c r="S184" i="6"/>
  <c r="L252" i="6"/>
  <c r="L183" i="6"/>
  <c r="M260" i="6"/>
  <c r="M186" i="6"/>
  <c r="R253" i="6"/>
  <c r="R184" i="6"/>
  <c r="Q253" i="6"/>
  <c r="Q184" i="6"/>
  <c r="S260" i="6"/>
  <c r="S186" i="6"/>
  <c r="L261" i="6"/>
  <c r="L187" i="6"/>
  <c r="S261" i="6"/>
  <c r="S187" i="6"/>
  <c r="P252" i="6"/>
  <c r="P183" i="6"/>
  <c r="P253" i="6"/>
  <c r="P184" i="6"/>
  <c r="N261" i="6"/>
  <c r="N187" i="6"/>
  <c r="S252" i="6"/>
  <c r="S183" i="6"/>
  <c r="M261" i="6"/>
  <c r="M187" i="6"/>
  <c r="R252" i="6"/>
  <c r="R183" i="6"/>
  <c r="K260" i="6"/>
  <c r="K186" i="6"/>
  <c r="Q252" i="6"/>
  <c r="Q183" i="6"/>
  <c r="R260" i="6"/>
  <c r="R186" i="6"/>
  <c r="O253" i="6"/>
  <c r="O184" i="6"/>
  <c r="Q260" i="6"/>
  <c r="Q186" i="6"/>
  <c r="R261" i="6"/>
  <c r="R187" i="6"/>
  <c r="N253" i="6"/>
  <c r="N184" i="6"/>
  <c r="O252" i="6"/>
  <c r="O183" i="6"/>
  <c r="P260" i="6"/>
  <c r="P186" i="6"/>
  <c r="Q261" i="6"/>
  <c r="Q187" i="6"/>
  <c r="M253" i="6"/>
  <c r="M184" i="6"/>
  <c r="N252" i="6"/>
  <c r="N183" i="6"/>
  <c r="O260" i="6"/>
  <c r="O186" i="6"/>
  <c r="P261" i="6"/>
  <c r="P187" i="6"/>
  <c r="L253" i="6"/>
  <c r="L184" i="6"/>
  <c r="M252" i="6"/>
  <c r="M183" i="6"/>
  <c r="N260" i="6"/>
  <c r="N186" i="6"/>
  <c r="O261" i="6"/>
  <c r="O187" i="6"/>
  <c r="G74" i="6"/>
  <c r="H74" i="6"/>
  <c r="E74" i="6"/>
  <c r="P77" i="6" l="1"/>
  <c r="AS78" i="6"/>
  <c r="BL77" i="6"/>
  <c r="BY77" i="6"/>
  <c r="BZ77" i="6"/>
  <c r="BG78" i="6"/>
  <c r="AH78" i="6"/>
  <c r="AA77" i="6"/>
  <c r="AB77" i="6"/>
  <c r="AL77" i="6"/>
  <c r="CB77" i="6"/>
  <c r="BT78" i="6"/>
  <c r="AM77" i="6"/>
  <c r="CJ77" i="6"/>
  <c r="CF78" i="6"/>
  <c r="AY77" i="6"/>
  <c r="CM77" i="6"/>
  <c r="BA77" i="6"/>
  <c r="S78" i="6"/>
  <c r="O77" i="6"/>
  <c r="BK77" i="6"/>
  <c r="T78" i="6"/>
  <c r="S77" i="6"/>
  <c r="AC77" i="6"/>
  <c r="AN77" i="6"/>
  <c r="BB77" i="6"/>
  <c r="BO77" i="6"/>
  <c r="CA77" i="6"/>
  <c r="CO77" i="6"/>
  <c r="U78" i="6"/>
  <c r="AI78" i="6"/>
  <c r="AV78" i="6"/>
  <c r="BH78" i="6"/>
  <c r="BV78" i="6"/>
  <c r="CG78" i="6"/>
  <c r="BW78" i="6"/>
  <c r="CJ78" i="6"/>
  <c r="T77" i="6"/>
  <c r="BC77" i="6"/>
  <c r="X78" i="6"/>
  <c r="BI78" i="6"/>
  <c r="AE77" i="6"/>
  <c r="BR77" i="6"/>
  <c r="Z78" i="6"/>
  <c r="BL78" i="6"/>
  <c r="L77" i="6"/>
  <c r="V77" i="6"/>
  <c r="AF77" i="6"/>
  <c r="AT77" i="6"/>
  <c r="BG77" i="6"/>
  <c r="BS77" i="6"/>
  <c r="CG77" i="6"/>
  <c r="M78" i="6"/>
  <c r="AA78" i="6"/>
  <c r="AN78" i="6"/>
  <c r="AZ78" i="6"/>
  <c r="BN78" i="6"/>
  <c r="BY78" i="6"/>
  <c r="CM78" i="6"/>
  <c r="AQ77" i="6"/>
  <c r="K78" i="6"/>
  <c r="AX78" i="6"/>
  <c r="U77" i="6"/>
  <c r="BD77" i="6"/>
  <c r="CE77" i="6"/>
  <c r="AY78" i="6"/>
  <c r="CL78" i="6"/>
  <c r="M77" i="6"/>
  <c r="W77" i="6"/>
  <c r="AI77" i="6"/>
  <c r="AU77" i="6"/>
  <c r="BI77" i="6"/>
  <c r="BT77" i="6"/>
  <c r="CH77" i="6"/>
  <c r="P78" i="6"/>
  <c r="AB78" i="6"/>
  <c r="AP78" i="6"/>
  <c r="BA78" i="6"/>
  <c r="BO78" i="6"/>
  <c r="CB78" i="6"/>
  <c r="CN78" i="6"/>
  <c r="AD77" i="6"/>
  <c r="BQ77" i="6"/>
  <c r="AJ78" i="6"/>
  <c r="K77" i="6"/>
  <c r="AS77" i="6"/>
  <c r="L78" i="6"/>
  <c r="AK78" i="6"/>
  <c r="BX78" i="6"/>
  <c r="N77" i="6"/>
  <c r="X77" i="6"/>
  <c r="AK77" i="6"/>
  <c r="AV77" i="6"/>
  <c r="BJ77" i="6"/>
  <c r="BW77" i="6"/>
  <c r="CI77" i="6"/>
  <c r="R78" i="6"/>
  <c r="AC78" i="6"/>
  <c r="AQ78" i="6"/>
  <c r="BD78" i="6"/>
  <c r="BP78" i="6"/>
  <c r="CD78" i="6"/>
  <c r="CO78" i="6"/>
  <c r="AF78" i="6"/>
  <c r="AR78" i="6"/>
  <c r="BF78" i="6"/>
  <c r="BQ78" i="6"/>
  <c r="CE78" i="6"/>
  <c r="AJ77" i="6"/>
  <c r="AR77" i="6"/>
  <c r="AZ77" i="6"/>
  <c r="BH77" i="6"/>
  <c r="BP77" i="6"/>
  <c r="BX77" i="6"/>
  <c r="CF77" i="6"/>
  <c r="CN77" i="6"/>
  <c r="Q78" i="6"/>
  <c r="Y78" i="6"/>
  <c r="AG78" i="6"/>
  <c r="AO78" i="6"/>
  <c r="AW78" i="6"/>
  <c r="BE78" i="6"/>
  <c r="BM78" i="6"/>
  <c r="BU78" i="6"/>
  <c r="CC78" i="6"/>
  <c r="CK78" i="6"/>
  <c r="Q77" i="6"/>
  <c r="Y77" i="6"/>
  <c r="AG77" i="6"/>
  <c r="AO77" i="6"/>
  <c r="AW77" i="6"/>
  <c r="BE77" i="6"/>
  <c r="BM77" i="6"/>
  <c r="BU77" i="6"/>
  <c r="CC77" i="6"/>
  <c r="CK77" i="6"/>
  <c r="N78" i="6"/>
  <c r="V78" i="6"/>
  <c r="AD78" i="6"/>
  <c r="AL78" i="6"/>
  <c r="AT78" i="6"/>
  <c r="BB78" i="6"/>
  <c r="BJ78" i="6"/>
  <c r="BR78" i="6"/>
  <c r="BZ78" i="6"/>
  <c r="CH78" i="6"/>
  <c r="R77" i="6"/>
  <c r="Z77" i="6"/>
  <c r="AH77" i="6"/>
  <c r="AP77" i="6"/>
  <c r="AX77" i="6"/>
  <c r="BF77" i="6"/>
  <c r="BN77" i="6"/>
  <c r="BV77" i="6"/>
  <c r="CD77" i="6"/>
  <c r="CL77" i="6"/>
  <c r="O78" i="6"/>
  <c r="W78" i="6"/>
  <c r="AE78" i="6"/>
  <c r="AM78" i="6"/>
  <c r="AU78" i="6"/>
  <c r="BC78" i="6"/>
  <c r="BK78" i="6"/>
  <c r="BS78" i="6"/>
  <c r="CA78" i="6"/>
  <c r="CI78" i="6"/>
  <c r="H17" i="12"/>
  <c r="F17" i="12"/>
  <c r="E17" i="12"/>
  <c r="H18" i="12"/>
  <c r="F18" i="12"/>
  <c r="H58" i="12"/>
  <c r="E58" i="12"/>
  <c r="H84" i="12"/>
  <c r="H75" i="12"/>
  <c r="E75" i="12"/>
  <c r="H189" i="5"/>
  <c r="H188" i="5"/>
  <c r="H187" i="5"/>
  <c r="H186" i="5"/>
  <c r="H185" i="5"/>
  <c r="G189" i="5"/>
  <c r="G188" i="5"/>
  <c r="G187" i="5"/>
  <c r="G186" i="5"/>
  <c r="G185" i="5"/>
  <c r="E189" i="5"/>
  <c r="E188" i="5"/>
  <c r="E187" i="5"/>
  <c r="E186" i="5"/>
  <c r="E185" i="5"/>
  <c r="H74" i="12"/>
  <c r="E74" i="12"/>
  <c r="H66" i="12"/>
  <c r="H65" i="12"/>
  <c r="H64" i="12"/>
  <c r="E73" i="12"/>
  <c r="H73" i="12"/>
  <c r="E70" i="12"/>
  <c r="H173" i="5"/>
  <c r="E173" i="5"/>
  <c r="E30" i="12"/>
  <c r="H30" i="12"/>
  <c r="H29" i="12"/>
  <c r="E29" i="12"/>
  <c r="F87" i="12"/>
  <c r="F75" i="12"/>
  <c r="F74" i="12"/>
  <c r="F73" i="12"/>
  <c r="H67" i="12"/>
  <c r="F67" i="12"/>
  <c r="F66" i="12"/>
  <c r="F65" i="12"/>
  <c r="F64" i="12"/>
  <c r="E67" i="12"/>
  <c r="H55" i="12"/>
  <c r="E55" i="12"/>
  <c r="H231" i="6"/>
  <c r="G231" i="6"/>
  <c r="E231" i="6"/>
  <c r="L39" i="14"/>
  <c r="O39" i="14" s="1"/>
  <c r="K39" i="14"/>
  <c r="N39" i="14" s="1"/>
  <c r="P229" i="6" l="1"/>
  <c r="P176" i="6"/>
  <c r="S229" i="6"/>
  <c r="S176" i="6"/>
  <c r="R229" i="6"/>
  <c r="R176" i="6"/>
  <c r="L229" i="6"/>
  <c r="L176" i="6"/>
  <c r="M229" i="6"/>
  <c r="M176" i="6"/>
  <c r="N229" i="6"/>
  <c r="N176" i="6"/>
  <c r="Q229" i="6"/>
  <c r="Q176" i="6"/>
  <c r="O229" i="6"/>
  <c r="O176" i="6"/>
  <c r="H164" i="6"/>
  <c r="H211" i="6" s="1"/>
  <c r="E164" i="6"/>
  <c r="E211" i="6" l="1"/>
  <c r="H153" i="6"/>
  <c r="H31" i="14" s="1"/>
  <c r="E153" i="6"/>
  <c r="E31" i="14" s="1"/>
  <c r="G153" i="6"/>
  <c r="L153" i="6"/>
  <c r="L31" i="14" s="1"/>
  <c r="O31" i="14" s="1"/>
  <c r="M153" i="6"/>
  <c r="N153" i="6"/>
  <c r="O153" i="6"/>
  <c r="P153" i="6"/>
  <c r="Q153" i="6"/>
  <c r="R153" i="6"/>
  <c r="S153" i="6"/>
  <c r="H98" i="4"/>
  <c r="E98" i="4"/>
  <c r="G98" i="4"/>
  <c r="L69" i="14" l="1"/>
  <c r="L68" i="14"/>
  <c r="L67" i="14"/>
  <c r="L66" i="14"/>
  <c r="L65" i="14"/>
  <c r="L64" i="14"/>
  <c r="L63" i="14"/>
  <c r="L62" i="14"/>
  <c r="L61" i="14"/>
  <c r="L60" i="14"/>
  <c r="L59" i="14"/>
  <c r="L58" i="14"/>
  <c r="L57" i="14"/>
  <c r="L56" i="14"/>
  <c r="L55" i="14"/>
  <c r="L54" i="14"/>
  <c r="L53" i="14"/>
  <c r="L52" i="14"/>
  <c r="L51" i="14"/>
  <c r="L50" i="14"/>
  <c r="L49" i="14"/>
  <c r="L48" i="14"/>
  <c r="L40" i="14"/>
  <c r="L21" i="14"/>
  <c r="L20" i="14"/>
  <c r="L19" i="14"/>
  <c r="L18" i="14"/>
  <c r="L17" i="14"/>
  <c r="L15" i="14"/>
  <c r="L14" i="14"/>
  <c r="L13" i="14"/>
  <c r="L12" i="14"/>
  <c r="L11" i="14"/>
  <c r="K69" i="14"/>
  <c r="K68" i="14"/>
  <c r="K67" i="14"/>
  <c r="K66" i="14"/>
  <c r="K65" i="14"/>
  <c r="K64" i="14"/>
  <c r="K63" i="14"/>
  <c r="K62" i="14"/>
  <c r="K61" i="14"/>
  <c r="K60" i="14"/>
  <c r="K59" i="14"/>
  <c r="K58" i="14"/>
  <c r="K57" i="14"/>
  <c r="K56" i="14"/>
  <c r="K55" i="14"/>
  <c r="K54" i="14"/>
  <c r="K53" i="14"/>
  <c r="K52" i="14"/>
  <c r="K51" i="14"/>
  <c r="K50" i="14"/>
  <c r="K49" i="14"/>
  <c r="K48" i="14"/>
  <c r="K40" i="14"/>
  <c r="K21" i="14"/>
  <c r="K20" i="14"/>
  <c r="K19" i="14"/>
  <c r="K18" i="14"/>
  <c r="K17" i="14"/>
  <c r="K15" i="14"/>
  <c r="K14" i="14"/>
  <c r="K13" i="14"/>
  <c r="K12" i="14"/>
  <c r="K11" i="14"/>
  <c r="K157" i="6"/>
  <c r="K36" i="14" s="1"/>
  <c r="K156" i="6"/>
  <c r="K35" i="14" s="1"/>
  <c r="K155" i="6"/>
  <c r="K34" i="14" s="1"/>
  <c r="S157" i="6"/>
  <c r="R157" i="6"/>
  <c r="Q157" i="6"/>
  <c r="P157" i="6"/>
  <c r="O157" i="6"/>
  <c r="N157" i="6"/>
  <c r="M157" i="6"/>
  <c r="L157" i="6"/>
  <c r="L36" i="14" s="1"/>
  <c r="S156" i="6"/>
  <c r="R156" i="6"/>
  <c r="Q156" i="6"/>
  <c r="P156" i="6"/>
  <c r="O156" i="6"/>
  <c r="N156" i="6"/>
  <c r="M156" i="6"/>
  <c r="L156" i="6"/>
  <c r="L35" i="14" s="1"/>
  <c r="S155" i="6"/>
  <c r="R155" i="6"/>
  <c r="Q155" i="6"/>
  <c r="P155" i="6"/>
  <c r="O155" i="6"/>
  <c r="N155" i="6"/>
  <c r="M155" i="6"/>
  <c r="L155" i="6"/>
  <c r="L34" i="14" s="1"/>
  <c r="S154" i="6"/>
  <c r="R154" i="6"/>
  <c r="Q154" i="6"/>
  <c r="P154" i="6"/>
  <c r="O154" i="6"/>
  <c r="N154" i="6"/>
  <c r="M154" i="6"/>
  <c r="L154" i="6"/>
  <c r="S152" i="6"/>
  <c r="R152" i="6"/>
  <c r="Q152" i="6"/>
  <c r="P152" i="6"/>
  <c r="O152" i="6"/>
  <c r="N152" i="6"/>
  <c r="M152" i="6"/>
  <c r="L152" i="6"/>
  <c r="L30" i="14" s="1"/>
  <c r="K154" i="6"/>
  <c r="K152" i="6"/>
  <c r="K30" i="14" s="1"/>
  <c r="L7" i="14"/>
  <c r="K7" i="14"/>
  <c r="M226" i="6" l="1"/>
  <c r="M181" i="6"/>
  <c r="N226" i="6"/>
  <c r="N181" i="6"/>
  <c r="O226" i="6"/>
  <c r="O181" i="6"/>
  <c r="P226" i="6"/>
  <c r="P181" i="6"/>
  <c r="K226" i="6"/>
  <c r="K181" i="6"/>
  <c r="K32" i="14" s="1"/>
  <c r="Q226" i="6"/>
  <c r="Q181" i="6"/>
  <c r="K16" i="14"/>
  <c r="K230" i="6"/>
  <c r="K178" i="6"/>
  <c r="R226" i="6"/>
  <c r="R181" i="6"/>
  <c r="L16" i="14"/>
  <c r="L226" i="6"/>
  <c r="L181" i="6"/>
  <c r="L32" i="14" s="1"/>
  <c r="K231" i="6"/>
  <c r="K179" i="6"/>
  <c r="S226" i="6"/>
  <c r="S181" i="6"/>
  <c r="H35" i="12" l="1"/>
  <c r="E35" i="12"/>
  <c r="F35" i="12"/>
  <c r="H23" i="12"/>
  <c r="F23" i="12"/>
  <c r="H24" i="12"/>
  <c r="F24" i="12"/>
  <c r="H25" i="12"/>
  <c r="F25" i="12"/>
  <c r="E94" i="6"/>
  <c r="H118" i="5" l="1"/>
  <c r="G118" i="5"/>
  <c r="E118" i="5"/>
  <c r="H130" i="5"/>
  <c r="G130" i="5"/>
  <c r="E130" i="5"/>
  <c r="H129" i="5"/>
  <c r="H70" i="12" s="1"/>
  <c r="G129" i="5"/>
  <c r="E129" i="5"/>
  <c r="H128" i="5"/>
  <c r="G128" i="5"/>
  <c r="E128" i="5"/>
  <c r="H127" i="5"/>
  <c r="G127" i="5"/>
  <c r="E127" i="5"/>
  <c r="H126" i="5"/>
  <c r="G126" i="5"/>
  <c r="E126" i="5"/>
  <c r="H120" i="5"/>
  <c r="E120" i="5"/>
  <c r="H119" i="5"/>
  <c r="G119" i="5"/>
  <c r="E33" i="3"/>
  <c r="E119" i="5" s="1"/>
  <c r="H35" i="5"/>
  <c r="G35" i="5"/>
  <c r="H34" i="5"/>
  <c r="G34" i="5"/>
  <c r="H33" i="5"/>
  <c r="G33" i="5"/>
  <c r="H32" i="5"/>
  <c r="G32" i="5"/>
  <c r="E35" i="5"/>
  <c r="E34" i="5"/>
  <c r="E33" i="5"/>
  <c r="E32" i="5"/>
  <c r="F33" i="12" l="1"/>
  <c r="F34" i="12"/>
  <c r="I147" i="5"/>
  <c r="E26" i="12"/>
  <c r="F26" i="12"/>
  <c r="H26" i="12"/>
  <c r="H60" i="12"/>
  <c r="E60" i="12"/>
  <c r="H36" i="12"/>
  <c r="F36" i="12"/>
  <c r="E36" i="12"/>
  <c r="H19" i="12"/>
  <c r="E19" i="12"/>
  <c r="G10" i="12"/>
  <c r="E10" i="12"/>
  <c r="H9" i="12"/>
  <c r="G9" i="12"/>
  <c r="E9" i="12"/>
  <c r="H8" i="12"/>
  <c r="G8" i="12"/>
  <c r="E12" i="12" s="1"/>
  <c r="E8" i="12"/>
  <c r="K6" i="12"/>
  <c r="I5" i="12"/>
  <c r="H5" i="12"/>
  <c r="G5" i="12"/>
  <c r="E5" i="12"/>
  <c r="E4" i="12"/>
  <c r="H72" i="6" l="1"/>
  <c r="G72" i="6"/>
  <c r="F72" i="6"/>
  <c r="E72" i="6"/>
  <c r="H147" i="5" l="1"/>
  <c r="H34" i="12" s="1"/>
  <c r="E147" i="5"/>
  <c r="E34" i="12" s="1"/>
  <c r="H121" i="5"/>
  <c r="H105" i="5"/>
  <c r="E105" i="5"/>
  <c r="H106" i="5"/>
  <c r="H170" i="5" s="1"/>
  <c r="H110" i="5"/>
  <c r="H109" i="5"/>
  <c r="G106" i="5"/>
  <c r="G170" i="5" s="1"/>
  <c r="G110" i="5"/>
  <c r="G109" i="5"/>
  <c r="E106" i="5"/>
  <c r="E170" i="5" s="1"/>
  <c r="E110" i="5"/>
  <c r="E109" i="5"/>
  <c r="CP78" i="6" l="1"/>
  <c r="CQ78" i="6" s="1"/>
  <c r="CR78" i="6" s="1"/>
  <c r="CS78" i="6" s="1"/>
  <c r="CT78" i="6" s="1"/>
  <c r="CU78" i="6" s="1"/>
  <c r="CV78" i="6" s="1"/>
  <c r="CW78" i="6" s="1"/>
  <c r="CX78" i="6" s="1"/>
  <c r="CY78" i="6" s="1"/>
  <c r="CZ78" i="6" s="1"/>
  <c r="DA78" i="6" s="1"/>
  <c r="DB78" i="6" s="1"/>
  <c r="DC78" i="6" s="1"/>
  <c r="DD78" i="6" s="1"/>
  <c r="DE78" i="6" s="1"/>
  <c r="DF78" i="6" s="1"/>
  <c r="DG78" i="6" s="1"/>
  <c r="DH78" i="6" s="1"/>
  <c r="DI78" i="6" s="1"/>
  <c r="DJ78" i="6" s="1"/>
  <c r="DK78" i="6" s="1"/>
  <c r="DL78" i="6" s="1"/>
  <c r="DM78" i="6" s="1"/>
  <c r="DN78" i="6" s="1"/>
  <c r="DO78" i="6" s="1"/>
  <c r="DP78" i="6" s="1"/>
  <c r="DQ78" i="6" s="1"/>
  <c r="DR78" i="6" s="1"/>
  <c r="DS78" i="6" s="1"/>
  <c r="DT78" i="6" s="1"/>
  <c r="DU78" i="6" s="1"/>
  <c r="DV78" i="6" s="1"/>
  <c r="DW78" i="6" s="1"/>
  <c r="DX78" i="6" s="1"/>
  <c r="DY78" i="6" s="1"/>
  <c r="DZ78" i="6" s="1"/>
  <c r="EA78" i="6" s="1"/>
  <c r="EB78" i="6" s="1"/>
  <c r="EC78" i="6" s="1"/>
  <c r="ED78" i="6" s="1"/>
  <c r="EE78" i="6" s="1"/>
  <c r="EF78" i="6" s="1"/>
  <c r="EG78" i="6" s="1"/>
  <c r="EH78" i="6" s="1"/>
  <c r="EI78" i="6" s="1"/>
  <c r="EJ78" i="6" s="1"/>
  <c r="EK78" i="6" s="1"/>
  <c r="EL78" i="6" s="1"/>
  <c r="EM78" i="6" s="1"/>
  <c r="EN78" i="6" s="1"/>
  <c r="EO78" i="6" s="1"/>
  <c r="EP78" i="6" s="1"/>
  <c r="EQ78" i="6" s="1"/>
  <c r="ER78" i="6" s="1"/>
  <c r="ES78" i="6" s="1"/>
  <c r="ET78" i="6" s="1"/>
  <c r="EU78" i="6" s="1"/>
  <c r="EV78" i="6" s="1"/>
  <c r="EW78" i="6" s="1"/>
  <c r="EX78" i="6" s="1"/>
  <c r="EY78" i="6" s="1"/>
  <c r="EZ78" i="6" s="1"/>
  <c r="FA78" i="6" s="1"/>
  <c r="FB78" i="6" s="1"/>
  <c r="FC78" i="6" s="1"/>
  <c r="FD78" i="6" s="1"/>
  <c r="FE78" i="6" s="1"/>
  <c r="FF78" i="6" s="1"/>
  <c r="FG78" i="6" s="1"/>
  <c r="FH78" i="6" s="1"/>
  <c r="FI78" i="6" s="1"/>
  <c r="FJ78" i="6" s="1"/>
  <c r="FK78" i="6" s="1"/>
  <c r="FL78" i="6" s="1"/>
  <c r="FM78" i="6" s="1"/>
  <c r="FN78" i="6" s="1"/>
  <c r="FO78" i="6" s="1"/>
  <c r="FP78" i="6" s="1"/>
  <c r="FQ78" i="6" s="1"/>
  <c r="FR78" i="6" s="1"/>
  <c r="FS78" i="6" s="1"/>
  <c r="FT78" i="6" s="1"/>
  <c r="FU78" i="6" s="1"/>
  <c r="FV78" i="6" s="1"/>
  <c r="FW78" i="6" s="1"/>
  <c r="FX78" i="6" s="1"/>
  <c r="FY78" i="6" s="1"/>
  <c r="FZ78" i="6" s="1"/>
  <c r="GA78" i="6" s="1"/>
  <c r="GB78" i="6" s="1"/>
  <c r="GC78" i="6" s="1"/>
  <c r="GD78" i="6" s="1"/>
  <c r="GE78" i="6" s="1"/>
  <c r="GF78" i="6" s="1"/>
  <c r="GG78" i="6" s="1"/>
  <c r="GH78" i="6" s="1"/>
  <c r="GI78" i="6" s="1"/>
  <c r="GJ78" i="6" s="1"/>
  <c r="GK78" i="6" s="1"/>
  <c r="GL78" i="6" s="1"/>
  <c r="GM78" i="6" s="1"/>
  <c r="GN78" i="6" s="1"/>
  <c r="GO78" i="6" s="1"/>
  <c r="GP78" i="6" s="1"/>
  <c r="GQ78" i="6" s="1"/>
  <c r="GR78" i="6" s="1"/>
  <c r="GS78" i="6" s="1"/>
  <c r="GT78" i="6" s="1"/>
  <c r="GU78" i="6" s="1"/>
  <c r="GV78" i="6" s="1"/>
  <c r="GW78" i="6" s="1"/>
  <c r="GX78" i="6" s="1"/>
  <c r="GY78" i="6" s="1"/>
  <c r="GZ78" i="6" s="1"/>
  <c r="HA78" i="6" s="1"/>
  <c r="HB78" i="6" s="1"/>
  <c r="HC78" i="6" s="1"/>
  <c r="H78" i="6"/>
  <c r="E78" i="6"/>
  <c r="E91" i="6" s="1"/>
  <c r="E77" i="6"/>
  <c r="E90" i="6" s="1"/>
  <c r="H77" i="6"/>
  <c r="H75" i="6"/>
  <c r="E75" i="6"/>
  <c r="F75" i="6"/>
  <c r="G75" i="6"/>
  <c r="K75" i="6" s="1"/>
  <c r="H73" i="6"/>
  <c r="E73" i="6"/>
  <c r="E92" i="6" s="1"/>
  <c r="F73" i="6"/>
  <c r="G73" i="6"/>
  <c r="E114" i="6" l="1"/>
  <c r="E23" i="12" s="1"/>
  <c r="E216" i="6"/>
  <c r="E116" i="6"/>
  <c r="E25" i="12" s="1"/>
  <c r="E218" i="6"/>
  <c r="E115" i="6"/>
  <c r="E24" i="12" s="1"/>
  <c r="E217" i="6"/>
  <c r="G79" i="6"/>
  <c r="L75" i="6"/>
  <c r="E245" i="6" l="1"/>
  <c r="E66" i="12" s="1"/>
  <c r="E244" i="6"/>
  <c r="E65" i="12" s="1"/>
  <c r="E243" i="6"/>
  <c r="E64" i="12" s="1"/>
  <c r="L79" i="6"/>
  <c r="L81" i="6" s="1"/>
  <c r="K79" i="6"/>
  <c r="K81" i="6" s="1"/>
  <c r="M75" i="6"/>
  <c r="M79" i="6" s="1"/>
  <c r="N75" i="6" l="1"/>
  <c r="N79" i="6" s="1"/>
  <c r="M81" i="6"/>
  <c r="N81" i="6" l="1"/>
  <c r="O75" i="6"/>
  <c r="O79" i="6" s="1"/>
  <c r="O81" i="6" l="1"/>
  <c r="P75" i="6"/>
  <c r="P79" i="6" s="1"/>
  <c r="P81" i="6" l="1"/>
  <c r="Q75" i="6"/>
  <c r="Q79" i="6" s="1"/>
  <c r="Q81" i="6" l="1"/>
  <c r="R75" i="6"/>
  <c r="R79" i="6" s="1"/>
  <c r="R81" i="6" l="1"/>
  <c r="S75" i="6"/>
  <c r="S79" i="6" s="1"/>
  <c r="S81" i="6" l="1"/>
  <c r="T75" i="6"/>
  <c r="T79" i="6" s="1"/>
  <c r="T81" i="6" l="1"/>
  <c r="U75" i="6"/>
  <c r="U79" i="6" s="1"/>
  <c r="U81" i="6" l="1"/>
  <c r="V75" i="6"/>
  <c r="V79" i="6" s="1"/>
  <c r="V81" i="6" l="1"/>
  <c r="W75" i="6"/>
  <c r="W79" i="6" s="1"/>
  <c r="W81" i="6" l="1"/>
  <c r="X75" i="6"/>
  <c r="X79" i="6" s="1"/>
  <c r="X81" i="6" l="1"/>
  <c r="Y75" i="6"/>
  <c r="Y79" i="6" s="1"/>
  <c r="Y81" i="6" l="1"/>
  <c r="Z75" i="6"/>
  <c r="Z79" i="6" s="1"/>
  <c r="Z81" i="6" l="1"/>
  <c r="AA75" i="6"/>
  <c r="AA79" i="6" s="1"/>
  <c r="AA81" i="6" l="1"/>
  <c r="AB75" i="6"/>
  <c r="AB79" i="6" s="1"/>
  <c r="AB81" i="6" l="1"/>
  <c r="AC75" i="6"/>
  <c r="AC79" i="6" s="1"/>
  <c r="AC81" i="6" l="1"/>
  <c r="AD75" i="6"/>
  <c r="AD79" i="6" s="1"/>
  <c r="AD81" i="6" l="1"/>
  <c r="AE75" i="6"/>
  <c r="AE79" i="6" s="1"/>
  <c r="AE81" i="6" l="1"/>
  <c r="AF75" i="6"/>
  <c r="AF79" i="6" s="1"/>
  <c r="AF81" i="6" l="1"/>
  <c r="AG75" i="6"/>
  <c r="AG79" i="6" s="1"/>
  <c r="AG81" i="6" l="1"/>
  <c r="AH75" i="6"/>
  <c r="AH79" i="6" s="1"/>
  <c r="AH81" i="6" l="1"/>
  <c r="AI75" i="6"/>
  <c r="AI79" i="6" s="1"/>
  <c r="AI81" i="6" l="1"/>
  <c r="AJ75" i="6"/>
  <c r="AJ79" i="6" s="1"/>
  <c r="AJ81" i="6" l="1"/>
  <c r="AK75" i="6"/>
  <c r="AK79" i="6" s="1"/>
  <c r="AK81" i="6" l="1"/>
  <c r="AL75" i="6"/>
  <c r="AL79" i="6" s="1"/>
  <c r="AL81" i="6" l="1"/>
  <c r="AM75" i="6"/>
  <c r="AM79" i="6" s="1"/>
  <c r="AM81" i="6" l="1"/>
  <c r="AN75" i="6"/>
  <c r="AN79" i="6" s="1"/>
  <c r="AN81" i="6" l="1"/>
  <c r="AO75" i="6"/>
  <c r="AO79" i="6" s="1"/>
  <c r="AO81" i="6" l="1"/>
  <c r="AP75" i="6"/>
  <c r="AP79" i="6" s="1"/>
  <c r="AP81" i="6" l="1"/>
  <c r="AQ75" i="6"/>
  <c r="AQ79" i="6" s="1"/>
  <c r="AQ81" i="6" l="1"/>
  <c r="AR75" i="6"/>
  <c r="AR79" i="6" s="1"/>
  <c r="AR81" i="6" l="1"/>
  <c r="AS75" i="6"/>
  <c r="AS79" i="6" s="1"/>
  <c r="AS81" i="6" l="1"/>
  <c r="AT75" i="6"/>
  <c r="AT79" i="6" s="1"/>
  <c r="AT81" i="6" l="1"/>
  <c r="AU75" i="6"/>
  <c r="AU79" i="6" s="1"/>
  <c r="AU81" i="6" l="1"/>
  <c r="AV75" i="6"/>
  <c r="AV79" i="6" s="1"/>
  <c r="AV81" i="6" l="1"/>
  <c r="AW75" i="6"/>
  <c r="AW79" i="6" s="1"/>
  <c r="AW81" i="6" l="1"/>
  <c r="AX75" i="6"/>
  <c r="AX79" i="6" s="1"/>
  <c r="AX81" i="6" l="1"/>
  <c r="AY75" i="6"/>
  <c r="AY79" i="6" s="1"/>
  <c r="AY81" i="6" l="1"/>
  <c r="AZ75" i="6"/>
  <c r="AZ79" i="6" s="1"/>
  <c r="AZ81" i="6" l="1"/>
  <c r="BA75" i="6"/>
  <c r="BA79" i="6" s="1"/>
  <c r="BA81" i="6" l="1"/>
  <c r="BB75" i="6"/>
  <c r="BB79" i="6" s="1"/>
  <c r="BB81" i="6" l="1"/>
  <c r="BC75" i="6"/>
  <c r="BC79" i="6" s="1"/>
  <c r="BC81" i="6" l="1"/>
  <c r="BD75" i="6"/>
  <c r="BD79" i="6" s="1"/>
  <c r="BD81" i="6" l="1"/>
  <c r="BE75" i="6"/>
  <c r="BE79" i="6" s="1"/>
  <c r="BE81" i="6" l="1"/>
  <c r="BF75" i="6"/>
  <c r="BF79" i="6" s="1"/>
  <c r="BF81" i="6" l="1"/>
  <c r="BG75" i="6"/>
  <c r="BG79" i="6" s="1"/>
  <c r="BG81" i="6" l="1"/>
  <c r="BH75" i="6"/>
  <c r="BH79" i="6" s="1"/>
  <c r="BH81" i="6" l="1"/>
  <c r="BI75" i="6"/>
  <c r="BI79" i="6" s="1"/>
  <c r="BI81" i="6" l="1"/>
  <c r="BJ75" i="6"/>
  <c r="BJ79" i="6" s="1"/>
  <c r="BJ81" i="6" l="1"/>
  <c r="BK75" i="6"/>
  <c r="BK79" i="6" s="1"/>
  <c r="BK81" i="6" l="1"/>
  <c r="BL75" i="6"/>
  <c r="BL79" i="6" s="1"/>
  <c r="BL81" i="6" l="1"/>
  <c r="BM75" i="6"/>
  <c r="BM79" i="6" s="1"/>
  <c r="BM81" i="6" l="1"/>
  <c r="BN75" i="6"/>
  <c r="BN79" i="6" s="1"/>
  <c r="BN81" i="6" l="1"/>
  <c r="BO75" i="6"/>
  <c r="BO79" i="6" s="1"/>
  <c r="BO81" i="6" l="1"/>
  <c r="BP75" i="6"/>
  <c r="BP79" i="6" s="1"/>
  <c r="BP81" i="6" l="1"/>
  <c r="BQ75" i="6"/>
  <c r="BQ79" i="6" s="1"/>
  <c r="BQ81" i="6" l="1"/>
  <c r="BR75" i="6"/>
  <c r="BR79" i="6" s="1"/>
  <c r="BR81" i="6" l="1"/>
  <c r="BS75" i="6"/>
  <c r="BS79" i="6" s="1"/>
  <c r="BS81" i="6" l="1"/>
  <c r="BT75" i="6"/>
  <c r="BT79" i="6" s="1"/>
  <c r="BT81" i="6" l="1"/>
  <c r="BU75" i="6"/>
  <c r="BU79" i="6" s="1"/>
  <c r="BU81" i="6" l="1"/>
  <c r="BV75" i="6"/>
  <c r="BV79" i="6" s="1"/>
  <c r="BV81" i="6" l="1"/>
  <c r="BW75" i="6"/>
  <c r="BW79" i="6" s="1"/>
  <c r="BW81" i="6" l="1"/>
  <c r="BX75" i="6"/>
  <c r="BX79" i="6" s="1"/>
  <c r="BX81" i="6" l="1"/>
  <c r="BY75" i="6"/>
  <c r="BY79" i="6" s="1"/>
  <c r="BY81" i="6" l="1"/>
  <c r="BZ75" i="6"/>
  <c r="BZ79" i="6" s="1"/>
  <c r="BZ81" i="6" l="1"/>
  <c r="CA75" i="6"/>
  <c r="CA79" i="6" s="1"/>
  <c r="CA81" i="6" l="1"/>
  <c r="CB75" i="6"/>
  <c r="CB79" i="6" s="1"/>
  <c r="CB81" i="6" l="1"/>
  <c r="CC75" i="6"/>
  <c r="CC79" i="6" s="1"/>
  <c r="CC81" i="6" l="1"/>
  <c r="CD75" i="6"/>
  <c r="CD79" i="6" s="1"/>
  <c r="CD81" i="6" l="1"/>
  <c r="CE75" i="6"/>
  <c r="CE79" i="6" s="1"/>
  <c r="CE81" i="6" l="1"/>
  <c r="CF75" i="6"/>
  <c r="CF79" i="6" s="1"/>
  <c r="CF81" i="6" l="1"/>
  <c r="CG75" i="6"/>
  <c r="CG79" i="6" s="1"/>
  <c r="CG81" i="6" l="1"/>
  <c r="CH75" i="6"/>
  <c r="CH79" i="6" s="1"/>
  <c r="CH81" i="6" l="1"/>
  <c r="CI75" i="6"/>
  <c r="CI79" i="6" s="1"/>
  <c r="CI81" i="6" l="1"/>
  <c r="CJ75" i="6"/>
  <c r="CJ79" i="6" s="1"/>
  <c r="CJ81" i="6" l="1"/>
  <c r="CK75" i="6"/>
  <c r="CK79" i="6" s="1"/>
  <c r="CK81" i="6" l="1"/>
  <c r="CL75" i="6"/>
  <c r="CL79" i="6" s="1"/>
  <c r="CL81" i="6" l="1"/>
  <c r="CM75" i="6"/>
  <c r="CM79" i="6" s="1"/>
  <c r="CM81" i="6" l="1"/>
  <c r="CN75" i="6"/>
  <c r="CN79" i="6" s="1"/>
  <c r="CN81" i="6" l="1"/>
  <c r="CO75" i="6"/>
  <c r="CO79" i="6" s="1"/>
  <c r="CO81" i="6" l="1"/>
  <c r="CP77" i="6"/>
  <c r="CQ77" i="6" s="1"/>
  <c r="CR77" i="6" s="1"/>
  <c r="CS77" i="6" s="1"/>
  <c r="CT77" i="6" s="1"/>
  <c r="CU77" i="6" s="1"/>
  <c r="CV77" i="6" s="1"/>
  <c r="CW77" i="6" s="1"/>
  <c r="CX77" i="6" s="1"/>
  <c r="CY77" i="6" s="1"/>
  <c r="CZ77" i="6" s="1"/>
  <c r="DA77" i="6" s="1"/>
  <c r="DB77" i="6" s="1"/>
  <c r="DC77" i="6" s="1"/>
  <c r="DD77" i="6" s="1"/>
  <c r="DE77" i="6" s="1"/>
  <c r="DF77" i="6" s="1"/>
  <c r="DG77" i="6" s="1"/>
  <c r="DH77" i="6" s="1"/>
  <c r="DI77" i="6" s="1"/>
  <c r="DJ77" i="6" s="1"/>
  <c r="DK77" i="6" s="1"/>
  <c r="DL77" i="6" s="1"/>
  <c r="DM77" i="6" s="1"/>
  <c r="DN77" i="6" s="1"/>
  <c r="DO77" i="6" s="1"/>
  <c r="DP77" i="6" s="1"/>
  <c r="DQ77" i="6" s="1"/>
  <c r="DR77" i="6" s="1"/>
  <c r="DS77" i="6" s="1"/>
  <c r="DT77" i="6" s="1"/>
  <c r="DU77" i="6" s="1"/>
  <c r="DV77" i="6" s="1"/>
  <c r="DW77" i="6" s="1"/>
  <c r="DX77" i="6" s="1"/>
  <c r="DY77" i="6" s="1"/>
  <c r="DZ77" i="6" s="1"/>
  <c r="EA77" i="6" s="1"/>
  <c r="EB77" i="6" s="1"/>
  <c r="EC77" i="6" s="1"/>
  <c r="ED77" i="6" s="1"/>
  <c r="EE77" i="6" s="1"/>
  <c r="EF77" i="6" s="1"/>
  <c r="EG77" i="6" s="1"/>
  <c r="EH77" i="6" s="1"/>
  <c r="EI77" i="6" s="1"/>
  <c r="EJ77" i="6" s="1"/>
  <c r="EK77" i="6" s="1"/>
  <c r="EL77" i="6" s="1"/>
  <c r="EM77" i="6" s="1"/>
  <c r="EN77" i="6" s="1"/>
  <c r="EO77" i="6" s="1"/>
  <c r="EP77" i="6" s="1"/>
  <c r="EQ77" i="6" s="1"/>
  <c r="ER77" i="6" s="1"/>
  <c r="ES77" i="6" s="1"/>
  <c r="ET77" i="6" s="1"/>
  <c r="EU77" i="6" s="1"/>
  <c r="EV77" i="6" s="1"/>
  <c r="EW77" i="6" s="1"/>
  <c r="EX77" i="6" s="1"/>
  <c r="EY77" i="6" s="1"/>
  <c r="EZ77" i="6" s="1"/>
  <c r="FA77" i="6" s="1"/>
  <c r="FB77" i="6" s="1"/>
  <c r="FC77" i="6" s="1"/>
  <c r="FD77" i="6" s="1"/>
  <c r="FE77" i="6" s="1"/>
  <c r="FF77" i="6" s="1"/>
  <c r="FG77" i="6" s="1"/>
  <c r="FH77" i="6" s="1"/>
  <c r="FI77" i="6" s="1"/>
  <c r="FJ77" i="6" s="1"/>
  <c r="FK77" i="6" s="1"/>
  <c r="FL77" i="6" s="1"/>
  <c r="FM77" i="6" s="1"/>
  <c r="FN77" i="6" s="1"/>
  <c r="FO77" i="6" s="1"/>
  <c r="FP77" i="6" s="1"/>
  <c r="FQ77" i="6" s="1"/>
  <c r="FR77" i="6" s="1"/>
  <c r="FS77" i="6" s="1"/>
  <c r="FT77" i="6" s="1"/>
  <c r="FU77" i="6" s="1"/>
  <c r="FV77" i="6" s="1"/>
  <c r="FW77" i="6" s="1"/>
  <c r="FX77" i="6" s="1"/>
  <c r="FY77" i="6" s="1"/>
  <c r="FZ77" i="6" s="1"/>
  <c r="GA77" i="6" s="1"/>
  <c r="GB77" i="6" s="1"/>
  <c r="GC77" i="6" s="1"/>
  <c r="GD77" i="6" s="1"/>
  <c r="GE77" i="6" s="1"/>
  <c r="GF77" i="6" s="1"/>
  <c r="GG77" i="6" s="1"/>
  <c r="GH77" i="6" s="1"/>
  <c r="GI77" i="6" s="1"/>
  <c r="GJ77" i="6" s="1"/>
  <c r="GK77" i="6" s="1"/>
  <c r="GL77" i="6" s="1"/>
  <c r="GM77" i="6" s="1"/>
  <c r="GN77" i="6" s="1"/>
  <c r="GO77" i="6" s="1"/>
  <c r="GP77" i="6" s="1"/>
  <c r="GQ77" i="6" s="1"/>
  <c r="GR77" i="6" s="1"/>
  <c r="GS77" i="6" s="1"/>
  <c r="GT77" i="6" s="1"/>
  <c r="GU77" i="6" s="1"/>
  <c r="GV77" i="6" s="1"/>
  <c r="GW77" i="6" s="1"/>
  <c r="GX77" i="6" s="1"/>
  <c r="GY77" i="6" s="1"/>
  <c r="GZ77" i="6" s="1"/>
  <c r="HA77" i="6" s="1"/>
  <c r="HB77" i="6" s="1"/>
  <c r="HC77" i="6" s="1"/>
  <c r="G230" i="6"/>
  <c r="G269" i="6" s="1"/>
  <c r="G170" i="6"/>
  <c r="K5" i="12" l="1"/>
  <c r="L5" i="12"/>
  <c r="L6" i="12" s="1"/>
  <c r="M5" i="12"/>
  <c r="N5" i="12"/>
  <c r="O5" i="12"/>
  <c r="P5" i="12"/>
  <c r="Q5" i="12"/>
  <c r="R5" i="12"/>
  <c r="S5" i="12"/>
  <c r="T5" i="12"/>
  <c r="V6" i="2"/>
  <c r="W6" i="2" s="1"/>
  <c r="X6" i="2" s="1"/>
  <c r="Y6" i="2" s="1"/>
  <c r="Z6" i="2" s="1"/>
  <c r="AA6" i="2" s="1"/>
  <c r="AB6" i="2" s="1"/>
  <c r="AC6" i="2" s="1"/>
  <c r="AD6" i="2" s="1"/>
  <c r="AE6" i="2" s="1"/>
  <c r="AF6" i="2" s="1"/>
  <c r="AG6" i="2" s="1"/>
  <c r="AH6" i="2" s="1"/>
  <c r="AI6" i="2" s="1"/>
  <c r="AJ6" i="2" s="1"/>
  <c r="AK6" i="2" s="1"/>
  <c r="AL6" i="2" s="1"/>
  <c r="AM6" i="2" s="1"/>
  <c r="AN6" i="2" s="1"/>
  <c r="AO6" i="2" s="1"/>
  <c r="AP6" i="2" s="1"/>
  <c r="AQ6" i="2" s="1"/>
  <c r="AR6" i="2" s="1"/>
  <c r="AS6" i="2" s="1"/>
  <c r="AT6" i="2" s="1"/>
  <c r="AU6" i="2" s="1"/>
  <c r="AV6" i="2" s="1"/>
  <c r="AW6" i="2" s="1"/>
  <c r="AX6" i="2" s="1"/>
  <c r="AY6" i="2" s="1"/>
  <c r="AZ6" i="2" s="1"/>
  <c r="BA6" i="2" s="1"/>
  <c r="BB6" i="2" s="1"/>
  <c r="BC6" i="2" s="1"/>
  <c r="BD6" i="2" s="1"/>
  <c r="BE6" i="2" s="1"/>
  <c r="BF6" i="2" s="1"/>
  <c r="BG6" i="2" s="1"/>
  <c r="BH6" i="2" s="1"/>
  <c r="BI6" i="2" s="1"/>
  <c r="BJ6" i="2" s="1"/>
  <c r="BK6" i="2" s="1"/>
  <c r="BL6" i="2" s="1"/>
  <c r="BM6" i="2" s="1"/>
  <c r="BN6" i="2" s="1"/>
  <c r="BO6" i="2" s="1"/>
  <c r="BP6" i="2" s="1"/>
  <c r="BQ6" i="2" s="1"/>
  <c r="BR6" i="2" s="1"/>
  <c r="BS6" i="2" s="1"/>
  <c r="BT6" i="2" s="1"/>
  <c r="BU6" i="2" s="1"/>
  <c r="BV6" i="2" s="1"/>
  <c r="BW6" i="2" s="1"/>
  <c r="BX6" i="2" s="1"/>
  <c r="BY6" i="2" s="1"/>
  <c r="BZ6" i="2" s="1"/>
  <c r="CA6" i="2" s="1"/>
  <c r="CB6" i="2" s="1"/>
  <c r="CC6" i="2" s="1"/>
  <c r="CD6" i="2" s="1"/>
  <c r="CE6" i="2" s="1"/>
  <c r="CF6" i="2" s="1"/>
  <c r="CG6" i="2" s="1"/>
  <c r="CH6" i="2" s="1"/>
  <c r="CI6" i="2" s="1"/>
  <c r="CJ6" i="2" s="1"/>
  <c r="CK6" i="2" s="1"/>
  <c r="CL6" i="2" s="1"/>
  <c r="CM6" i="2" s="1"/>
  <c r="CN6" i="2" s="1"/>
  <c r="CO6" i="2" s="1"/>
  <c r="CP6" i="2" s="1"/>
  <c r="CQ6" i="2" s="1"/>
  <c r="CR6" i="2" s="1"/>
  <c r="CS6" i="2" s="1"/>
  <c r="CT6" i="2" s="1"/>
  <c r="CU6" i="2" s="1"/>
  <c r="CV6" i="2" s="1"/>
  <c r="CW6" i="2" s="1"/>
  <c r="CX6" i="2" s="1"/>
  <c r="CY6" i="2" s="1"/>
  <c r="CZ6" i="2" s="1"/>
  <c r="DA6" i="2" s="1"/>
  <c r="DB6" i="2" s="1"/>
  <c r="DC6" i="2" s="1"/>
  <c r="DD6" i="2" s="1"/>
  <c r="DE6" i="2" s="1"/>
  <c r="DF6" i="2" s="1"/>
  <c r="DG6" i="2" s="1"/>
  <c r="DH6" i="2" s="1"/>
  <c r="DI6" i="2" s="1"/>
  <c r="DJ6" i="2" s="1"/>
  <c r="DK6" i="2" s="1"/>
  <c r="DL6" i="2" s="1"/>
  <c r="DM6" i="2" s="1"/>
  <c r="DN6" i="2" s="1"/>
  <c r="DO6" i="2" s="1"/>
  <c r="DP6" i="2" s="1"/>
  <c r="DQ6" i="2" s="1"/>
  <c r="DR6" i="2" s="1"/>
  <c r="DS6" i="2" s="1"/>
  <c r="DT6" i="2" s="1"/>
  <c r="DU6" i="2" s="1"/>
  <c r="DV6" i="2" s="1"/>
  <c r="DW6" i="2" s="1"/>
  <c r="DX6" i="2" s="1"/>
  <c r="DY6" i="2" s="1"/>
  <c r="DZ6" i="2" s="1"/>
  <c r="EA6" i="2" s="1"/>
  <c r="EB6" i="2" s="1"/>
  <c r="EC6" i="2" s="1"/>
  <c r="ED6" i="2" s="1"/>
  <c r="EE6" i="2" s="1"/>
  <c r="EF6" i="2" s="1"/>
  <c r="EG6" i="2" s="1"/>
  <c r="EH6" i="2" s="1"/>
  <c r="EI6" i="2" s="1"/>
  <c r="EJ6" i="2" s="1"/>
  <c r="EK6" i="2" s="1"/>
  <c r="EL6" i="2" s="1"/>
  <c r="EM6" i="2" s="1"/>
  <c r="EN6" i="2" s="1"/>
  <c r="EO6" i="2" s="1"/>
  <c r="EP6" i="2" s="1"/>
  <c r="EQ6" i="2" s="1"/>
  <c r="ER6" i="2" s="1"/>
  <c r="ES6" i="2" s="1"/>
  <c r="ET6" i="2" s="1"/>
  <c r="EU6" i="2" s="1"/>
  <c r="EV6" i="2" s="1"/>
  <c r="EW6" i="2" s="1"/>
  <c r="EX6" i="2" s="1"/>
  <c r="EY6" i="2" s="1"/>
  <c r="EZ6" i="2" s="1"/>
  <c r="FA6" i="2" s="1"/>
  <c r="FB6" i="2" s="1"/>
  <c r="FC6" i="2" s="1"/>
  <c r="FD6" i="2" s="1"/>
  <c r="FE6" i="2" s="1"/>
  <c r="FF6" i="2" s="1"/>
  <c r="FG6" i="2" s="1"/>
  <c r="FH6" i="2" s="1"/>
  <c r="FI6" i="2" s="1"/>
  <c r="FJ6" i="2" s="1"/>
  <c r="FK6" i="2" s="1"/>
  <c r="FL6" i="2" s="1"/>
  <c r="FM6" i="2" s="1"/>
  <c r="FN6" i="2" s="1"/>
  <c r="FO6" i="2" s="1"/>
  <c r="FP6" i="2" s="1"/>
  <c r="FQ6" i="2" s="1"/>
  <c r="FR6" i="2" s="1"/>
  <c r="FS6" i="2" s="1"/>
  <c r="FT6" i="2" s="1"/>
  <c r="FU6" i="2" s="1"/>
  <c r="FV6" i="2" s="1"/>
  <c r="FW6" i="2" s="1"/>
  <c r="FX6" i="2" s="1"/>
  <c r="FY6" i="2" s="1"/>
  <c r="FZ6" i="2" s="1"/>
  <c r="GA6" i="2" s="1"/>
  <c r="GB6" i="2" s="1"/>
  <c r="GC6" i="2" s="1"/>
  <c r="GD6" i="2" s="1"/>
  <c r="GE6" i="2" s="1"/>
  <c r="GF6" i="2" s="1"/>
  <c r="GG6" i="2" s="1"/>
  <c r="GH6" i="2" s="1"/>
  <c r="GI6" i="2" s="1"/>
  <c r="GJ6" i="2" s="1"/>
  <c r="GK6" i="2" s="1"/>
  <c r="GL6" i="2" s="1"/>
  <c r="GM6" i="2" s="1"/>
  <c r="GN6" i="2" s="1"/>
  <c r="GO6" i="2" s="1"/>
  <c r="GP6" i="2" s="1"/>
  <c r="GQ6" i="2" s="1"/>
  <c r="GR6" i="2" s="1"/>
  <c r="GS6" i="2" s="1"/>
  <c r="GT6" i="2" s="1"/>
  <c r="GU6" i="2" s="1"/>
  <c r="GV6" i="2" s="1"/>
  <c r="GW6" i="2" s="1"/>
  <c r="GX6" i="2" s="1"/>
  <c r="GY6" i="2" s="1"/>
  <c r="GZ6" i="2" s="1"/>
  <c r="HA6" i="2" s="1"/>
  <c r="HB6" i="2" s="1"/>
  <c r="HC6" i="2" s="1"/>
  <c r="M6" i="12" l="1"/>
  <c r="N6" i="12" s="1"/>
  <c r="O6" i="12" s="1"/>
  <c r="P6" i="12" s="1"/>
  <c r="Q6" i="12" s="1"/>
  <c r="R6" i="12" s="1"/>
  <c r="S6" i="12" s="1"/>
  <c r="T6" i="12" s="1"/>
  <c r="V7" i="2"/>
  <c r="U5" i="12"/>
  <c r="E129" i="2"/>
  <c r="U6" i="12" l="1"/>
  <c r="W7" i="2"/>
  <c r="V5" i="12"/>
  <c r="G131" i="2"/>
  <c r="V6" i="12" l="1"/>
  <c r="X7" i="2"/>
  <c r="W5" i="12"/>
  <c r="W6" i="12" l="1"/>
  <c r="Y7" i="2"/>
  <c r="X5" i="12"/>
  <c r="H18" i="5"/>
  <c r="H17" i="5"/>
  <c r="H19" i="5"/>
  <c r="H20" i="5"/>
  <c r="H14" i="5"/>
  <c r="G14" i="5"/>
  <c r="F14" i="5"/>
  <c r="E14" i="5"/>
  <c r="E17" i="5"/>
  <c r="G17" i="5"/>
  <c r="I178" i="5"/>
  <c r="I179" i="5"/>
  <c r="H179" i="5"/>
  <c r="H178" i="5"/>
  <c r="G179" i="5"/>
  <c r="G178" i="5"/>
  <c r="E179" i="5"/>
  <c r="E178" i="5"/>
  <c r="X6" i="12" l="1"/>
  <c r="Z7" i="2"/>
  <c r="Y5" i="12"/>
  <c r="G164" i="5"/>
  <c r="E164" i="5"/>
  <c r="Y6" i="12" l="1"/>
  <c r="AA7" i="2"/>
  <c r="Z5" i="12"/>
  <c r="K8" i="5"/>
  <c r="Z6" i="12" l="1"/>
  <c r="AB7" i="2"/>
  <c r="AA5" i="12"/>
  <c r="H63" i="5"/>
  <c r="G63" i="5"/>
  <c r="E63" i="5"/>
  <c r="H55" i="5"/>
  <c r="G55" i="5"/>
  <c r="E55" i="5"/>
  <c r="H54" i="5"/>
  <c r="G54" i="5"/>
  <c r="E54" i="5"/>
  <c r="AA6" i="12" l="1"/>
  <c r="AC7" i="2"/>
  <c r="AB5" i="12"/>
  <c r="AB6" i="12" l="1"/>
  <c r="AD7" i="2"/>
  <c r="AC5" i="12"/>
  <c r="H16" i="5"/>
  <c r="G16" i="5"/>
  <c r="E16" i="5"/>
  <c r="H15" i="5"/>
  <c r="G15" i="5"/>
  <c r="E15" i="5"/>
  <c r="F47" i="5"/>
  <c r="H44" i="5"/>
  <c r="H47" i="5" s="1"/>
  <c r="K44" i="5"/>
  <c r="L44" i="5" s="1"/>
  <c r="M44" i="5" s="1"/>
  <c r="N44" i="5" s="1"/>
  <c r="O44" i="5" s="1"/>
  <c r="P44" i="5" s="1"/>
  <c r="Q44" i="5" s="1"/>
  <c r="R44" i="5" s="1"/>
  <c r="S44" i="5" s="1"/>
  <c r="T44" i="5" s="1"/>
  <c r="U44" i="5" s="1"/>
  <c r="V44" i="5" s="1"/>
  <c r="W44" i="5" s="1"/>
  <c r="X44" i="5" s="1"/>
  <c r="Y44" i="5" s="1"/>
  <c r="Z44" i="5" s="1"/>
  <c r="AA44" i="5" s="1"/>
  <c r="AB44" i="5" s="1"/>
  <c r="AC44" i="5" s="1"/>
  <c r="AD44" i="5" s="1"/>
  <c r="AE44" i="5" s="1"/>
  <c r="AF44" i="5" s="1"/>
  <c r="AG44" i="5" s="1"/>
  <c r="AH44" i="5" s="1"/>
  <c r="AI44" i="5" s="1"/>
  <c r="AJ44" i="5" s="1"/>
  <c r="AK44" i="5" s="1"/>
  <c r="AL44" i="5" s="1"/>
  <c r="AM44" i="5" s="1"/>
  <c r="AN44" i="5" s="1"/>
  <c r="AO44" i="5" s="1"/>
  <c r="AP44" i="5" s="1"/>
  <c r="AQ44" i="5" s="1"/>
  <c r="AR44" i="5" s="1"/>
  <c r="AS44" i="5" s="1"/>
  <c r="AT44" i="5" s="1"/>
  <c r="AU44" i="5" s="1"/>
  <c r="AV44" i="5" s="1"/>
  <c r="AW44" i="5" s="1"/>
  <c r="AX44" i="5" s="1"/>
  <c r="AY44" i="5" s="1"/>
  <c r="AZ44" i="5" s="1"/>
  <c r="BA44" i="5" s="1"/>
  <c r="BB44" i="5" s="1"/>
  <c r="BC44" i="5" s="1"/>
  <c r="BD44" i="5" s="1"/>
  <c r="BE44" i="5" s="1"/>
  <c r="BF44" i="5" s="1"/>
  <c r="BG44" i="5" s="1"/>
  <c r="BH44" i="5" s="1"/>
  <c r="BI44" i="5" s="1"/>
  <c r="BJ44" i="5" s="1"/>
  <c r="BK44" i="5" s="1"/>
  <c r="BL44" i="5" s="1"/>
  <c r="BM44" i="5" s="1"/>
  <c r="BN44" i="5" s="1"/>
  <c r="BO44" i="5" s="1"/>
  <c r="BP44" i="5" s="1"/>
  <c r="BQ44" i="5" s="1"/>
  <c r="BR44" i="5" s="1"/>
  <c r="BS44" i="5" s="1"/>
  <c r="BT44" i="5" s="1"/>
  <c r="BU44" i="5" s="1"/>
  <c r="BV44" i="5" s="1"/>
  <c r="BW44" i="5" s="1"/>
  <c r="BX44" i="5" s="1"/>
  <c r="BY44" i="5" s="1"/>
  <c r="BZ44" i="5" s="1"/>
  <c r="CA44" i="5" s="1"/>
  <c r="CB44" i="5" s="1"/>
  <c r="CC44" i="5" s="1"/>
  <c r="CD44" i="5" s="1"/>
  <c r="CE44" i="5" s="1"/>
  <c r="CF44" i="5" s="1"/>
  <c r="CG44" i="5" s="1"/>
  <c r="CH44" i="5" s="1"/>
  <c r="CI44" i="5" s="1"/>
  <c r="CJ44" i="5" s="1"/>
  <c r="CK44" i="5" s="1"/>
  <c r="CL44" i="5" s="1"/>
  <c r="CM44" i="5" s="1"/>
  <c r="CN44" i="5" s="1"/>
  <c r="CO44" i="5" s="1"/>
  <c r="E44" i="5"/>
  <c r="E47" i="5" s="1"/>
  <c r="H20" i="6"/>
  <c r="E20" i="6"/>
  <c r="H39" i="5"/>
  <c r="G39" i="5"/>
  <c r="F39" i="5"/>
  <c r="E39" i="5"/>
  <c r="AC6" i="12" l="1"/>
  <c r="AE7" i="2"/>
  <c r="AD5" i="12"/>
  <c r="G20" i="5"/>
  <c r="CO47" i="5"/>
  <c r="CG47" i="5"/>
  <c r="BY47" i="5"/>
  <c r="BQ47" i="5"/>
  <c r="BI47" i="5"/>
  <c r="BA47" i="5"/>
  <c r="AS47" i="5"/>
  <c r="AK47" i="5"/>
  <c r="AC47" i="5"/>
  <c r="U47" i="5"/>
  <c r="M47" i="5"/>
  <c r="CN47" i="5"/>
  <c r="BX47" i="5"/>
  <c r="BP47" i="5"/>
  <c r="BH47" i="5"/>
  <c r="AZ47" i="5"/>
  <c r="AR47" i="5"/>
  <c r="AJ47" i="5"/>
  <c r="AB47" i="5"/>
  <c r="T47" i="5"/>
  <c r="L47" i="5"/>
  <c r="BU47" i="5"/>
  <c r="AW47" i="5"/>
  <c r="BK47" i="5"/>
  <c r="AE47" i="5"/>
  <c r="AT47" i="5"/>
  <c r="AD47" i="5"/>
  <c r="CF47" i="5"/>
  <c r="CK47" i="5"/>
  <c r="CC47" i="5"/>
  <c r="BE47" i="5"/>
  <c r="AO47" i="5"/>
  <c r="Y47" i="5"/>
  <c r="BT47" i="5"/>
  <c r="AV47" i="5"/>
  <c r="AF47" i="5"/>
  <c r="P47" i="5"/>
  <c r="CA47" i="5"/>
  <c r="BS47" i="5"/>
  <c r="AU47" i="5"/>
  <c r="W47" i="5"/>
  <c r="CH47" i="5"/>
  <c r="BZ47" i="5"/>
  <c r="BR47" i="5"/>
  <c r="BJ47" i="5"/>
  <c r="AL47" i="5"/>
  <c r="N47" i="5"/>
  <c r="CM47" i="5"/>
  <c r="CE47" i="5"/>
  <c r="BW47" i="5"/>
  <c r="BO47" i="5"/>
  <c r="BG47" i="5"/>
  <c r="AY47" i="5"/>
  <c r="AQ47" i="5"/>
  <c r="AI47" i="5"/>
  <c r="AA47" i="5"/>
  <c r="S47" i="5"/>
  <c r="BM47" i="5"/>
  <c r="AG47" i="5"/>
  <c r="Q47" i="5"/>
  <c r="CJ47" i="5"/>
  <c r="CB47" i="5"/>
  <c r="BL47" i="5"/>
  <c r="BD47" i="5"/>
  <c r="AN47" i="5"/>
  <c r="X47" i="5"/>
  <c r="BB47" i="5"/>
  <c r="V47" i="5"/>
  <c r="CL47" i="5"/>
  <c r="CD47" i="5"/>
  <c r="BV47" i="5"/>
  <c r="BN47" i="5"/>
  <c r="BF47" i="5"/>
  <c r="AX47" i="5"/>
  <c r="AP47" i="5"/>
  <c r="AH47" i="5"/>
  <c r="Z47" i="5"/>
  <c r="R47" i="5"/>
  <c r="CI47" i="5"/>
  <c r="BC47" i="5"/>
  <c r="AM47" i="5"/>
  <c r="O47" i="5"/>
  <c r="K47" i="5"/>
  <c r="I44" i="5"/>
  <c r="G47" i="5"/>
  <c r="AD6" i="12" l="1"/>
  <c r="AF7" i="2"/>
  <c r="AE5" i="12"/>
  <c r="I47" i="5"/>
  <c r="CO6" i="6"/>
  <c r="CN6" i="6"/>
  <c r="CM6" i="6"/>
  <c r="CL6" i="6"/>
  <c r="CK6" i="6"/>
  <c r="CJ6" i="6"/>
  <c r="CI6" i="6"/>
  <c r="CH6" i="6"/>
  <c r="CG6" i="6"/>
  <c r="CF6" i="6"/>
  <c r="CE6" i="6"/>
  <c r="CD6" i="6"/>
  <c r="CC6" i="6"/>
  <c r="CB6" i="6"/>
  <c r="CA6" i="6"/>
  <c r="BZ6" i="6"/>
  <c r="BY6" i="6"/>
  <c r="BX6" i="6"/>
  <c r="BW6" i="6"/>
  <c r="BV6" i="6"/>
  <c r="BU6" i="6"/>
  <c r="BT6" i="6"/>
  <c r="BS6" i="6"/>
  <c r="BR6" i="6"/>
  <c r="BQ6" i="6"/>
  <c r="BP6" i="6"/>
  <c r="BO6" i="6"/>
  <c r="BN6" i="6"/>
  <c r="BM6" i="6"/>
  <c r="BL6" i="6"/>
  <c r="BK6" i="6"/>
  <c r="BJ6" i="6"/>
  <c r="BI6" i="6"/>
  <c r="BH6" i="6"/>
  <c r="BG6" i="6"/>
  <c r="BF6" i="6"/>
  <c r="BE6" i="6"/>
  <c r="BD6" i="6"/>
  <c r="BC6" i="6"/>
  <c r="BB6" i="6"/>
  <c r="BA6" i="6"/>
  <c r="AZ6" i="6"/>
  <c r="AY6" i="6"/>
  <c r="AX6" i="6"/>
  <c r="AW6" i="6"/>
  <c r="AV6" i="6"/>
  <c r="AU6" i="6"/>
  <c r="AT6" i="6"/>
  <c r="AS6" i="6"/>
  <c r="AR6" i="6"/>
  <c r="AQ6" i="6"/>
  <c r="AP6" i="6"/>
  <c r="AO6" i="6"/>
  <c r="AN6" i="6"/>
  <c r="AM6" i="6"/>
  <c r="AL6" i="6"/>
  <c r="AK6" i="6"/>
  <c r="AJ6" i="6"/>
  <c r="AI6" i="6"/>
  <c r="AH6" i="6"/>
  <c r="AG6" i="6"/>
  <c r="AF6" i="6"/>
  <c r="AE6" i="6"/>
  <c r="AD6" i="6"/>
  <c r="AC6" i="6"/>
  <c r="AB6" i="6"/>
  <c r="AA6" i="6"/>
  <c r="Z6" i="6"/>
  <c r="Y6" i="6"/>
  <c r="X6" i="6"/>
  <c r="W6" i="6"/>
  <c r="V6" i="6"/>
  <c r="U6" i="6"/>
  <c r="T6" i="6"/>
  <c r="S6" i="6"/>
  <c r="R6" i="6"/>
  <c r="Q6" i="6"/>
  <c r="P6" i="6"/>
  <c r="O6" i="6"/>
  <c r="N6" i="6"/>
  <c r="M6" i="6"/>
  <c r="L6" i="6"/>
  <c r="K6" i="6"/>
  <c r="J6" i="6"/>
  <c r="H6" i="6"/>
  <c r="F6" i="6"/>
  <c r="E6" i="6"/>
  <c r="H15" i="6"/>
  <c r="H7" i="14" s="1"/>
  <c r="F15" i="6"/>
  <c r="E7" i="14"/>
  <c r="T47" i="6" l="1"/>
  <c r="U47" i="6" s="1"/>
  <c r="V47" i="6" s="1"/>
  <c r="W47" i="6" s="1"/>
  <c r="X47" i="6" s="1"/>
  <c r="Y47" i="6" s="1"/>
  <c r="Z47" i="6" s="1"/>
  <c r="AA47" i="6" s="1"/>
  <c r="AB47" i="6" s="1"/>
  <c r="AC47" i="6" s="1"/>
  <c r="AD47" i="6" s="1"/>
  <c r="AE47" i="6" s="1"/>
  <c r="AF47" i="6" s="1"/>
  <c r="AG47" i="6" s="1"/>
  <c r="AH47" i="6" s="1"/>
  <c r="AI47" i="6" s="1"/>
  <c r="AJ47" i="6" s="1"/>
  <c r="AK47" i="6" s="1"/>
  <c r="AL47" i="6" s="1"/>
  <c r="AM47" i="6" s="1"/>
  <c r="AN47" i="6" s="1"/>
  <c r="AO47" i="6" s="1"/>
  <c r="AP47" i="6" s="1"/>
  <c r="AQ47" i="6" s="1"/>
  <c r="AR47" i="6" s="1"/>
  <c r="AS47" i="6" s="1"/>
  <c r="AT47" i="6" s="1"/>
  <c r="AU47" i="6" s="1"/>
  <c r="AV47" i="6" s="1"/>
  <c r="AW47" i="6" s="1"/>
  <c r="AX47" i="6" s="1"/>
  <c r="AY47" i="6" s="1"/>
  <c r="AZ47" i="6" s="1"/>
  <c r="BA47" i="6" s="1"/>
  <c r="BB47" i="6" s="1"/>
  <c r="BC47" i="6" s="1"/>
  <c r="BD47" i="6" s="1"/>
  <c r="BE47" i="6" s="1"/>
  <c r="BF47" i="6" s="1"/>
  <c r="BG47" i="6" s="1"/>
  <c r="BH47" i="6" s="1"/>
  <c r="BI47" i="6" s="1"/>
  <c r="BJ47" i="6" s="1"/>
  <c r="BK47" i="6" s="1"/>
  <c r="BL47" i="6" s="1"/>
  <c r="BM47" i="6" s="1"/>
  <c r="BN47" i="6" s="1"/>
  <c r="BO47" i="6" s="1"/>
  <c r="BP47" i="6" s="1"/>
  <c r="BQ47" i="6" s="1"/>
  <c r="BR47" i="6" s="1"/>
  <c r="BS47" i="6" s="1"/>
  <c r="BT47" i="6" s="1"/>
  <c r="BU47" i="6" s="1"/>
  <c r="BV47" i="6" s="1"/>
  <c r="BW47" i="6" s="1"/>
  <c r="BX47" i="6" s="1"/>
  <c r="BY47" i="6" s="1"/>
  <c r="BZ47" i="6" s="1"/>
  <c r="CA47" i="6" s="1"/>
  <c r="CB47" i="6" s="1"/>
  <c r="CC47" i="6" s="1"/>
  <c r="CD47" i="6" s="1"/>
  <c r="CE47" i="6" s="1"/>
  <c r="CF47" i="6" s="1"/>
  <c r="CG47" i="6" s="1"/>
  <c r="CH47" i="6" s="1"/>
  <c r="CI47" i="6" s="1"/>
  <c r="CJ47" i="6" s="1"/>
  <c r="CK47" i="6" s="1"/>
  <c r="CL47" i="6" s="1"/>
  <c r="CM47" i="6" s="1"/>
  <c r="CN47" i="6" s="1"/>
  <c r="CO47" i="6" s="1"/>
  <c r="T30" i="6"/>
  <c r="U30" i="6" s="1"/>
  <c r="V30" i="6" s="1"/>
  <c r="W30" i="6" s="1"/>
  <c r="X30" i="6" s="1"/>
  <c r="Y30" i="6" s="1"/>
  <c r="Z30" i="6" s="1"/>
  <c r="AA30" i="6" s="1"/>
  <c r="AB30" i="6" s="1"/>
  <c r="AC30" i="6" s="1"/>
  <c r="AD30" i="6" s="1"/>
  <c r="AE30" i="6" s="1"/>
  <c r="AF30" i="6" s="1"/>
  <c r="AG30" i="6" s="1"/>
  <c r="AH30" i="6" s="1"/>
  <c r="AI30" i="6" s="1"/>
  <c r="AJ30" i="6" s="1"/>
  <c r="AK30" i="6" s="1"/>
  <c r="AL30" i="6" s="1"/>
  <c r="AM30" i="6" s="1"/>
  <c r="AN30" i="6" s="1"/>
  <c r="AO30" i="6" s="1"/>
  <c r="AP30" i="6" s="1"/>
  <c r="AQ30" i="6" s="1"/>
  <c r="AR30" i="6" s="1"/>
  <c r="AS30" i="6" s="1"/>
  <c r="AT30" i="6" s="1"/>
  <c r="AU30" i="6" s="1"/>
  <c r="AV30" i="6" s="1"/>
  <c r="AW30" i="6" s="1"/>
  <c r="AX30" i="6" s="1"/>
  <c r="AY30" i="6" s="1"/>
  <c r="AZ30" i="6" s="1"/>
  <c r="BA30" i="6" s="1"/>
  <c r="BB30" i="6" s="1"/>
  <c r="BC30" i="6" s="1"/>
  <c r="BD30" i="6" s="1"/>
  <c r="BE30" i="6" s="1"/>
  <c r="BF30" i="6" s="1"/>
  <c r="BG30" i="6" s="1"/>
  <c r="BH30" i="6" s="1"/>
  <c r="BI30" i="6" s="1"/>
  <c r="BJ30" i="6" s="1"/>
  <c r="BK30" i="6" s="1"/>
  <c r="BL30" i="6" s="1"/>
  <c r="BM30" i="6" s="1"/>
  <c r="BN30" i="6" s="1"/>
  <c r="BO30" i="6" s="1"/>
  <c r="BP30" i="6" s="1"/>
  <c r="BQ30" i="6" s="1"/>
  <c r="BR30" i="6" s="1"/>
  <c r="BS30" i="6" s="1"/>
  <c r="BT30" i="6" s="1"/>
  <c r="BU30" i="6" s="1"/>
  <c r="BV30" i="6" s="1"/>
  <c r="BW30" i="6" s="1"/>
  <c r="BX30" i="6" s="1"/>
  <c r="BY30" i="6" s="1"/>
  <c r="BZ30" i="6" s="1"/>
  <c r="CA30" i="6" s="1"/>
  <c r="CB30" i="6" s="1"/>
  <c r="CC30" i="6" s="1"/>
  <c r="CD30" i="6" s="1"/>
  <c r="CE30" i="6" s="1"/>
  <c r="CF30" i="6" s="1"/>
  <c r="CG30" i="6" s="1"/>
  <c r="CH30" i="6" s="1"/>
  <c r="CI30" i="6" s="1"/>
  <c r="CJ30" i="6" s="1"/>
  <c r="CK30" i="6" s="1"/>
  <c r="CL30" i="6" s="1"/>
  <c r="CM30" i="6" s="1"/>
  <c r="CN30" i="6" s="1"/>
  <c r="CO30" i="6" s="1"/>
  <c r="T15" i="6"/>
  <c r="U15" i="6" s="1"/>
  <c r="V15" i="6" s="1"/>
  <c r="W15" i="6" s="1"/>
  <c r="X15" i="6" s="1"/>
  <c r="Y15" i="6" s="1"/>
  <c r="Z15" i="6" s="1"/>
  <c r="AA15" i="6" s="1"/>
  <c r="AB15" i="6" s="1"/>
  <c r="AC15" i="6" s="1"/>
  <c r="AD15" i="6" s="1"/>
  <c r="AE15" i="6" s="1"/>
  <c r="AF15" i="6" s="1"/>
  <c r="AG15" i="6" s="1"/>
  <c r="AH15" i="6" s="1"/>
  <c r="AI15" i="6" s="1"/>
  <c r="AJ15" i="6" s="1"/>
  <c r="AK15" i="6" s="1"/>
  <c r="AL15" i="6" s="1"/>
  <c r="AM15" i="6" s="1"/>
  <c r="AN15" i="6" s="1"/>
  <c r="AO15" i="6" s="1"/>
  <c r="AP15" i="6" s="1"/>
  <c r="AQ15" i="6" s="1"/>
  <c r="AR15" i="6" s="1"/>
  <c r="AS15" i="6" s="1"/>
  <c r="AT15" i="6" s="1"/>
  <c r="AU15" i="6" s="1"/>
  <c r="AV15" i="6" s="1"/>
  <c r="AW15" i="6" s="1"/>
  <c r="AX15" i="6" s="1"/>
  <c r="AY15" i="6" s="1"/>
  <c r="AZ15" i="6" s="1"/>
  <c r="BA15" i="6" s="1"/>
  <c r="BB15" i="6" s="1"/>
  <c r="BC15" i="6" s="1"/>
  <c r="BD15" i="6" s="1"/>
  <c r="BE15" i="6" s="1"/>
  <c r="BF15" i="6" s="1"/>
  <c r="BG15" i="6" s="1"/>
  <c r="BH15" i="6" s="1"/>
  <c r="BI15" i="6" s="1"/>
  <c r="BJ15" i="6" s="1"/>
  <c r="BK15" i="6" s="1"/>
  <c r="BL15" i="6" s="1"/>
  <c r="BM15" i="6" s="1"/>
  <c r="BN15" i="6" s="1"/>
  <c r="BO15" i="6" s="1"/>
  <c r="BP15" i="6" s="1"/>
  <c r="BQ15" i="6" s="1"/>
  <c r="BR15" i="6" s="1"/>
  <c r="BS15" i="6" s="1"/>
  <c r="BT15" i="6" s="1"/>
  <c r="BU15" i="6" s="1"/>
  <c r="BV15" i="6" s="1"/>
  <c r="BW15" i="6" s="1"/>
  <c r="BX15" i="6" s="1"/>
  <c r="BY15" i="6" s="1"/>
  <c r="BZ15" i="6" s="1"/>
  <c r="CA15" i="6" s="1"/>
  <c r="CB15" i="6" s="1"/>
  <c r="CC15" i="6" s="1"/>
  <c r="CD15" i="6" s="1"/>
  <c r="CE15" i="6" s="1"/>
  <c r="CF15" i="6" s="1"/>
  <c r="CG15" i="6" s="1"/>
  <c r="CH15" i="6" s="1"/>
  <c r="CI15" i="6" s="1"/>
  <c r="CJ15" i="6" s="1"/>
  <c r="CK15" i="6" s="1"/>
  <c r="CL15" i="6" s="1"/>
  <c r="CM15" i="6" s="1"/>
  <c r="CN15" i="6" s="1"/>
  <c r="CO15" i="6" s="1"/>
  <c r="T17" i="6"/>
  <c r="U17" i="6" s="1"/>
  <c r="V17" i="6" s="1"/>
  <c r="W17" i="6" s="1"/>
  <c r="X17" i="6" s="1"/>
  <c r="Y17" i="6" s="1"/>
  <c r="Z17" i="6" s="1"/>
  <c r="AA17" i="6" s="1"/>
  <c r="AB17" i="6" s="1"/>
  <c r="AC17" i="6" s="1"/>
  <c r="AD17" i="6" s="1"/>
  <c r="AE17" i="6" s="1"/>
  <c r="AF17" i="6" s="1"/>
  <c r="AG17" i="6" s="1"/>
  <c r="AH17" i="6" s="1"/>
  <c r="AI17" i="6" s="1"/>
  <c r="AJ17" i="6" s="1"/>
  <c r="AK17" i="6" s="1"/>
  <c r="AL17" i="6" s="1"/>
  <c r="AM17" i="6" s="1"/>
  <c r="AN17" i="6" s="1"/>
  <c r="AO17" i="6" s="1"/>
  <c r="AP17" i="6" s="1"/>
  <c r="AQ17" i="6" s="1"/>
  <c r="AR17" i="6" s="1"/>
  <c r="AS17" i="6" s="1"/>
  <c r="AT17" i="6" s="1"/>
  <c r="AU17" i="6" s="1"/>
  <c r="AV17" i="6" s="1"/>
  <c r="AW17" i="6" s="1"/>
  <c r="AX17" i="6" s="1"/>
  <c r="AY17" i="6" s="1"/>
  <c r="AZ17" i="6" s="1"/>
  <c r="BA17" i="6" s="1"/>
  <c r="BB17" i="6" s="1"/>
  <c r="BC17" i="6" s="1"/>
  <c r="BD17" i="6" s="1"/>
  <c r="BE17" i="6" s="1"/>
  <c r="BF17" i="6" s="1"/>
  <c r="BG17" i="6" s="1"/>
  <c r="BH17" i="6" s="1"/>
  <c r="BI17" i="6" s="1"/>
  <c r="BJ17" i="6" s="1"/>
  <c r="BK17" i="6" s="1"/>
  <c r="BL17" i="6" s="1"/>
  <c r="BM17" i="6" s="1"/>
  <c r="BN17" i="6" s="1"/>
  <c r="BO17" i="6" s="1"/>
  <c r="BP17" i="6" s="1"/>
  <c r="BQ17" i="6" s="1"/>
  <c r="BR17" i="6" s="1"/>
  <c r="BS17" i="6" s="1"/>
  <c r="BT17" i="6" s="1"/>
  <c r="BU17" i="6" s="1"/>
  <c r="BV17" i="6" s="1"/>
  <c r="BW17" i="6" s="1"/>
  <c r="BX17" i="6" s="1"/>
  <c r="BY17" i="6" s="1"/>
  <c r="BZ17" i="6" s="1"/>
  <c r="CA17" i="6" s="1"/>
  <c r="CB17" i="6" s="1"/>
  <c r="CC17" i="6" s="1"/>
  <c r="CD17" i="6" s="1"/>
  <c r="CE17" i="6" s="1"/>
  <c r="CF17" i="6" s="1"/>
  <c r="CG17" i="6" s="1"/>
  <c r="CH17" i="6" s="1"/>
  <c r="CI17" i="6" s="1"/>
  <c r="CJ17" i="6" s="1"/>
  <c r="CK17" i="6" s="1"/>
  <c r="CL17" i="6" s="1"/>
  <c r="CM17" i="6" s="1"/>
  <c r="CN17" i="6" s="1"/>
  <c r="CO17" i="6" s="1"/>
  <c r="T44" i="6"/>
  <c r="U44" i="6" s="1"/>
  <c r="V44" i="6" s="1"/>
  <c r="W44" i="6" s="1"/>
  <c r="X44" i="6" s="1"/>
  <c r="Y44" i="6" s="1"/>
  <c r="Z44" i="6" s="1"/>
  <c r="AA44" i="6" s="1"/>
  <c r="AB44" i="6" s="1"/>
  <c r="AC44" i="6" s="1"/>
  <c r="AD44" i="6" s="1"/>
  <c r="AE44" i="6" s="1"/>
  <c r="AF44" i="6" s="1"/>
  <c r="AG44" i="6" s="1"/>
  <c r="AH44" i="6" s="1"/>
  <c r="AI44" i="6" s="1"/>
  <c r="AJ44" i="6" s="1"/>
  <c r="AK44" i="6" s="1"/>
  <c r="AL44" i="6" s="1"/>
  <c r="AM44" i="6" s="1"/>
  <c r="AN44" i="6" s="1"/>
  <c r="AO44" i="6" s="1"/>
  <c r="AP44" i="6" s="1"/>
  <c r="AQ44" i="6" s="1"/>
  <c r="AR44" i="6" s="1"/>
  <c r="AS44" i="6" s="1"/>
  <c r="AT44" i="6" s="1"/>
  <c r="AU44" i="6" s="1"/>
  <c r="AV44" i="6" s="1"/>
  <c r="AW44" i="6" s="1"/>
  <c r="AX44" i="6" s="1"/>
  <c r="AY44" i="6" s="1"/>
  <c r="AZ44" i="6" s="1"/>
  <c r="BA44" i="6" s="1"/>
  <c r="BB44" i="6" s="1"/>
  <c r="BC44" i="6" s="1"/>
  <c r="BD44" i="6" s="1"/>
  <c r="BE44" i="6" s="1"/>
  <c r="BF44" i="6" s="1"/>
  <c r="BG44" i="6" s="1"/>
  <c r="BH44" i="6" s="1"/>
  <c r="BI44" i="6" s="1"/>
  <c r="BJ44" i="6" s="1"/>
  <c r="BK44" i="6" s="1"/>
  <c r="BL44" i="6" s="1"/>
  <c r="BM44" i="6" s="1"/>
  <c r="BN44" i="6" s="1"/>
  <c r="BO44" i="6" s="1"/>
  <c r="BP44" i="6" s="1"/>
  <c r="BQ44" i="6" s="1"/>
  <c r="BR44" i="6" s="1"/>
  <c r="BS44" i="6" s="1"/>
  <c r="BT44" i="6" s="1"/>
  <c r="BU44" i="6" s="1"/>
  <c r="BV44" i="6" s="1"/>
  <c r="BW44" i="6" s="1"/>
  <c r="BX44" i="6" s="1"/>
  <c r="BY44" i="6" s="1"/>
  <c r="BZ44" i="6" s="1"/>
  <c r="CA44" i="6" s="1"/>
  <c r="CB44" i="6" s="1"/>
  <c r="CC44" i="6" s="1"/>
  <c r="CD44" i="6" s="1"/>
  <c r="CE44" i="6" s="1"/>
  <c r="CF44" i="6" s="1"/>
  <c r="CG44" i="6" s="1"/>
  <c r="CH44" i="6" s="1"/>
  <c r="CI44" i="6" s="1"/>
  <c r="CJ44" i="6" s="1"/>
  <c r="CK44" i="6" s="1"/>
  <c r="CL44" i="6" s="1"/>
  <c r="CM44" i="6" s="1"/>
  <c r="CN44" i="6" s="1"/>
  <c r="CO44" i="6" s="1"/>
  <c r="T52" i="6"/>
  <c r="U52" i="6" s="1"/>
  <c r="V52" i="6" s="1"/>
  <c r="W52" i="6" s="1"/>
  <c r="X52" i="6" s="1"/>
  <c r="Y52" i="6" s="1"/>
  <c r="Z52" i="6" s="1"/>
  <c r="AA52" i="6" s="1"/>
  <c r="AB52" i="6" s="1"/>
  <c r="AC52" i="6" s="1"/>
  <c r="AD52" i="6" s="1"/>
  <c r="AE52" i="6" s="1"/>
  <c r="AF52" i="6" s="1"/>
  <c r="AG52" i="6" s="1"/>
  <c r="AH52" i="6" s="1"/>
  <c r="AI52" i="6" s="1"/>
  <c r="AJ52" i="6" s="1"/>
  <c r="AK52" i="6" s="1"/>
  <c r="AL52" i="6" s="1"/>
  <c r="AM52" i="6" s="1"/>
  <c r="AN52" i="6" s="1"/>
  <c r="AO52" i="6" s="1"/>
  <c r="AP52" i="6" s="1"/>
  <c r="AQ52" i="6" s="1"/>
  <c r="AR52" i="6" s="1"/>
  <c r="AS52" i="6" s="1"/>
  <c r="AT52" i="6" s="1"/>
  <c r="AU52" i="6" s="1"/>
  <c r="AV52" i="6" s="1"/>
  <c r="AW52" i="6" s="1"/>
  <c r="AX52" i="6" s="1"/>
  <c r="AY52" i="6" s="1"/>
  <c r="AZ52" i="6" s="1"/>
  <c r="BA52" i="6" s="1"/>
  <c r="BB52" i="6" s="1"/>
  <c r="BC52" i="6" s="1"/>
  <c r="BD52" i="6" s="1"/>
  <c r="BE52" i="6" s="1"/>
  <c r="BF52" i="6" s="1"/>
  <c r="BG52" i="6" s="1"/>
  <c r="BH52" i="6" s="1"/>
  <c r="BI52" i="6" s="1"/>
  <c r="BJ52" i="6" s="1"/>
  <c r="BK52" i="6" s="1"/>
  <c r="BL52" i="6" s="1"/>
  <c r="BM52" i="6" s="1"/>
  <c r="BN52" i="6" s="1"/>
  <c r="BO52" i="6" s="1"/>
  <c r="BP52" i="6" s="1"/>
  <c r="BQ52" i="6" s="1"/>
  <c r="BR52" i="6" s="1"/>
  <c r="BS52" i="6" s="1"/>
  <c r="BT52" i="6" s="1"/>
  <c r="BU52" i="6" s="1"/>
  <c r="BV52" i="6" s="1"/>
  <c r="BW52" i="6" s="1"/>
  <c r="BX52" i="6" s="1"/>
  <c r="BY52" i="6" s="1"/>
  <c r="BZ52" i="6" s="1"/>
  <c r="CA52" i="6" s="1"/>
  <c r="CB52" i="6" s="1"/>
  <c r="CC52" i="6" s="1"/>
  <c r="CD52" i="6" s="1"/>
  <c r="CE52" i="6" s="1"/>
  <c r="CF52" i="6" s="1"/>
  <c r="CG52" i="6" s="1"/>
  <c r="CH52" i="6" s="1"/>
  <c r="CI52" i="6" s="1"/>
  <c r="CJ52" i="6" s="1"/>
  <c r="CK52" i="6" s="1"/>
  <c r="CL52" i="6" s="1"/>
  <c r="CM52" i="6" s="1"/>
  <c r="CN52" i="6" s="1"/>
  <c r="CO52" i="6" s="1"/>
  <c r="T39" i="6"/>
  <c r="U39" i="6" s="1"/>
  <c r="V39" i="6" s="1"/>
  <c r="W39" i="6" s="1"/>
  <c r="X39" i="6" s="1"/>
  <c r="Y39" i="6" s="1"/>
  <c r="Z39" i="6" s="1"/>
  <c r="AA39" i="6" s="1"/>
  <c r="AB39" i="6" s="1"/>
  <c r="AC39" i="6" s="1"/>
  <c r="AD39" i="6" s="1"/>
  <c r="AE39" i="6" s="1"/>
  <c r="AF39" i="6" s="1"/>
  <c r="AG39" i="6" s="1"/>
  <c r="AH39" i="6" s="1"/>
  <c r="AI39" i="6" s="1"/>
  <c r="AJ39" i="6" s="1"/>
  <c r="AK39" i="6" s="1"/>
  <c r="AL39" i="6" s="1"/>
  <c r="AM39" i="6" s="1"/>
  <c r="AN39" i="6" s="1"/>
  <c r="AO39" i="6" s="1"/>
  <c r="AP39" i="6" s="1"/>
  <c r="AQ39" i="6" s="1"/>
  <c r="AR39" i="6" s="1"/>
  <c r="AS39" i="6" s="1"/>
  <c r="AT39" i="6" s="1"/>
  <c r="AU39" i="6" s="1"/>
  <c r="AV39" i="6" s="1"/>
  <c r="AW39" i="6" s="1"/>
  <c r="AX39" i="6" s="1"/>
  <c r="AY39" i="6" s="1"/>
  <c r="AZ39" i="6" s="1"/>
  <c r="BA39" i="6" s="1"/>
  <c r="BB39" i="6" s="1"/>
  <c r="BC39" i="6" s="1"/>
  <c r="BD39" i="6" s="1"/>
  <c r="BE39" i="6" s="1"/>
  <c r="BF39" i="6" s="1"/>
  <c r="BG39" i="6" s="1"/>
  <c r="BH39" i="6" s="1"/>
  <c r="BI39" i="6" s="1"/>
  <c r="BJ39" i="6" s="1"/>
  <c r="BK39" i="6" s="1"/>
  <c r="BL39" i="6" s="1"/>
  <c r="BM39" i="6" s="1"/>
  <c r="BN39" i="6" s="1"/>
  <c r="BO39" i="6" s="1"/>
  <c r="BP39" i="6" s="1"/>
  <c r="BQ39" i="6" s="1"/>
  <c r="BR39" i="6" s="1"/>
  <c r="BS39" i="6" s="1"/>
  <c r="BT39" i="6" s="1"/>
  <c r="BU39" i="6" s="1"/>
  <c r="BV39" i="6" s="1"/>
  <c r="BW39" i="6" s="1"/>
  <c r="BX39" i="6" s="1"/>
  <c r="BY39" i="6" s="1"/>
  <c r="BZ39" i="6" s="1"/>
  <c r="CA39" i="6" s="1"/>
  <c r="CB39" i="6" s="1"/>
  <c r="CC39" i="6" s="1"/>
  <c r="CD39" i="6" s="1"/>
  <c r="CE39" i="6" s="1"/>
  <c r="CF39" i="6" s="1"/>
  <c r="CG39" i="6" s="1"/>
  <c r="CH39" i="6" s="1"/>
  <c r="CI39" i="6" s="1"/>
  <c r="CJ39" i="6" s="1"/>
  <c r="CK39" i="6" s="1"/>
  <c r="CL39" i="6" s="1"/>
  <c r="CM39" i="6" s="1"/>
  <c r="CN39" i="6" s="1"/>
  <c r="CO39" i="6" s="1"/>
  <c r="T36" i="6"/>
  <c r="U36" i="6" s="1"/>
  <c r="V36" i="6" s="1"/>
  <c r="W36" i="6" s="1"/>
  <c r="X36" i="6" s="1"/>
  <c r="Y36" i="6" s="1"/>
  <c r="Z36" i="6" s="1"/>
  <c r="AA36" i="6" s="1"/>
  <c r="AB36" i="6" s="1"/>
  <c r="AC36" i="6" s="1"/>
  <c r="AD36" i="6" s="1"/>
  <c r="AE36" i="6" s="1"/>
  <c r="AF36" i="6" s="1"/>
  <c r="AG36" i="6" s="1"/>
  <c r="AH36" i="6" s="1"/>
  <c r="AI36" i="6" s="1"/>
  <c r="AJ36" i="6" s="1"/>
  <c r="AK36" i="6" s="1"/>
  <c r="AL36" i="6" s="1"/>
  <c r="AM36" i="6" s="1"/>
  <c r="AN36" i="6" s="1"/>
  <c r="AO36" i="6" s="1"/>
  <c r="AP36" i="6" s="1"/>
  <c r="AQ36" i="6" s="1"/>
  <c r="AR36" i="6" s="1"/>
  <c r="AS36" i="6" s="1"/>
  <c r="AT36" i="6" s="1"/>
  <c r="AU36" i="6" s="1"/>
  <c r="AV36" i="6" s="1"/>
  <c r="AW36" i="6" s="1"/>
  <c r="AX36" i="6" s="1"/>
  <c r="AY36" i="6" s="1"/>
  <c r="AZ36" i="6" s="1"/>
  <c r="BA36" i="6" s="1"/>
  <c r="BB36" i="6" s="1"/>
  <c r="BC36" i="6" s="1"/>
  <c r="BD36" i="6" s="1"/>
  <c r="BE36" i="6" s="1"/>
  <c r="BF36" i="6" s="1"/>
  <c r="BG36" i="6" s="1"/>
  <c r="BH36" i="6" s="1"/>
  <c r="BI36" i="6" s="1"/>
  <c r="BJ36" i="6" s="1"/>
  <c r="BK36" i="6" s="1"/>
  <c r="BL36" i="6" s="1"/>
  <c r="BM36" i="6" s="1"/>
  <c r="BN36" i="6" s="1"/>
  <c r="BO36" i="6" s="1"/>
  <c r="BP36" i="6" s="1"/>
  <c r="BQ36" i="6" s="1"/>
  <c r="BR36" i="6" s="1"/>
  <c r="BS36" i="6" s="1"/>
  <c r="BT36" i="6" s="1"/>
  <c r="BU36" i="6" s="1"/>
  <c r="BV36" i="6" s="1"/>
  <c r="BW36" i="6" s="1"/>
  <c r="BX36" i="6" s="1"/>
  <c r="BY36" i="6" s="1"/>
  <c r="BZ36" i="6" s="1"/>
  <c r="CA36" i="6" s="1"/>
  <c r="CB36" i="6" s="1"/>
  <c r="CC36" i="6" s="1"/>
  <c r="CD36" i="6" s="1"/>
  <c r="CE36" i="6" s="1"/>
  <c r="CF36" i="6" s="1"/>
  <c r="CG36" i="6" s="1"/>
  <c r="CH36" i="6" s="1"/>
  <c r="CI36" i="6" s="1"/>
  <c r="CJ36" i="6" s="1"/>
  <c r="CK36" i="6" s="1"/>
  <c r="CL36" i="6" s="1"/>
  <c r="CM36" i="6" s="1"/>
  <c r="CN36" i="6" s="1"/>
  <c r="CO36" i="6" s="1"/>
  <c r="T34" i="6"/>
  <c r="U34" i="6" s="1"/>
  <c r="V34" i="6" s="1"/>
  <c r="W34" i="6" s="1"/>
  <c r="X34" i="6" s="1"/>
  <c r="Y34" i="6" s="1"/>
  <c r="Z34" i="6" s="1"/>
  <c r="AA34" i="6" s="1"/>
  <c r="AB34" i="6" s="1"/>
  <c r="AC34" i="6" s="1"/>
  <c r="AD34" i="6" s="1"/>
  <c r="AE34" i="6" s="1"/>
  <c r="AF34" i="6" s="1"/>
  <c r="AG34" i="6" s="1"/>
  <c r="AH34" i="6" s="1"/>
  <c r="AI34" i="6" s="1"/>
  <c r="AJ34" i="6" s="1"/>
  <c r="AK34" i="6" s="1"/>
  <c r="AL34" i="6" s="1"/>
  <c r="AM34" i="6" s="1"/>
  <c r="AN34" i="6" s="1"/>
  <c r="AO34" i="6" s="1"/>
  <c r="AP34" i="6" s="1"/>
  <c r="AQ34" i="6" s="1"/>
  <c r="AR34" i="6" s="1"/>
  <c r="AS34" i="6" s="1"/>
  <c r="AT34" i="6" s="1"/>
  <c r="AU34" i="6" s="1"/>
  <c r="AV34" i="6" s="1"/>
  <c r="AW34" i="6" s="1"/>
  <c r="AX34" i="6" s="1"/>
  <c r="AY34" i="6" s="1"/>
  <c r="AZ34" i="6" s="1"/>
  <c r="BA34" i="6" s="1"/>
  <c r="BB34" i="6" s="1"/>
  <c r="BC34" i="6" s="1"/>
  <c r="BD34" i="6" s="1"/>
  <c r="BE34" i="6" s="1"/>
  <c r="BF34" i="6" s="1"/>
  <c r="BG34" i="6" s="1"/>
  <c r="BH34" i="6" s="1"/>
  <c r="BI34" i="6" s="1"/>
  <c r="BJ34" i="6" s="1"/>
  <c r="BK34" i="6" s="1"/>
  <c r="BL34" i="6" s="1"/>
  <c r="BM34" i="6" s="1"/>
  <c r="BN34" i="6" s="1"/>
  <c r="BO34" i="6" s="1"/>
  <c r="BP34" i="6" s="1"/>
  <c r="BQ34" i="6" s="1"/>
  <c r="BR34" i="6" s="1"/>
  <c r="BS34" i="6" s="1"/>
  <c r="BT34" i="6" s="1"/>
  <c r="BU34" i="6" s="1"/>
  <c r="BV34" i="6" s="1"/>
  <c r="BW34" i="6" s="1"/>
  <c r="BX34" i="6" s="1"/>
  <c r="BY34" i="6" s="1"/>
  <c r="BZ34" i="6" s="1"/>
  <c r="CA34" i="6" s="1"/>
  <c r="CB34" i="6" s="1"/>
  <c r="CC34" i="6" s="1"/>
  <c r="CD34" i="6" s="1"/>
  <c r="CE34" i="6" s="1"/>
  <c r="CF34" i="6" s="1"/>
  <c r="CG34" i="6" s="1"/>
  <c r="CH34" i="6" s="1"/>
  <c r="CI34" i="6" s="1"/>
  <c r="CJ34" i="6" s="1"/>
  <c r="CK34" i="6" s="1"/>
  <c r="CL34" i="6" s="1"/>
  <c r="CM34" i="6" s="1"/>
  <c r="CN34" i="6" s="1"/>
  <c r="CO34" i="6" s="1"/>
  <c r="T56" i="6"/>
  <c r="U56" i="6" s="1"/>
  <c r="V56" i="6" s="1"/>
  <c r="W56" i="6" s="1"/>
  <c r="X56" i="6" s="1"/>
  <c r="Y56" i="6" s="1"/>
  <c r="Z56" i="6" s="1"/>
  <c r="AA56" i="6" s="1"/>
  <c r="AB56" i="6" s="1"/>
  <c r="AC56" i="6" s="1"/>
  <c r="AD56" i="6" s="1"/>
  <c r="AE56" i="6" s="1"/>
  <c r="AF56" i="6" s="1"/>
  <c r="AG56" i="6" s="1"/>
  <c r="AH56" i="6" s="1"/>
  <c r="AI56" i="6" s="1"/>
  <c r="AJ56" i="6" s="1"/>
  <c r="AK56" i="6" s="1"/>
  <c r="AL56" i="6" s="1"/>
  <c r="AM56" i="6" s="1"/>
  <c r="AN56" i="6" s="1"/>
  <c r="AO56" i="6" s="1"/>
  <c r="AP56" i="6" s="1"/>
  <c r="AQ56" i="6" s="1"/>
  <c r="AR56" i="6" s="1"/>
  <c r="AS56" i="6" s="1"/>
  <c r="AT56" i="6" s="1"/>
  <c r="AU56" i="6" s="1"/>
  <c r="AV56" i="6" s="1"/>
  <c r="AW56" i="6" s="1"/>
  <c r="AX56" i="6" s="1"/>
  <c r="AY56" i="6" s="1"/>
  <c r="AZ56" i="6" s="1"/>
  <c r="BA56" i="6" s="1"/>
  <c r="BB56" i="6" s="1"/>
  <c r="BC56" i="6" s="1"/>
  <c r="BD56" i="6" s="1"/>
  <c r="BE56" i="6" s="1"/>
  <c r="BF56" i="6" s="1"/>
  <c r="BG56" i="6" s="1"/>
  <c r="BH56" i="6" s="1"/>
  <c r="BI56" i="6" s="1"/>
  <c r="BJ56" i="6" s="1"/>
  <c r="BK56" i="6" s="1"/>
  <c r="BL56" i="6" s="1"/>
  <c r="BM56" i="6" s="1"/>
  <c r="BN56" i="6" s="1"/>
  <c r="BO56" i="6" s="1"/>
  <c r="BP56" i="6" s="1"/>
  <c r="BQ56" i="6" s="1"/>
  <c r="BR56" i="6" s="1"/>
  <c r="BS56" i="6" s="1"/>
  <c r="BT56" i="6" s="1"/>
  <c r="BU56" i="6" s="1"/>
  <c r="BV56" i="6" s="1"/>
  <c r="BW56" i="6" s="1"/>
  <c r="BX56" i="6" s="1"/>
  <c r="BY56" i="6" s="1"/>
  <c r="BZ56" i="6" s="1"/>
  <c r="CA56" i="6" s="1"/>
  <c r="CB56" i="6" s="1"/>
  <c r="CC56" i="6" s="1"/>
  <c r="CD56" i="6" s="1"/>
  <c r="CE56" i="6" s="1"/>
  <c r="CF56" i="6" s="1"/>
  <c r="CG56" i="6" s="1"/>
  <c r="CH56" i="6" s="1"/>
  <c r="CI56" i="6" s="1"/>
  <c r="CJ56" i="6" s="1"/>
  <c r="CK56" i="6" s="1"/>
  <c r="CL56" i="6" s="1"/>
  <c r="CM56" i="6" s="1"/>
  <c r="CN56" i="6" s="1"/>
  <c r="CO56" i="6" s="1"/>
  <c r="T100" i="6"/>
  <c r="U100" i="6" s="1"/>
  <c r="V100" i="6" s="1"/>
  <c r="W100" i="6" s="1"/>
  <c r="X100" i="6" s="1"/>
  <c r="Y100" i="6" s="1"/>
  <c r="Z100" i="6" s="1"/>
  <c r="AA100" i="6" s="1"/>
  <c r="AB100" i="6" s="1"/>
  <c r="AC100" i="6" s="1"/>
  <c r="AD100" i="6" s="1"/>
  <c r="AE100" i="6" s="1"/>
  <c r="AF100" i="6" s="1"/>
  <c r="AG100" i="6" s="1"/>
  <c r="AH100" i="6" s="1"/>
  <c r="AI100" i="6" s="1"/>
  <c r="AJ100" i="6" s="1"/>
  <c r="AK100" i="6" s="1"/>
  <c r="AL100" i="6" s="1"/>
  <c r="AM100" i="6" s="1"/>
  <c r="AN100" i="6" s="1"/>
  <c r="AO100" i="6" s="1"/>
  <c r="AP100" i="6" s="1"/>
  <c r="AQ100" i="6" s="1"/>
  <c r="AR100" i="6" s="1"/>
  <c r="AS100" i="6" s="1"/>
  <c r="AT100" i="6" s="1"/>
  <c r="AU100" i="6" s="1"/>
  <c r="AV100" i="6" s="1"/>
  <c r="AW100" i="6" s="1"/>
  <c r="AX100" i="6" s="1"/>
  <c r="AY100" i="6" s="1"/>
  <c r="AZ100" i="6" s="1"/>
  <c r="BA100" i="6" s="1"/>
  <c r="BB100" i="6" s="1"/>
  <c r="BC100" i="6" s="1"/>
  <c r="BD100" i="6" s="1"/>
  <c r="BE100" i="6" s="1"/>
  <c r="BF100" i="6" s="1"/>
  <c r="BG100" i="6" s="1"/>
  <c r="BH100" i="6" s="1"/>
  <c r="BI100" i="6" s="1"/>
  <c r="BJ100" i="6" s="1"/>
  <c r="BK100" i="6" s="1"/>
  <c r="BL100" i="6" s="1"/>
  <c r="BM100" i="6" s="1"/>
  <c r="BN100" i="6" s="1"/>
  <c r="BO100" i="6" s="1"/>
  <c r="BP100" i="6" s="1"/>
  <c r="BQ100" i="6" s="1"/>
  <c r="BR100" i="6" s="1"/>
  <c r="BS100" i="6" s="1"/>
  <c r="BT100" i="6" s="1"/>
  <c r="BU100" i="6" s="1"/>
  <c r="BV100" i="6" s="1"/>
  <c r="BW100" i="6" s="1"/>
  <c r="BX100" i="6" s="1"/>
  <c r="BY100" i="6" s="1"/>
  <c r="BZ100" i="6" s="1"/>
  <c r="CA100" i="6" s="1"/>
  <c r="CB100" i="6" s="1"/>
  <c r="CC100" i="6" s="1"/>
  <c r="CD100" i="6" s="1"/>
  <c r="CE100" i="6" s="1"/>
  <c r="CF100" i="6" s="1"/>
  <c r="CG100" i="6" s="1"/>
  <c r="CH100" i="6" s="1"/>
  <c r="CI100" i="6" s="1"/>
  <c r="CJ100" i="6" s="1"/>
  <c r="CK100" i="6" s="1"/>
  <c r="CL100" i="6" s="1"/>
  <c r="CM100" i="6" s="1"/>
  <c r="CN100" i="6" s="1"/>
  <c r="CO100" i="6" s="1"/>
  <c r="T49" i="6"/>
  <c r="U49" i="6" s="1"/>
  <c r="V49" i="6" s="1"/>
  <c r="W49" i="6" s="1"/>
  <c r="X49" i="6" s="1"/>
  <c r="Y49" i="6" s="1"/>
  <c r="Z49" i="6" s="1"/>
  <c r="AA49" i="6" s="1"/>
  <c r="AB49" i="6" s="1"/>
  <c r="AC49" i="6" s="1"/>
  <c r="AD49" i="6" s="1"/>
  <c r="AE49" i="6" s="1"/>
  <c r="AF49" i="6" s="1"/>
  <c r="AG49" i="6" s="1"/>
  <c r="AH49" i="6" s="1"/>
  <c r="AI49" i="6" s="1"/>
  <c r="AJ49" i="6" s="1"/>
  <c r="AK49" i="6" s="1"/>
  <c r="AL49" i="6" s="1"/>
  <c r="AM49" i="6" s="1"/>
  <c r="AN49" i="6" s="1"/>
  <c r="AO49" i="6" s="1"/>
  <c r="AP49" i="6" s="1"/>
  <c r="AQ49" i="6" s="1"/>
  <c r="AR49" i="6" s="1"/>
  <c r="AS49" i="6" s="1"/>
  <c r="AT49" i="6" s="1"/>
  <c r="AU49" i="6" s="1"/>
  <c r="AV49" i="6" s="1"/>
  <c r="AW49" i="6" s="1"/>
  <c r="AX49" i="6" s="1"/>
  <c r="AY49" i="6" s="1"/>
  <c r="AZ49" i="6" s="1"/>
  <c r="BA49" i="6" s="1"/>
  <c r="BB49" i="6" s="1"/>
  <c r="BC49" i="6" s="1"/>
  <c r="BD49" i="6" s="1"/>
  <c r="BE49" i="6" s="1"/>
  <c r="BF49" i="6" s="1"/>
  <c r="BG49" i="6" s="1"/>
  <c r="BH49" i="6" s="1"/>
  <c r="BI49" i="6" s="1"/>
  <c r="BJ49" i="6" s="1"/>
  <c r="BK49" i="6" s="1"/>
  <c r="BL49" i="6" s="1"/>
  <c r="BM49" i="6" s="1"/>
  <c r="BN49" i="6" s="1"/>
  <c r="BO49" i="6" s="1"/>
  <c r="BP49" i="6" s="1"/>
  <c r="BQ49" i="6" s="1"/>
  <c r="BR49" i="6" s="1"/>
  <c r="BS49" i="6" s="1"/>
  <c r="BT49" i="6" s="1"/>
  <c r="BU49" i="6" s="1"/>
  <c r="BV49" i="6" s="1"/>
  <c r="BW49" i="6" s="1"/>
  <c r="BX49" i="6" s="1"/>
  <c r="BY49" i="6" s="1"/>
  <c r="BZ49" i="6" s="1"/>
  <c r="CA49" i="6" s="1"/>
  <c r="CB49" i="6" s="1"/>
  <c r="CC49" i="6" s="1"/>
  <c r="CD49" i="6" s="1"/>
  <c r="CE49" i="6" s="1"/>
  <c r="CF49" i="6" s="1"/>
  <c r="CG49" i="6" s="1"/>
  <c r="CH49" i="6" s="1"/>
  <c r="CI49" i="6" s="1"/>
  <c r="CJ49" i="6" s="1"/>
  <c r="CK49" i="6" s="1"/>
  <c r="CL49" i="6" s="1"/>
  <c r="CM49" i="6" s="1"/>
  <c r="CN49" i="6" s="1"/>
  <c r="CO49" i="6" s="1"/>
  <c r="T38" i="6"/>
  <c r="U38" i="6" s="1"/>
  <c r="V38" i="6" s="1"/>
  <c r="W38" i="6" s="1"/>
  <c r="X38" i="6" s="1"/>
  <c r="Y38" i="6" s="1"/>
  <c r="Z38" i="6" s="1"/>
  <c r="AA38" i="6" s="1"/>
  <c r="AB38" i="6" s="1"/>
  <c r="AC38" i="6" s="1"/>
  <c r="AD38" i="6" s="1"/>
  <c r="AE38" i="6" s="1"/>
  <c r="AF38" i="6" s="1"/>
  <c r="AG38" i="6" s="1"/>
  <c r="AH38" i="6" s="1"/>
  <c r="AI38" i="6" s="1"/>
  <c r="AJ38" i="6" s="1"/>
  <c r="AK38" i="6" s="1"/>
  <c r="AL38" i="6" s="1"/>
  <c r="AM38" i="6" s="1"/>
  <c r="AN38" i="6" s="1"/>
  <c r="AO38" i="6" s="1"/>
  <c r="AP38" i="6" s="1"/>
  <c r="AQ38" i="6" s="1"/>
  <c r="AR38" i="6" s="1"/>
  <c r="AS38" i="6" s="1"/>
  <c r="AT38" i="6" s="1"/>
  <c r="AU38" i="6" s="1"/>
  <c r="AV38" i="6" s="1"/>
  <c r="AW38" i="6" s="1"/>
  <c r="AX38" i="6" s="1"/>
  <c r="AY38" i="6" s="1"/>
  <c r="AZ38" i="6" s="1"/>
  <c r="BA38" i="6" s="1"/>
  <c r="BB38" i="6" s="1"/>
  <c r="BC38" i="6" s="1"/>
  <c r="BD38" i="6" s="1"/>
  <c r="BE38" i="6" s="1"/>
  <c r="BF38" i="6" s="1"/>
  <c r="BG38" i="6" s="1"/>
  <c r="BH38" i="6" s="1"/>
  <c r="BI38" i="6" s="1"/>
  <c r="BJ38" i="6" s="1"/>
  <c r="BK38" i="6" s="1"/>
  <c r="BL38" i="6" s="1"/>
  <c r="BM38" i="6" s="1"/>
  <c r="BN38" i="6" s="1"/>
  <c r="BO38" i="6" s="1"/>
  <c r="BP38" i="6" s="1"/>
  <c r="BQ38" i="6" s="1"/>
  <c r="BR38" i="6" s="1"/>
  <c r="BS38" i="6" s="1"/>
  <c r="BT38" i="6" s="1"/>
  <c r="BU38" i="6" s="1"/>
  <c r="BV38" i="6" s="1"/>
  <c r="BW38" i="6" s="1"/>
  <c r="BX38" i="6" s="1"/>
  <c r="BY38" i="6" s="1"/>
  <c r="BZ38" i="6" s="1"/>
  <c r="CA38" i="6" s="1"/>
  <c r="CB38" i="6" s="1"/>
  <c r="CC38" i="6" s="1"/>
  <c r="CD38" i="6" s="1"/>
  <c r="CE38" i="6" s="1"/>
  <c r="CF38" i="6" s="1"/>
  <c r="CG38" i="6" s="1"/>
  <c r="CH38" i="6" s="1"/>
  <c r="CI38" i="6" s="1"/>
  <c r="CJ38" i="6" s="1"/>
  <c r="CK38" i="6" s="1"/>
  <c r="CL38" i="6" s="1"/>
  <c r="CM38" i="6" s="1"/>
  <c r="CN38" i="6" s="1"/>
  <c r="CO38" i="6" s="1"/>
  <c r="T53" i="6"/>
  <c r="U53" i="6" s="1"/>
  <c r="V53" i="6" s="1"/>
  <c r="W53" i="6" s="1"/>
  <c r="X53" i="6" s="1"/>
  <c r="Y53" i="6" s="1"/>
  <c r="Z53" i="6" s="1"/>
  <c r="AA53" i="6" s="1"/>
  <c r="AB53" i="6" s="1"/>
  <c r="AC53" i="6" s="1"/>
  <c r="AD53" i="6" s="1"/>
  <c r="AE53" i="6" s="1"/>
  <c r="AF53" i="6" s="1"/>
  <c r="AG53" i="6" s="1"/>
  <c r="AH53" i="6" s="1"/>
  <c r="AI53" i="6" s="1"/>
  <c r="AJ53" i="6" s="1"/>
  <c r="AK53" i="6" s="1"/>
  <c r="AL53" i="6" s="1"/>
  <c r="AM53" i="6" s="1"/>
  <c r="AN53" i="6" s="1"/>
  <c r="AO53" i="6" s="1"/>
  <c r="AP53" i="6" s="1"/>
  <c r="AQ53" i="6" s="1"/>
  <c r="AR53" i="6" s="1"/>
  <c r="AS53" i="6" s="1"/>
  <c r="AT53" i="6" s="1"/>
  <c r="AU53" i="6" s="1"/>
  <c r="AV53" i="6" s="1"/>
  <c r="AW53" i="6" s="1"/>
  <c r="AX53" i="6" s="1"/>
  <c r="AY53" i="6" s="1"/>
  <c r="AZ53" i="6" s="1"/>
  <c r="BA53" i="6" s="1"/>
  <c r="BB53" i="6" s="1"/>
  <c r="BC53" i="6" s="1"/>
  <c r="BD53" i="6" s="1"/>
  <c r="BE53" i="6" s="1"/>
  <c r="BF53" i="6" s="1"/>
  <c r="BG53" i="6" s="1"/>
  <c r="BH53" i="6" s="1"/>
  <c r="BI53" i="6" s="1"/>
  <c r="BJ53" i="6" s="1"/>
  <c r="BK53" i="6" s="1"/>
  <c r="BL53" i="6" s="1"/>
  <c r="BM53" i="6" s="1"/>
  <c r="BN53" i="6" s="1"/>
  <c r="BO53" i="6" s="1"/>
  <c r="BP53" i="6" s="1"/>
  <c r="BQ53" i="6" s="1"/>
  <c r="BR53" i="6" s="1"/>
  <c r="BS53" i="6" s="1"/>
  <c r="BT53" i="6" s="1"/>
  <c r="BU53" i="6" s="1"/>
  <c r="BV53" i="6" s="1"/>
  <c r="BW53" i="6" s="1"/>
  <c r="BX53" i="6" s="1"/>
  <c r="BY53" i="6" s="1"/>
  <c r="BZ53" i="6" s="1"/>
  <c r="CA53" i="6" s="1"/>
  <c r="CB53" i="6" s="1"/>
  <c r="CC53" i="6" s="1"/>
  <c r="CD53" i="6" s="1"/>
  <c r="CE53" i="6" s="1"/>
  <c r="CF53" i="6" s="1"/>
  <c r="CG53" i="6" s="1"/>
  <c r="CH53" i="6" s="1"/>
  <c r="CI53" i="6" s="1"/>
  <c r="CJ53" i="6" s="1"/>
  <c r="CK53" i="6" s="1"/>
  <c r="CL53" i="6" s="1"/>
  <c r="CM53" i="6" s="1"/>
  <c r="CN53" i="6" s="1"/>
  <c r="CO53" i="6" s="1"/>
  <c r="T57" i="6"/>
  <c r="U57" i="6" s="1"/>
  <c r="V57" i="6" s="1"/>
  <c r="W57" i="6" s="1"/>
  <c r="X57" i="6" s="1"/>
  <c r="Y57" i="6" s="1"/>
  <c r="Z57" i="6" s="1"/>
  <c r="AA57" i="6" s="1"/>
  <c r="AB57" i="6" s="1"/>
  <c r="AC57" i="6" s="1"/>
  <c r="AD57" i="6" s="1"/>
  <c r="AE57" i="6" s="1"/>
  <c r="AF57" i="6" s="1"/>
  <c r="AG57" i="6" s="1"/>
  <c r="AH57" i="6" s="1"/>
  <c r="AI57" i="6" s="1"/>
  <c r="AJ57" i="6" s="1"/>
  <c r="AK57" i="6" s="1"/>
  <c r="AL57" i="6" s="1"/>
  <c r="AM57" i="6" s="1"/>
  <c r="AN57" i="6" s="1"/>
  <c r="AO57" i="6" s="1"/>
  <c r="AP57" i="6" s="1"/>
  <c r="AQ57" i="6" s="1"/>
  <c r="AR57" i="6" s="1"/>
  <c r="AS57" i="6" s="1"/>
  <c r="AT57" i="6" s="1"/>
  <c r="AU57" i="6" s="1"/>
  <c r="AV57" i="6" s="1"/>
  <c r="AW57" i="6" s="1"/>
  <c r="AX57" i="6" s="1"/>
  <c r="AY57" i="6" s="1"/>
  <c r="AZ57" i="6" s="1"/>
  <c r="BA57" i="6" s="1"/>
  <c r="BB57" i="6" s="1"/>
  <c r="BC57" i="6" s="1"/>
  <c r="BD57" i="6" s="1"/>
  <c r="BE57" i="6" s="1"/>
  <c r="BF57" i="6" s="1"/>
  <c r="BG57" i="6" s="1"/>
  <c r="BH57" i="6" s="1"/>
  <c r="BI57" i="6" s="1"/>
  <c r="BJ57" i="6" s="1"/>
  <c r="BK57" i="6" s="1"/>
  <c r="BL57" i="6" s="1"/>
  <c r="BM57" i="6" s="1"/>
  <c r="BN57" i="6" s="1"/>
  <c r="BO57" i="6" s="1"/>
  <c r="BP57" i="6" s="1"/>
  <c r="BQ57" i="6" s="1"/>
  <c r="BR57" i="6" s="1"/>
  <c r="BS57" i="6" s="1"/>
  <c r="BT57" i="6" s="1"/>
  <c r="BU57" i="6" s="1"/>
  <c r="BV57" i="6" s="1"/>
  <c r="BW57" i="6" s="1"/>
  <c r="BX57" i="6" s="1"/>
  <c r="BY57" i="6" s="1"/>
  <c r="BZ57" i="6" s="1"/>
  <c r="CA57" i="6" s="1"/>
  <c r="CB57" i="6" s="1"/>
  <c r="CC57" i="6" s="1"/>
  <c r="CD57" i="6" s="1"/>
  <c r="CE57" i="6" s="1"/>
  <c r="CF57" i="6" s="1"/>
  <c r="CG57" i="6" s="1"/>
  <c r="CH57" i="6" s="1"/>
  <c r="CI57" i="6" s="1"/>
  <c r="CJ57" i="6" s="1"/>
  <c r="CK57" i="6" s="1"/>
  <c r="CL57" i="6" s="1"/>
  <c r="CM57" i="6" s="1"/>
  <c r="CN57" i="6" s="1"/>
  <c r="CO57" i="6" s="1"/>
  <c r="T48" i="6"/>
  <c r="U48" i="6" s="1"/>
  <c r="V48" i="6" s="1"/>
  <c r="W48" i="6" s="1"/>
  <c r="X48" i="6" s="1"/>
  <c r="Y48" i="6" s="1"/>
  <c r="Z48" i="6" s="1"/>
  <c r="AA48" i="6" s="1"/>
  <c r="AB48" i="6" s="1"/>
  <c r="AC48" i="6" s="1"/>
  <c r="AD48" i="6" s="1"/>
  <c r="AE48" i="6" s="1"/>
  <c r="AF48" i="6" s="1"/>
  <c r="AG48" i="6" s="1"/>
  <c r="AH48" i="6" s="1"/>
  <c r="AI48" i="6" s="1"/>
  <c r="AJ48" i="6" s="1"/>
  <c r="AK48" i="6" s="1"/>
  <c r="AL48" i="6" s="1"/>
  <c r="AM48" i="6" s="1"/>
  <c r="AN48" i="6" s="1"/>
  <c r="AO48" i="6" s="1"/>
  <c r="AP48" i="6" s="1"/>
  <c r="AQ48" i="6" s="1"/>
  <c r="AR48" i="6" s="1"/>
  <c r="AS48" i="6" s="1"/>
  <c r="AT48" i="6" s="1"/>
  <c r="AU48" i="6" s="1"/>
  <c r="AV48" i="6" s="1"/>
  <c r="AW48" i="6" s="1"/>
  <c r="AX48" i="6" s="1"/>
  <c r="AY48" i="6" s="1"/>
  <c r="AZ48" i="6" s="1"/>
  <c r="BA48" i="6" s="1"/>
  <c r="BB48" i="6" s="1"/>
  <c r="BC48" i="6" s="1"/>
  <c r="BD48" i="6" s="1"/>
  <c r="BE48" i="6" s="1"/>
  <c r="BF48" i="6" s="1"/>
  <c r="BG48" i="6" s="1"/>
  <c r="BH48" i="6" s="1"/>
  <c r="BI48" i="6" s="1"/>
  <c r="BJ48" i="6" s="1"/>
  <c r="BK48" i="6" s="1"/>
  <c r="BL48" i="6" s="1"/>
  <c r="BM48" i="6" s="1"/>
  <c r="BN48" i="6" s="1"/>
  <c r="BO48" i="6" s="1"/>
  <c r="BP48" i="6" s="1"/>
  <c r="BQ48" i="6" s="1"/>
  <c r="BR48" i="6" s="1"/>
  <c r="BS48" i="6" s="1"/>
  <c r="BT48" i="6" s="1"/>
  <c r="BU48" i="6" s="1"/>
  <c r="BV48" i="6" s="1"/>
  <c r="BW48" i="6" s="1"/>
  <c r="BX48" i="6" s="1"/>
  <c r="BY48" i="6" s="1"/>
  <c r="BZ48" i="6" s="1"/>
  <c r="CA48" i="6" s="1"/>
  <c r="CB48" i="6" s="1"/>
  <c r="CC48" i="6" s="1"/>
  <c r="CD48" i="6" s="1"/>
  <c r="CE48" i="6" s="1"/>
  <c r="CF48" i="6" s="1"/>
  <c r="CG48" i="6" s="1"/>
  <c r="CH48" i="6" s="1"/>
  <c r="CI48" i="6" s="1"/>
  <c r="CJ48" i="6" s="1"/>
  <c r="CK48" i="6" s="1"/>
  <c r="CL48" i="6" s="1"/>
  <c r="CM48" i="6" s="1"/>
  <c r="CN48" i="6" s="1"/>
  <c r="CO48" i="6" s="1"/>
  <c r="T31" i="6"/>
  <c r="U31" i="6" s="1"/>
  <c r="V31" i="6" s="1"/>
  <c r="W31" i="6" s="1"/>
  <c r="X31" i="6" s="1"/>
  <c r="Y31" i="6" s="1"/>
  <c r="Z31" i="6" s="1"/>
  <c r="AA31" i="6" s="1"/>
  <c r="AB31" i="6" s="1"/>
  <c r="AC31" i="6" s="1"/>
  <c r="AD31" i="6" s="1"/>
  <c r="AE31" i="6" s="1"/>
  <c r="AF31" i="6" s="1"/>
  <c r="AG31" i="6" s="1"/>
  <c r="AH31" i="6" s="1"/>
  <c r="AI31" i="6" s="1"/>
  <c r="AJ31" i="6" s="1"/>
  <c r="AK31" i="6" s="1"/>
  <c r="AL31" i="6" s="1"/>
  <c r="AM31" i="6" s="1"/>
  <c r="AN31" i="6" s="1"/>
  <c r="AO31" i="6" s="1"/>
  <c r="AP31" i="6" s="1"/>
  <c r="AQ31" i="6" s="1"/>
  <c r="AR31" i="6" s="1"/>
  <c r="AS31" i="6" s="1"/>
  <c r="AT31" i="6" s="1"/>
  <c r="AU31" i="6" s="1"/>
  <c r="AV31" i="6" s="1"/>
  <c r="AW31" i="6" s="1"/>
  <c r="AX31" i="6" s="1"/>
  <c r="AY31" i="6" s="1"/>
  <c r="AZ31" i="6" s="1"/>
  <c r="BA31" i="6" s="1"/>
  <c r="BB31" i="6" s="1"/>
  <c r="BC31" i="6" s="1"/>
  <c r="BD31" i="6" s="1"/>
  <c r="BE31" i="6" s="1"/>
  <c r="BF31" i="6" s="1"/>
  <c r="BG31" i="6" s="1"/>
  <c r="BH31" i="6" s="1"/>
  <c r="BI31" i="6" s="1"/>
  <c r="BJ31" i="6" s="1"/>
  <c r="BK31" i="6" s="1"/>
  <c r="BL31" i="6" s="1"/>
  <c r="BM31" i="6" s="1"/>
  <c r="BN31" i="6" s="1"/>
  <c r="BO31" i="6" s="1"/>
  <c r="BP31" i="6" s="1"/>
  <c r="BQ31" i="6" s="1"/>
  <c r="BR31" i="6" s="1"/>
  <c r="BS31" i="6" s="1"/>
  <c r="BT31" i="6" s="1"/>
  <c r="BU31" i="6" s="1"/>
  <c r="BV31" i="6" s="1"/>
  <c r="BW31" i="6" s="1"/>
  <c r="BX31" i="6" s="1"/>
  <c r="BY31" i="6" s="1"/>
  <c r="BZ31" i="6" s="1"/>
  <c r="CA31" i="6" s="1"/>
  <c r="CB31" i="6" s="1"/>
  <c r="CC31" i="6" s="1"/>
  <c r="CD31" i="6" s="1"/>
  <c r="CE31" i="6" s="1"/>
  <c r="CF31" i="6" s="1"/>
  <c r="CG31" i="6" s="1"/>
  <c r="CH31" i="6" s="1"/>
  <c r="CI31" i="6" s="1"/>
  <c r="CJ31" i="6" s="1"/>
  <c r="CK31" i="6" s="1"/>
  <c r="CL31" i="6" s="1"/>
  <c r="CM31" i="6" s="1"/>
  <c r="CN31" i="6" s="1"/>
  <c r="CO31" i="6" s="1"/>
  <c r="T16" i="6"/>
  <c r="U16" i="6" s="1"/>
  <c r="V16" i="6" s="1"/>
  <c r="W16" i="6" s="1"/>
  <c r="X16" i="6" s="1"/>
  <c r="Y16" i="6" s="1"/>
  <c r="Z16" i="6" s="1"/>
  <c r="AA16" i="6" s="1"/>
  <c r="AB16" i="6" s="1"/>
  <c r="AC16" i="6" s="1"/>
  <c r="AD16" i="6" s="1"/>
  <c r="AE16" i="6" s="1"/>
  <c r="AF16" i="6" s="1"/>
  <c r="AG16" i="6" s="1"/>
  <c r="AH16" i="6" s="1"/>
  <c r="AI16" i="6" s="1"/>
  <c r="AJ16" i="6" s="1"/>
  <c r="AK16" i="6" s="1"/>
  <c r="AL16" i="6" s="1"/>
  <c r="AM16" i="6" s="1"/>
  <c r="AN16" i="6" s="1"/>
  <c r="AO16" i="6" s="1"/>
  <c r="AP16" i="6" s="1"/>
  <c r="AQ16" i="6" s="1"/>
  <c r="AR16" i="6" s="1"/>
  <c r="AS16" i="6" s="1"/>
  <c r="AT16" i="6" s="1"/>
  <c r="AU16" i="6" s="1"/>
  <c r="AV16" i="6" s="1"/>
  <c r="AW16" i="6" s="1"/>
  <c r="AX16" i="6" s="1"/>
  <c r="AY16" i="6" s="1"/>
  <c r="AZ16" i="6" s="1"/>
  <c r="BA16" i="6" s="1"/>
  <c r="BB16" i="6" s="1"/>
  <c r="BC16" i="6" s="1"/>
  <c r="BD16" i="6" s="1"/>
  <c r="BE16" i="6" s="1"/>
  <c r="BF16" i="6" s="1"/>
  <c r="BG16" i="6" s="1"/>
  <c r="BH16" i="6" s="1"/>
  <c r="BI16" i="6" s="1"/>
  <c r="BJ16" i="6" s="1"/>
  <c r="BK16" i="6" s="1"/>
  <c r="BL16" i="6" s="1"/>
  <c r="BM16" i="6" s="1"/>
  <c r="BN16" i="6" s="1"/>
  <c r="BO16" i="6" s="1"/>
  <c r="BP16" i="6" s="1"/>
  <c r="BQ16" i="6" s="1"/>
  <c r="BR16" i="6" s="1"/>
  <c r="BS16" i="6" s="1"/>
  <c r="BT16" i="6" s="1"/>
  <c r="BU16" i="6" s="1"/>
  <c r="BV16" i="6" s="1"/>
  <c r="BW16" i="6" s="1"/>
  <c r="BX16" i="6" s="1"/>
  <c r="BY16" i="6" s="1"/>
  <c r="BZ16" i="6" s="1"/>
  <c r="CA16" i="6" s="1"/>
  <c r="CB16" i="6" s="1"/>
  <c r="CC16" i="6" s="1"/>
  <c r="CD16" i="6" s="1"/>
  <c r="CE16" i="6" s="1"/>
  <c r="CF16" i="6" s="1"/>
  <c r="CG16" i="6" s="1"/>
  <c r="CH16" i="6" s="1"/>
  <c r="CI16" i="6" s="1"/>
  <c r="CJ16" i="6" s="1"/>
  <c r="CK16" i="6" s="1"/>
  <c r="CL16" i="6" s="1"/>
  <c r="CM16" i="6" s="1"/>
  <c r="CN16" i="6" s="1"/>
  <c r="CO16" i="6" s="1"/>
  <c r="T32" i="6"/>
  <c r="U32" i="6" s="1"/>
  <c r="V32" i="6" s="1"/>
  <c r="W32" i="6" s="1"/>
  <c r="X32" i="6" s="1"/>
  <c r="Y32" i="6" s="1"/>
  <c r="Z32" i="6" s="1"/>
  <c r="AA32" i="6" s="1"/>
  <c r="AB32" i="6" s="1"/>
  <c r="AC32" i="6" s="1"/>
  <c r="AD32" i="6" s="1"/>
  <c r="AE32" i="6" s="1"/>
  <c r="AF32" i="6" s="1"/>
  <c r="AG32" i="6" s="1"/>
  <c r="AH32" i="6" s="1"/>
  <c r="AI32" i="6" s="1"/>
  <c r="AJ32" i="6" s="1"/>
  <c r="AK32" i="6" s="1"/>
  <c r="AL32" i="6" s="1"/>
  <c r="AM32" i="6" s="1"/>
  <c r="AN32" i="6" s="1"/>
  <c r="AO32" i="6" s="1"/>
  <c r="AP32" i="6" s="1"/>
  <c r="AQ32" i="6" s="1"/>
  <c r="AR32" i="6" s="1"/>
  <c r="AS32" i="6" s="1"/>
  <c r="AT32" i="6" s="1"/>
  <c r="AU32" i="6" s="1"/>
  <c r="AV32" i="6" s="1"/>
  <c r="AW32" i="6" s="1"/>
  <c r="AX32" i="6" s="1"/>
  <c r="AY32" i="6" s="1"/>
  <c r="AZ32" i="6" s="1"/>
  <c r="BA32" i="6" s="1"/>
  <c r="BB32" i="6" s="1"/>
  <c r="BC32" i="6" s="1"/>
  <c r="BD32" i="6" s="1"/>
  <c r="BE32" i="6" s="1"/>
  <c r="BF32" i="6" s="1"/>
  <c r="BG32" i="6" s="1"/>
  <c r="BH32" i="6" s="1"/>
  <c r="BI32" i="6" s="1"/>
  <c r="BJ32" i="6" s="1"/>
  <c r="BK32" i="6" s="1"/>
  <c r="BL32" i="6" s="1"/>
  <c r="BM32" i="6" s="1"/>
  <c r="BN32" i="6" s="1"/>
  <c r="BO32" i="6" s="1"/>
  <c r="BP32" i="6" s="1"/>
  <c r="BQ32" i="6" s="1"/>
  <c r="BR32" i="6" s="1"/>
  <c r="BS32" i="6" s="1"/>
  <c r="BT32" i="6" s="1"/>
  <c r="BU32" i="6" s="1"/>
  <c r="BV32" i="6" s="1"/>
  <c r="BW32" i="6" s="1"/>
  <c r="BX32" i="6" s="1"/>
  <c r="BY32" i="6" s="1"/>
  <c r="BZ32" i="6" s="1"/>
  <c r="CA32" i="6" s="1"/>
  <c r="CB32" i="6" s="1"/>
  <c r="CC32" i="6" s="1"/>
  <c r="CD32" i="6" s="1"/>
  <c r="CE32" i="6" s="1"/>
  <c r="CF32" i="6" s="1"/>
  <c r="CG32" i="6" s="1"/>
  <c r="CH32" i="6" s="1"/>
  <c r="CI32" i="6" s="1"/>
  <c r="CJ32" i="6" s="1"/>
  <c r="CK32" i="6" s="1"/>
  <c r="CL32" i="6" s="1"/>
  <c r="CM32" i="6" s="1"/>
  <c r="CN32" i="6" s="1"/>
  <c r="CO32" i="6" s="1"/>
  <c r="T40" i="6"/>
  <c r="U40" i="6" s="1"/>
  <c r="V40" i="6" s="1"/>
  <c r="W40" i="6" s="1"/>
  <c r="X40" i="6" s="1"/>
  <c r="Y40" i="6" s="1"/>
  <c r="Z40" i="6" s="1"/>
  <c r="AA40" i="6" s="1"/>
  <c r="AB40" i="6" s="1"/>
  <c r="AC40" i="6" s="1"/>
  <c r="AD40" i="6" s="1"/>
  <c r="AE40" i="6" s="1"/>
  <c r="AF40" i="6" s="1"/>
  <c r="AG40" i="6" s="1"/>
  <c r="AH40" i="6" s="1"/>
  <c r="AI40" i="6" s="1"/>
  <c r="AJ40" i="6" s="1"/>
  <c r="AK40" i="6" s="1"/>
  <c r="AL40" i="6" s="1"/>
  <c r="AM40" i="6" s="1"/>
  <c r="AN40" i="6" s="1"/>
  <c r="AO40" i="6" s="1"/>
  <c r="AP40" i="6" s="1"/>
  <c r="AQ40" i="6" s="1"/>
  <c r="AR40" i="6" s="1"/>
  <c r="AS40" i="6" s="1"/>
  <c r="AT40" i="6" s="1"/>
  <c r="AU40" i="6" s="1"/>
  <c r="AV40" i="6" s="1"/>
  <c r="AW40" i="6" s="1"/>
  <c r="AX40" i="6" s="1"/>
  <c r="AY40" i="6" s="1"/>
  <c r="AZ40" i="6" s="1"/>
  <c r="BA40" i="6" s="1"/>
  <c r="BB40" i="6" s="1"/>
  <c r="BC40" i="6" s="1"/>
  <c r="BD40" i="6" s="1"/>
  <c r="BE40" i="6" s="1"/>
  <c r="BF40" i="6" s="1"/>
  <c r="BG40" i="6" s="1"/>
  <c r="BH40" i="6" s="1"/>
  <c r="BI40" i="6" s="1"/>
  <c r="BJ40" i="6" s="1"/>
  <c r="BK40" i="6" s="1"/>
  <c r="BL40" i="6" s="1"/>
  <c r="BM40" i="6" s="1"/>
  <c r="BN40" i="6" s="1"/>
  <c r="BO40" i="6" s="1"/>
  <c r="BP40" i="6" s="1"/>
  <c r="BQ40" i="6" s="1"/>
  <c r="BR40" i="6" s="1"/>
  <c r="BS40" i="6" s="1"/>
  <c r="BT40" i="6" s="1"/>
  <c r="BU40" i="6" s="1"/>
  <c r="BV40" i="6" s="1"/>
  <c r="BW40" i="6" s="1"/>
  <c r="BX40" i="6" s="1"/>
  <c r="BY40" i="6" s="1"/>
  <c r="BZ40" i="6" s="1"/>
  <c r="CA40" i="6" s="1"/>
  <c r="CB40" i="6" s="1"/>
  <c r="CC40" i="6" s="1"/>
  <c r="CD40" i="6" s="1"/>
  <c r="CE40" i="6" s="1"/>
  <c r="CF40" i="6" s="1"/>
  <c r="CG40" i="6" s="1"/>
  <c r="CH40" i="6" s="1"/>
  <c r="CI40" i="6" s="1"/>
  <c r="CJ40" i="6" s="1"/>
  <c r="CK40" i="6" s="1"/>
  <c r="CL40" i="6" s="1"/>
  <c r="CM40" i="6" s="1"/>
  <c r="CN40" i="6" s="1"/>
  <c r="CO40" i="6" s="1"/>
  <c r="T35" i="6"/>
  <c r="U35" i="6" s="1"/>
  <c r="V35" i="6" s="1"/>
  <c r="W35" i="6" s="1"/>
  <c r="X35" i="6" s="1"/>
  <c r="Y35" i="6" s="1"/>
  <c r="Z35" i="6" s="1"/>
  <c r="AA35" i="6" s="1"/>
  <c r="AB35" i="6" s="1"/>
  <c r="AC35" i="6" s="1"/>
  <c r="AD35" i="6" s="1"/>
  <c r="AE35" i="6" s="1"/>
  <c r="AF35" i="6" s="1"/>
  <c r="AG35" i="6" s="1"/>
  <c r="AH35" i="6" s="1"/>
  <c r="AI35" i="6" s="1"/>
  <c r="AJ35" i="6" s="1"/>
  <c r="AK35" i="6" s="1"/>
  <c r="AL35" i="6" s="1"/>
  <c r="AM35" i="6" s="1"/>
  <c r="AN35" i="6" s="1"/>
  <c r="AO35" i="6" s="1"/>
  <c r="AP35" i="6" s="1"/>
  <c r="AQ35" i="6" s="1"/>
  <c r="AR35" i="6" s="1"/>
  <c r="AS35" i="6" s="1"/>
  <c r="AT35" i="6" s="1"/>
  <c r="AU35" i="6" s="1"/>
  <c r="AV35" i="6" s="1"/>
  <c r="AW35" i="6" s="1"/>
  <c r="AX35" i="6" s="1"/>
  <c r="AY35" i="6" s="1"/>
  <c r="AZ35" i="6" s="1"/>
  <c r="BA35" i="6" s="1"/>
  <c r="BB35" i="6" s="1"/>
  <c r="BC35" i="6" s="1"/>
  <c r="BD35" i="6" s="1"/>
  <c r="BE35" i="6" s="1"/>
  <c r="BF35" i="6" s="1"/>
  <c r="BG35" i="6" s="1"/>
  <c r="BH35" i="6" s="1"/>
  <c r="BI35" i="6" s="1"/>
  <c r="BJ35" i="6" s="1"/>
  <c r="BK35" i="6" s="1"/>
  <c r="BL35" i="6" s="1"/>
  <c r="BM35" i="6" s="1"/>
  <c r="BN35" i="6" s="1"/>
  <c r="BO35" i="6" s="1"/>
  <c r="BP35" i="6" s="1"/>
  <c r="BQ35" i="6" s="1"/>
  <c r="BR35" i="6" s="1"/>
  <c r="BS35" i="6" s="1"/>
  <c r="BT35" i="6" s="1"/>
  <c r="BU35" i="6" s="1"/>
  <c r="BV35" i="6" s="1"/>
  <c r="BW35" i="6" s="1"/>
  <c r="BX35" i="6" s="1"/>
  <c r="BY35" i="6" s="1"/>
  <c r="BZ35" i="6" s="1"/>
  <c r="CA35" i="6" s="1"/>
  <c r="CB35" i="6" s="1"/>
  <c r="CC35" i="6" s="1"/>
  <c r="CD35" i="6" s="1"/>
  <c r="CE35" i="6" s="1"/>
  <c r="CF35" i="6" s="1"/>
  <c r="CG35" i="6" s="1"/>
  <c r="CH35" i="6" s="1"/>
  <c r="CI35" i="6" s="1"/>
  <c r="CJ35" i="6" s="1"/>
  <c r="CK35" i="6" s="1"/>
  <c r="CL35" i="6" s="1"/>
  <c r="CM35" i="6" s="1"/>
  <c r="CN35" i="6" s="1"/>
  <c r="CO35" i="6" s="1"/>
  <c r="T54" i="6"/>
  <c r="U54" i="6" s="1"/>
  <c r="V54" i="6" s="1"/>
  <c r="W54" i="6" s="1"/>
  <c r="X54" i="6" s="1"/>
  <c r="Y54" i="6" s="1"/>
  <c r="Z54" i="6" s="1"/>
  <c r="AA54" i="6" s="1"/>
  <c r="AB54" i="6" s="1"/>
  <c r="AC54" i="6" s="1"/>
  <c r="AD54" i="6" s="1"/>
  <c r="AE54" i="6" s="1"/>
  <c r="AF54" i="6" s="1"/>
  <c r="AG54" i="6" s="1"/>
  <c r="AH54" i="6" s="1"/>
  <c r="AI54" i="6" s="1"/>
  <c r="AJ54" i="6" s="1"/>
  <c r="AK54" i="6" s="1"/>
  <c r="AL54" i="6" s="1"/>
  <c r="AM54" i="6" s="1"/>
  <c r="AN54" i="6" s="1"/>
  <c r="AO54" i="6" s="1"/>
  <c r="AP54" i="6" s="1"/>
  <c r="AQ54" i="6" s="1"/>
  <c r="AR54" i="6" s="1"/>
  <c r="AS54" i="6" s="1"/>
  <c r="AT54" i="6" s="1"/>
  <c r="AU54" i="6" s="1"/>
  <c r="AV54" i="6" s="1"/>
  <c r="AW54" i="6" s="1"/>
  <c r="AX54" i="6" s="1"/>
  <c r="AY54" i="6" s="1"/>
  <c r="AZ54" i="6" s="1"/>
  <c r="BA54" i="6" s="1"/>
  <c r="BB54" i="6" s="1"/>
  <c r="BC54" i="6" s="1"/>
  <c r="BD54" i="6" s="1"/>
  <c r="BE54" i="6" s="1"/>
  <c r="BF54" i="6" s="1"/>
  <c r="BG54" i="6" s="1"/>
  <c r="BH54" i="6" s="1"/>
  <c r="BI54" i="6" s="1"/>
  <c r="BJ54" i="6" s="1"/>
  <c r="BK54" i="6" s="1"/>
  <c r="BL54" i="6" s="1"/>
  <c r="BM54" i="6" s="1"/>
  <c r="BN54" i="6" s="1"/>
  <c r="BO54" i="6" s="1"/>
  <c r="BP54" i="6" s="1"/>
  <c r="BQ54" i="6" s="1"/>
  <c r="BR54" i="6" s="1"/>
  <c r="BS54" i="6" s="1"/>
  <c r="BT54" i="6" s="1"/>
  <c r="BU54" i="6" s="1"/>
  <c r="BV54" i="6" s="1"/>
  <c r="BW54" i="6" s="1"/>
  <c r="BX54" i="6" s="1"/>
  <c r="BY54" i="6" s="1"/>
  <c r="BZ54" i="6" s="1"/>
  <c r="CA54" i="6" s="1"/>
  <c r="CB54" i="6" s="1"/>
  <c r="CC54" i="6" s="1"/>
  <c r="CD54" i="6" s="1"/>
  <c r="CE54" i="6" s="1"/>
  <c r="CF54" i="6" s="1"/>
  <c r="CG54" i="6" s="1"/>
  <c r="CH54" i="6" s="1"/>
  <c r="CI54" i="6" s="1"/>
  <c r="CJ54" i="6" s="1"/>
  <c r="CK54" i="6" s="1"/>
  <c r="CL54" i="6" s="1"/>
  <c r="CM54" i="6" s="1"/>
  <c r="CN54" i="6" s="1"/>
  <c r="CO54" i="6" s="1"/>
  <c r="T58" i="6"/>
  <c r="U58" i="6" s="1"/>
  <c r="V58" i="6" s="1"/>
  <c r="W58" i="6" s="1"/>
  <c r="X58" i="6" s="1"/>
  <c r="Y58" i="6" s="1"/>
  <c r="Z58" i="6" s="1"/>
  <c r="AA58" i="6" s="1"/>
  <c r="AB58" i="6" s="1"/>
  <c r="AC58" i="6" s="1"/>
  <c r="AD58" i="6" s="1"/>
  <c r="AE58" i="6" s="1"/>
  <c r="AF58" i="6" s="1"/>
  <c r="AG58" i="6" s="1"/>
  <c r="AH58" i="6" s="1"/>
  <c r="AI58" i="6" s="1"/>
  <c r="AJ58" i="6" s="1"/>
  <c r="AK58" i="6" s="1"/>
  <c r="AL58" i="6" s="1"/>
  <c r="AM58" i="6" s="1"/>
  <c r="AN58" i="6" s="1"/>
  <c r="AO58" i="6" s="1"/>
  <c r="AP58" i="6" s="1"/>
  <c r="AQ58" i="6" s="1"/>
  <c r="AR58" i="6" s="1"/>
  <c r="AS58" i="6" s="1"/>
  <c r="AT58" i="6" s="1"/>
  <c r="AU58" i="6" s="1"/>
  <c r="AV58" i="6" s="1"/>
  <c r="AW58" i="6" s="1"/>
  <c r="AX58" i="6" s="1"/>
  <c r="AY58" i="6" s="1"/>
  <c r="AZ58" i="6" s="1"/>
  <c r="BA58" i="6" s="1"/>
  <c r="BB58" i="6" s="1"/>
  <c r="BC58" i="6" s="1"/>
  <c r="BD58" i="6" s="1"/>
  <c r="BE58" i="6" s="1"/>
  <c r="BF58" i="6" s="1"/>
  <c r="BG58" i="6" s="1"/>
  <c r="BH58" i="6" s="1"/>
  <c r="BI58" i="6" s="1"/>
  <c r="BJ58" i="6" s="1"/>
  <c r="BK58" i="6" s="1"/>
  <c r="BL58" i="6" s="1"/>
  <c r="BM58" i="6" s="1"/>
  <c r="BN58" i="6" s="1"/>
  <c r="BO58" i="6" s="1"/>
  <c r="BP58" i="6" s="1"/>
  <c r="BQ58" i="6" s="1"/>
  <c r="BR58" i="6" s="1"/>
  <c r="BS58" i="6" s="1"/>
  <c r="BT58" i="6" s="1"/>
  <c r="BU58" i="6" s="1"/>
  <c r="BV58" i="6" s="1"/>
  <c r="BW58" i="6" s="1"/>
  <c r="BX58" i="6" s="1"/>
  <c r="BY58" i="6" s="1"/>
  <c r="BZ58" i="6" s="1"/>
  <c r="CA58" i="6" s="1"/>
  <c r="CB58" i="6" s="1"/>
  <c r="CC58" i="6" s="1"/>
  <c r="CD58" i="6" s="1"/>
  <c r="CE58" i="6" s="1"/>
  <c r="CF58" i="6" s="1"/>
  <c r="CG58" i="6" s="1"/>
  <c r="CH58" i="6" s="1"/>
  <c r="CI58" i="6" s="1"/>
  <c r="CJ58" i="6" s="1"/>
  <c r="CK58" i="6" s="1"/>
  <c r="CL58" i="6" s="1"/>
  <c r="CM58" i="6" s="1"/>
  <c r="CN58" i="6" s="1"/>
  <c r="CO58" i="6" s="1"/>
  <c r="T18" i="6"/>
  <c r="U18" i="6" s="1"/>
  <c r="V18" i="6" s="1"/>
  <c r="W18" i="6" s="1"/>
  <c r="X18" i="6" s="1"/>
  <c r="Y18" i="6" s="1"/>
  <c r="Z18" i="6" s="1"/>
  <c r="AA18" i="6" s="1"/>
  <c r="AB18" i="6" s="1"/>
  <c r="AC18" i="6" s="1"/>
  <c r="AD18" i="6" s="1"/>
  <c r="AE18" i="6" s="1"/>
  <c r="AF18" i="6" s="1"/>
  <c r="AG18" i="6" s="1"/>
  <c r="AH18" i="6" s="1"/>
  <c r="AI18" i="6" s="1"/>
  <c r="AJ18" i="6" s="1"/>
  <c r="AK18" i="6" s="1"/>
  <c r="AL18" i="6" s="1"/>
  <c r="AM18" i="6" s="1"/>
  <c r="AN18" i="6" s="1"/>
  <c r="AO18" i="6" s="1"/>
  <c r="AP18" i="6" s="1"/>
  <c r="AQ18" i="6" s="1"/>
  <c r="AR18" i="6" s="1"/>
  <c r="AS18" i="6" s="1"/>
  <c r="AT18" i="6" s="1"/>
  <c r="AU18" i="6" s="1"/>
  <c r="AV18" i="6" s="1"/>
  <c r="AW18" i="6" s="1"/>
  <c r="AX18" i="6" s="1"/>
  <c r="AY18" i="6" s="1"/>
  <c r="AZ18" i="6" s="1"/>
  <c r="BA18" i="6" s="1"/>
  <c r="BB18" i="6" s="1"/>
  <c r="BC18" i="6" s="1"/>
  <c r="BD18" i="6" s="1"/>
  <c r="BE18" i="6" s="1"/>
  <c r="BF18" i="6" s="1"/>
  <c r="BG18" i="6" s="1"/>
  <c r="BH18" i="6" s="1"/>
  <c r="BI18" i="6" s="1"/>
  <c r="BJ18" i="6" s="1"/>
  <c r="BK18" i="6" s="1"/>
  <c r="BL18" i="6" s="1"/>
  <c r="BM18" i="6" s="1"/>
  <c r="BN18" i="6" s="1"/>
  <c r="BO18" i="6" s="1"/>
  <c r="BP18" i="6" s="1"/>
  <c r="BQ18" i="6" s="1"/>
  <c r="BR18" i="6" s="1"/>
  <c r="BS18" i="6" s="1"/>
  <c r="BT18" i="6" s="1"/>
  <c r="BU18" i="6" s="1"/>
  <c r="BV18" i="6" s="1"/>
  <c r="BW18" i="6" s="1"/>
  <c r="BX18" i="6" s="1"/>
  <c r="BY18" i="6" s="1"/>
  <c r="BZ18" i="6" s="1"/>
  <c r="CA18" i="6" s="1"/>
  <c r="CB18" i="6" s="1"/>
  <c r="CC18" i="6" s="1"/>
  <c r="CD18" i="6" s="1"/>
  <c r="CE18" i="6" s="1"/>
  <c r="CF18" i="6" s="1"/>
  <c r="CG18" i="6" s="1"/>
  <c r="CH18" i="6" s="1"/>
  <c r="CI18" i="6" s="1"/>
  <c r="CJ18" i="6" s="1"/>
  <c r="CK18" i="6" s="1"/>
  <c r="CL18" i="6" s="1"/>
  <c r="CM18" i="6" s="1"/>
  <c r="CN18" i="6" s="1"/>
  <c r="CO18" i="6" s="1"/>
  <c r="T37" i="6"/>
  <c r="U37" i="6" s="1"/>
  <c r="V37" i="6" s="1"/>
  <c r="W37" i="6" s="1"/>
  <c r="X37" i="6" s="1"/>
  <c r="Y37" i="6" s="1"/>
  <c r="Z37" i="6" s="1"/>
  <c r="AA37" i="6" s="1"/>
  <c r="AB37" i="6" s="1"/>
  <c r="AC37" i="6" s="1"/>
  <c r="AD37" i="6" s="1"/>
  <c r="AE37" i="6" s="1"/>
  <c r="AF37" i="6" s="1"/>
  <c r="AG37" i="6" s="1"/>
  <c r="AH37" i="6" s="1"/>
  <c r="AI37" i="6" s="1"/>
  <c r="AJ37" i="6" s="1"/>
  <c r="AK37" i="6" s="1"/>
  <c r="AL37" i="6" s="1"/>
  <c r="AM37" i="6" s="1"/>
  <c r="AN37" i="6" s="1"/>
  <c r="AO37" i="6" s="1"/>
  <c r="AP37" i="6" s="1"/>
  <c r="AQ37" i="6" s="1"/>
  <c r="AR37" i="6" s="1"/>
  <c r="AS37" i="6" s="1"/>
  <c r="AT37" i="6" s="1"/>
  <c r="AU37" i="6" s="1"/>
  <c r="AV37" i="6" s="1"/>
  <c r="AW37" i="6" s="1"/>
  <c r="AX37" i="6" s="1"/>
  <c r="AY37" i="6" s="1"/>
  <c r="AZ37" i="6" s="1"/>
  <c r="BA37" i="6" s="1"/>
  <c r="BB37" i="6" s="1"/>
  <c r="BC37" i="6" s="1"/>
  <c r="BD37" i="6" s="1"/>
  <c r="BE37" i="6" s="1"/>
  <c r="BF37" i="6" s="1"/>
  <c r="BG37" i="6" s="1"/>
  <c r="BH37" i="6" s="1"/>
  <c r="BI37" i="6" s="1"/>
  <c r="BJ37" i="6" s="1"/>
  <c r="BK37" i="6" s="1"/>
  <c r="BL37" i="6" s="1"/>
  <c r="BM37" i="6" s="1"/>
  <c r="BN37" i="6" s="1"/>
  <c r="BO37" i="6" s="1"/>
  <c r="BP37" i="6" s="1"/>
  <c r="BQ37" i="6" s="1"/>
  <c r="BR37" i="6" s="1"/>
  <c r="BS37" i="6" s="1"/>
  <c r="BT37" i="6" s="1"/>
  <c r="BU37" i="6" s="1"/>
  <c r="BV37" i="6" s="1"/>
  <c r="BW37" i="6" s="1"/>
  <c r="BX37" i="6" s="1"/>
  <c r="BY37" i="6" s="1"/>
  <c r="BZ37" i="6" s="1"/>
  <c r="CA37" i="6" s="1"/>
  <c r="CB37" i="6" s="1"/>
  <c r="CC37" i="6" s="1"/>
  <c r="CD37" i="6" s="1"/>
  <c r="CE37" i="6" s="1"/>
  <c r="CF37" i="6" s="1"/>
  <c r="CG37" i="6" s="1"/>
  <c r="CH37" i="6" s="1"/>
  <c r="CI37" i="6" s="1"/>
  <c r="CJ37" i="6" s="1"/>
  <c r="CK37" i="6" s="1"/>
  <c r="CL37" i="6" s="1"/>
  <c r="CM37" i="6" s="1"/>
  <c r="CN37" i="6" s="1"/>
  <c r="CO37" i="6" s="1"/>
  <c r="T33" i="6"/>
  <c r="U33" i="6" s="1"/>
  <c r="V33" i="6" s="1"/>
  <c r="W33" i="6" s="1"/>
  <c r="X33" i="6" s="1"/>
  <c r="Y33" i="6" s="1"/>
  <c r="Z33" i="6" s="1"/>
  <c r="AA33" i="6" s="1"/>
  <c r="AB33" i="6" s="1"/>
  <c r="AC33" i="6" s="1"/>
  <c r="AD33" i="6" s="1"/>
  <c r="AE33" i="6" s="1"/>
  <c r="AF33" i="6" s="1"/>
  <c r="AG33" i="6" s="1"/>
  <c r="AH33" i="6" s="1"/>
  <c r="AI33" i="6" s="1"/>
  <c r="AJ33" i="6" s="1"/>
  <c r="AK33" i="6" s="1"/>
  <c r="AL33" i="6" s="1"/>
  <c r="AM33" i="6" s="1"/>
  <c r="AN33" i="6" s="1"/>
  <c r="AO33" i="6" s="1"/>
  <c r="AP33" i="6" s="1"/>
  <c r="AQ33" i="6" s="1"/>
  <c r="AR33" i="6" s="1"/>
  <c r="AS33" i="6" s="1"/>
  <c r="AT33" i="6" s="1"/>
  <c r="AU33" i="6" s="1"/>
  <c r="AV33" i="6" s="1"/>
  <c r="AW33" i="6" s="1"/>
  <c r="AX33" i="6" s="1"/>
  <c r="AY33" i="6" s="1"/>
  <c r="AZ33" i="6" s="1"/>
  <c r="BA33" i="6" s="1"/>
  <c r="BB33" i="6" s="1"/>
  <c r="BC33" i="6" s="1"/>
  <c r="BD33" i="6" s="1"/>
  <c r="BE33" i="6" s="1"/>
  <c r="BF33" i="6" s="1"/>
  <c r="BG33" i="6" s="1"/>
  <c r="BH33" i="6" s="1"/>
  <c r="BI33" i="6" s="1"/>
  <c r="BJ33" i="6" s="1"/>
  <c r="BK33" i="6" s="1"/>
  <c r="BL33" i="6" s="1"/>
  <c r="BM33" i="6" s="1"/>
  <c r="BN33" i="6" s="1"/>
  <c r="BO33" i="6" s="1"/>
  <c r="BP33" i="6" s="1"/>
  <c r="BQ33" i="6" s="1"/>
  <c r="BR33" i="6" s="1"/>
  <c r="BS33" i="6" s="1"/>
  <c r="BT33" i="6" s="1"/>
  <c r="BU33" i="6" s="1"/>
  <c r="BV33" i="6" s="1"/>
  <c r="BW33" i="6" s="1"/>
  <c r="BX33" i="6" s="1"/>
  <c r="BY33" i="6" s="1"/>
  <c r="BZ33" i="6" s="1"/>
  <c r="CA33" i="6" s="1"/>
  <c r="CB33" i="6" s="1"/>
  <c r="CC33" i="6" s="1"/>
  <c r="CD33" i="6" s="1"/>
  <c r="CE33" i="6" s="1"/>
  <c r="CF33" i="6" s="1"/>
  <c r="CG33" i="6" s="1"/>
  <c r="CH33" i="6" s="1"/>
  <c r="CI33" i="6" s="1"/>
  <c r="CJ33" i="6" s="1"/>
  <c r="CK33" i="6" s="1"/>
  <c r="CL33" i="6" s="1"/>
  <c r="CM33" i="6" s="1"/>
  <c r="CN33" i="6" s="1"/>
  <c r="CO33" i="6" s="1"/>
  <c r="K43" i="6"/>
  <c r="L43" i="6" s="1"/>
  <c r="M43" i="6" s="1"/>
  <c r="N43" i="6" s="1"/>
  <c r="O43" i="6" s="1"/>
  <c r="P43" i="6" s="1"/>
  <c r="Q43" i="6" s="1"/>
  <c r="R43" i="6" s="1"/>
  <c r="S43" i="6" s="1"/>
  <c r="T43" i="6" s="1"/>
  <c r="U43" i="6" s="1"/>
  <c r="V43" i="6" s="1"/>
  <c r="W43" i="6" s="1"/>
  <c r="X43" i="6" s="1"/>
  <c r="Y43" i="6" s="1"/>
  <c r="Z43" i="6" s="1"/>
  <c r="AA43" i="6" s="1"/>
  <c r="AB43" i="6" s="1"/>
  <c r="AC43" i="6" s="1"/>
  <c r="AD43" i="6" s="1"/>
  <c r="AE43" i="6" s="1"/>
  <c r="AF43" i="6" s="1"/>
  <c r="AG43" i="6" s="1"/>
  <c r="AH43" i="6" s="1"/>
  <c r="AI43" i="6" s="1"/>
  <c r="AJ43" i="6" s="1"/>
  <c r="AK43" i="6" s="1"/>
  <c r="AL43" i="6" s="1"/>
  <c r="AM43" i="6" s="1"/>
  <c r="AN43" i="6" s="1"/>
  <c r="AO43" i="6" s="1"/>
  <c r="AP43" i="6" s="1"/>
  <c r="AQ43" i="6" s="1"/>
  <c r="AR43" i="6" s="1"/>
  <c r="AS43" i="6" s="1"/>
  <c r="AT43" i="6" s="1"/>
  <c r="AU43" i="6" s="1"/>
  <c r="AV43" i="6" s="1"/>
  <c r="AW43" i="6" s="1"/>
  <c r="AX43" i="6" s="1"/>
  <c r="AY43" i="6" s="1"/>
  <c r="AZ43" i="6" s="1"/>
  <c r="BA43" i="6" s="1"/>
  <c r="BB43" i="6" s="1"/>
  <c r="BC43" i="6" s="1"/>
  <c r="BD43" i="6" s="1"/>
  <c r="BE43" i="6" s="1"/>
  <c r="BF43" i="6" s="1"/>
  <c r="BG43" i="6" s="1"/>
  <c r="BH43" i="6" s="1"/>
  <c r="BI43" i="6" s="1"/>
  <c r="BJ43" i="6" s="1"/>
  <c r="BK43" i="6" s="1"/>
  <c r="BL43" i="6" s="1"/>
  <c r="BM43" i="6" s="1"/>
  <c r="BN43" i="6" s="1"/>
  <c r="BO43" i="6" s="1"/>
  <c r="BP43" i="6" s="1"/>
  <c r="BQ43" i="6" s="1"/>
  <c r="BR43" i="6" s="1"/>
  <c r="BS43" i="6" s="1"/>
  <c r="BT43" i="6" s="1"/>
  <c r="BU43" i="6" s="1"/>
  <c r="BV43" i="6" s="1"/>
  <c r="BW43" i="6" s="1"/>
  <c r="BX43" i="6" s="1"/>
  <c r="BY43" i="6" s="1"/>
  <c r="BZ43" i="6" s="1"/>
  <c r="CA43" i="6" s="1"/>
  <c r="CB43" i="6" s="1"/>
  <c r="CC43" i="6" s="1"/>
  <c r="CD43" i="6" s="1"/>
  <c r="CE43" i="6" s="1"/>
  <c r="CF43" i="6" s="1"/>
  <c r="CG43" i="6" s="1"/>
  <c r="CH43" i="6" s="1"/>
  <c r="CI43" i="6" s="1"/>
  <c r="CJ43" i="6" s="1"/>
  <c r="CK43" i="6" s="1"/>
  <c r="CL43" i="6" s="1"/>
  <c r="CM43" i="6" s="1"/>
  <c r="CN43" i="6" s="1"/>
  <c r="CO43" i="6" s="1"/>
  <c r="K42" i="6"/>
  <c r="L42" i="6" s="1"/>
  <c r="M42" i="6" s="1"/>
  <c r="N42" i="6" s="1"/>
  <c r="O42" i="6" s="1"/>
  <c r="P42" i="6" s="1"/>
  <c r="Q42" i="6" s="1"/>
  <c r="R42" i="6" s="1"/>
  <c r="S42" i="6" s="1"/>
  <c r="T42" i="6" s="1"/>
  <c r="U42" i="6" s="1"/>
  <c r="V42" i="6" s="1"/>
  <c r="W42" i="6" s="1"/>
  <c r="X42" i="6" s="1"/>
  <c r="Y42" i="6" s="1"/>
  <c r="Z42" i="6" s="1"/>
  <c r="AA42" i="6" s="1"/>
  <c r="AB42" i="6" s="1"/>
  <c r="AC42" i="6" s="1"/>
  <c r="AD42" i="6" s="1"/>
  <c r="AE42" i="6" s="1"/>
  <c r="AF42" i="6" s="1"/>
  <c r="AG42" i="6" s="1"/>
  <c r="AH42" i="6" s="1"/>
  <c r="AI42" i="6" s="1"/>
  <c r="AJ42" i="6" s="1"/>
  <c r="AK42" i="6" s="1"/>
  <c r="AL42" i="6" s="1"/>
  <c r="AM42" i="6" s="1"/>
  <c r="AN42" i="6" s="1"/>
  <c r="AO42" i="6" s="1"/>
  <c r="AP42" i="6" s="1"/>
  <c r="AQ42" i="6" s="1"/>
  <c r="AR42" i="6" s="1"/>
  <c r="AS42" i="6" s="1"/>
  <c r="AT42" i="6" s="1"/>
  <c r="AU42" i="6" s="1"/>
  <c r="AV42" i="6" s="1"/>
  <c r="AW42" i="6" s="1"/>
  <c r="AX42" i="6" s="1"/>
  <c r="AY42" i="6" s="1"/>
  <c r="AZ42" i="6" s="1"/>
  <c r="BA42" i="6" s="1"/>
  <c r="BB42" i="6" s="1"/>
  <c r="BC42" i="6" s="1"/>
  <c r="BD42" i="6" s="1"/>
  <c r="BE42" i="6" s="1"/>
  <c r="BF42" i="6" s="1"/>
  <c r="BG42" i="6" s="1"/>
  <c r="BH42" i="6" s="1"/>
  <c r="BI42" i="6" s="1"/>
  <c r="BJ42" i="6" s="1"/>
  <c r="BK42" i="6" s="1"/>
  <c r="BL42" i="6" s="1"/>
  <c r="BM42" i="6" s="1"/>
  <c r="BN42" i="6" s="1"/>
  <c r="BO42" i="6" s="1"/>
  <c r="BP42" i="6" s="1"/>
  <c r="BQ42" i="6" s="1"/>
  <c r="BR42" i="6" s="1"/>
  <c r="BS42" i="6" s="1"/>
  <c r="BT42" i="6" s="1"/>
  <c r="BU42" i="6" s="1"/>
  <c r="BV42" i="6" s="1"/>
  <c r="BW42" i="6" s="1"/>
  <c r="BX42" i="6" s="1"/>
  <c r="BY42" i="6" s="1"/>
  <c r="BZ42" i="6" s="1"/>
  <c r="CA42" i="6" s="1"/>
  <c r="CB42" i="6" s="1"/>
  <c r="CC42" i="6" s="1"/>
  <c r="CD42" i="6" s="1"/>
  <c r="CE42" i="6" s="1"/>
  <c r="CF42" i="6" s="1"/>
  <c r="CG42" i="6" s="1"/>
  <c r="CH42" i="6" s="1"/>
  <c r="CI42" i="6" s="1"/>
  <c r="CJ42" i="6" s="1"/>
  <c r="CK42" i="6" s="1"/>
  <c r="CL42" i="6" s="1"/>
  <c r="CM42" i="6" s="1"/>
  <c r="CN42" i="6" s="1"/>
  <c r="CO42" i="6" s="1"/>
  <c r="L178" i="6"/>
  <c r="M178" i="6" s="1"/>
  <c r="N178" i="6" s="1"/>
  <c r="O178" i="6" s="1"/>
  <c r="P178" i="6" s="1"/>
  <c r="Q178" i="6" s="1"/>
  <c r="R178" i="6" s="1"/>
  <c r="S178" i="6" s="1"/>
  <c r="T178" i="6" s="1"/>
  <c r="L179" i="6"/>
  <c r="M179" i="6" s="1"/>
  <c r="N179" i="6" s="1"/>
  <c r="O179" i="6" s="1"/>
  <c r="P179" i="6" s="1"/>
  <c r="Q179" i="6" s="1"/>
  <c r="R179" i="6" s="1"/>
  <c r="S179" i="6" s="1"/>
  <c r="T179" i="6" s="1"/>
  <c r="U179" i="6" s="1"/>
  <c r="V179" i="6" s="1"/>
  <c r="W179" i="6" s="1"/>
  <c r="X179" i="6" s="1"/>
  <c r="Y179" i="6" s="1"/>
  <c r="Z179" i="6" s="1"/>
  <c r="AA179" i="6" s="1"/>
  <c r="AB179" i="6" s="1"/>
  <c r="AC179" i="6" s="1"/>
  <c r="AD179" i="6" s="1"/>
  <c r="AE179" i="6" s="1"/>
  <c r="AF179" i="6" s="1"/>
  <c r="AG179" i="6" s="1"/>
  <c r="AH179" i="6" s="1"/>
  <c r="AI179" i="6" s="1"/>
  <c r="AJ179" i="6" s="1"/>
  <c r="AK179" i="6" s="1"/>
  <c r="AL179" i="6" s="1"/>
  <c r="AM179" i="6" s="1"/>
  <c r="AN179" i="6" s="1"/>
  <c r="AO179" i="6" s="1"/>
  <c r="AP179" i="6" s="1"/>
  <c r="AQ179" i="6" s="1"/>
  <c r="AR179" i="6" s="1"/>
  <c r="AS179" i="6" s="1"/>
  <c r="AT179" i="6" s="1"/>
  <c r="AU179" i="6" s="1"/>
  <c r="AV179" i="6" s="1"/>
  <c r="AW179" i="6" s="1"/>
  <c r="AX179" i="6" s="1"/>
  <c r="AY179" i="6" s="1"/>
  <c r="AZ179" i="6" s="1"/>
  <c r="BA179" i="6" s="1"/>
  <c r="BB179" i="6" s="1"/>
  <c r="BC179" i="6" s="1"/>
  <c r="BD179" i="6" s="1"/>
  <c r="BE179" i="6" s="1"/>
  <c r="BF179" i="6" s="1"/>
  <c r="BG179" i="6" s="1"/>
  <c r="BH179" i="6" s="1"/>
  <c r="BI179" i="6" s="1"/>
  <c r="BJ179" i="6" s="1"/>
  <c r="BK179" i="6" s="1"/>
  <c r="BL179" i="6" s="1"/>
  <c r="BM179" i="6" s="1"/>
  <c r="BN179" i="6" s="1"/>
  <c r="BO179" i="6" s="1"/>
  <c r="BP179" i="6" s="1"/>
  <c r="BQ179" i="6" s="1"/>
  <c r="BR179" i="6" s="1"/>
  <c r="BS179" i="6" s="1"/>
  <c r="BT179" i="6" s="1"/>
  <c r="BU179" i="6" s="1"/>
  <c r="BV179" i="6" s="1"/>
  <c r="BW179" i="6" s="1"/>
  <c r="BX179" i="6" s="1"/>
  <c r="BY179" i="6" s="1"/>
  <c r="BZ179" i="6" s="1"/>
  <c r="CA179" i="6" s="1"/>
  <c r="CB179" i="6" s="1"/>
  <c r="CC179" i="6" s="1"/>
  <c r="CD179" i="6" s="1"/>
  <c r="CE179" i="6" s="1"/>
  <c r="CF179" i="6" s="1"/>
  <c r="CG179" i="6" s="1"/>
  <c r="CH179" i="6" s="1"/>
  <c r="CI179" i="6" s="1"/>
  <c r="CJ179" i="6" s="1"/>
  <c r="CK179" i="6" s="1"/>
  <c r="CL179" i="6" s="1"/>
  <c r="CM179" i="6" s="1"/>
  <c r="CN179" i="6" s="1"/>
  <c r="CO179" i="6" s="1"/>
  <c r="L230" i="6"/>
  <c r="M230" i="6" s="1"/>
  <c r="N230" i="6" s="1"/>
  <c r="O230" i="6" s="1"/>
  <c r="P230" i="6" s="1"/>
  <c r="Q230" i="6" s="1"/>
  <c r="R230" i="6" s="1"/>
  <c r="S230" i="6" s="1"/>
  <c r="T230" i="6" s="1"/>
  <c r="U230" i="6" s="1"/>
  <c r="V230" i="6" s="1"/>
  <c r="W230" i="6" s="1"/>
  <c r="X230" i="6" s="1"/>
  <c r="Y230" i="6" s="1"/>
  <c r="Z230" i="6" s="1"/>
  <c r="AA230" i="6" s="1"/>
  <c r="AB230" i="6" s="1"/>
  <c r="AC230" i="6" s="1"/>
  <c r="AD230" i="6" s="1"/>
  <c r="AE230" i="6" s="1"/>
  <c r="AF230" i="6" s="1"/>
  <c r="AG230" i="6" s="1"/>
  <c r="AH230" i="6" s="1"/>
  <c r="AI230" i="6" s="1"/>
  <c r="AJ230" i="6" s="1"/>
  <c r="AK230" i="6" s="1"/>
  <c r="AL230" i="6" s="1"/>
  <c r="AM230" i="6" s="1"/>
  <c r="AN230" i="6" s="1"/>
  <c r="AO230" i="6" s="1"/>
  <c r="AP230" i="6" s="1"/>
  <c r="AQ230" i="6" s="1"/>
  <c r="AR230" i="6" s="1"/>
  <c r="AS230" i="6" s="1"/>
  <c r="AT230" i="6" s="1"/>
  <c r="AU230" i="6" s="1"/>
  <c r="AV230" i="6" s="1"/>
  <c r="AW230" i="6" s="1"/>
  <c r="AX230" i="6" s="1"/>
  <c r="AY230" i="6" s="1"/>
  <c r="AZ230" i="6" s="1"/>
  <c r="BA230" i="6" s="1"/>
  <c r="BB230" i="6" s="1"/>
  <c r="BC230" i="6" s="1"/>
  <c r="BD230" i="6" s="1"/>
  <c r="BE230" i="6" s="1"/>
  <c r="BF230" i="6" s="1"/>
  <c r="BG230" i="6" s="1"/>
  <c r="BH230" i="6" s="1"/>
  <c r="BI230" i="6" s="1"/>
  <c r="BJ230" i="6" s="1"/>
  <c r="BK230" i="6" s="1"/>
  <c r="BL230" i="6" s="1"/>
  <c r="BM230" i="6" s="1"/>
  <c r="BN230" i="6" s="1"/>
  <c r="BO230" i="6" s="1"/>
  <c r="BP230" i="6" s="1"/>
  <c r="BQ230" i="6" s="1"/>
  <c r="BR230" i="6" s="1"/>
  <c r="BS230" i="6" s="1"/>
  <c r="BT230" i="6" s="1"/>
  <c r="BU230" i="6" s="1"/>
  <c r="BV230" i="6" s="1"/>
  <c r="BW230" i="6" s="1"/>
  <c r="BX230" i="6" s="1"/>
  <c r="BY230" i="6" s="1"/>
  <c r="BZ230" i="6" s="1"/>
  <c r="CA230" i="6" s="1"/>
  <c r="CB230" i="6" s="1"/>
  <c r="CC230" i="6" s="1"/>
  <c r="CD230" i="6" s="1"/>
  <c r="CE230" i="6" s="1"/>
  <c r="CF230" i="6" s="1"/>
  <c r="CG230" i="6" s="1"/>
  <c r="CH230" i="6" s="1"/>
  <c r="CI230" i="6" s="1"/>
  <c r="CJ230" i="6" s="1"/>
  <c r="CK230" i="6" s="1"/>
  <c r="CL230" i="6" s="1"/>
  <c r="CM230" i="6" s="1"/>
  <c r="CN230" i="6" s="1"/>
  <c r="CO230" i="6" s="1"/>
  <c r="L231" i="6"/>
  <c r="M231" i="6" s="1"/>
  <c r="N231" i="6" s="1"/>
  <c r="O231" i="6" s="1"/>
  <c r="P231" i="6" s="1"/>
  <c r="Q231" i="6" s="1"/>
  <c r="R231" i="6" s="1"/>
  <c r="S231" i="6" s="1"/>
  <c r="T231" i="6" s="1"/>
  <c r="U231" i="6" s="1"/>
  <c r="V231" i="6" s="1"/>
  <c r="W231" i="6" s="1"/>
  <c r="X231" i="6" s="1"/>
  <c r="Y231" i="6" s="1"/>
  <c r="Z231" i="6" s="1"/>
  <c r="AA231" i="6" s="1"/>
  <c r="AB231" i="6" s="1"/>
  <c r="AC231" i="6" s="1"/>
  <c r="AD231" i="6" s="1"/>
  <c r="AE231" i="6" s="1"/>
  <c r="AF231" i="6" s="1"/>
  <c r="AG231" i="6" s="1"/>
  <c r="AH231" i="6" s="1"/>
  <c r="AI231" i="6" s="1"/>
  <c r="AJ231" i="6" s="1"/>
  <c r="AK231" i="6" s="1"/>
  <c r="AL231" i="6" s="1"/>
  <c r="AM231" i="6" s="1"/>
  <c r="AN231" i="6" s="1"/>
  <c r="AO231" i="6" s="1"/>
  <c r="AP231" i="6" s="1"/>
  <c r="AQ231" i="6" s="1"/>
  <c r="AR231" i="6" s="1"/>
  <c r="AS231" i="6" s="1"/>
  <c r="AT231" i="6" s="1"/>
  <c r="AU231" i="6" s="1"/>
  <c r="AV231" i="6" s="1"/>
  <c r="AW231" i="6" s="1"/>
  <c r="AX231" i="6" s="1"/>
  <c r="AY231" i="6" s="1"/>
  <c r="AZ231" i="6" s="1"/>
  <c r="BA231" i="6" s="1"/>
  <c r="BB231" i="6" s="1"/>
  <c r="BC231" i="6" s="1"/>
  <c r="BD231" i="6" s="1"/>
  <c r="BE231" i="6" s="1"/>
  <c r="BF231" i="6" s="1"/>
  <c r="BG231" i="6" s="1"/>
  <c r="BH231" i="6" s="1"/>
  <c r="BI231" i="6" s="1"/>
  <c r="BJ231" i="6" s="1"/>
  <c r="BK231" i="6" s="1"/>
  <c r="BL231" i="6" s="1"/>
  <c r="BM231" i="6" s="1"/>
  <c r="BN231" i="6" s="1"/>
  <c r="BO231" i="6" s="1"/>
  <c r="BP231" i="6" s="1"/>
  <c r="BQ231" i="6" s="1"/>
  <c r="BR231" i="6" s="1"/>
  <c r="BS231" i="6" s="1"/>
  <c r="BT231" i="6" s="1"/>
  <c r="BU231" i="6" s="1"/>
  <c r="BV231" i="6" s="1"/>
  <c r="BW231" i="6" s="1"/>
  <c r="BX231" i="6" s="1"/>
  <c r="BY231" i="6" s="1"/>
  <c r="BZ231" i="6" s="1"/>
  <c r="CA231" i="6" s="1"/>
  <c r="CB231" i="6" s="1"/>
  <c r="CC231" i="6" s="1"/>
  <c r="CD231" i="6" s="1"/>
  <c r="CE231" i="6" s="1"/>
  <c r="CF231" i="6" s="1"/>
  <c r="CG231" i="6" s="1"/>
  <c r="CH231" i="6" s="1"/>
  <c r="CI231" i="6" s="1"/>
  <c r="CJ231" i="6" s="1"/>
  <c r="CK231" i="6" s="1"/>
  <c r="CL231" i="6" s="1"/>
  <c r="CM231" i="6" s="1"/>
  <c r="CN231" i="6" s="1"/>
  <c r="CO231" i="6" s="1"/>
  <c r="K261" i="6"/>
  <c r="K184" i="6"/>
  <c r="K253" i="6"/>
  <c r="K187" i="6"/>
  <c r="T183" i="6"/>
  <c r="U183" i="6" s="1"/>
  <c r="V183" i="6" s="1"/>
  <c r="W183" i="6" s="1"/>
  <c r="X183" i="6" s="1"/>
  <c r="Y183" i="6" s="1"/>
  <c r="Z183" i="6" s="1"/>
  <c r="AA183" i="6" s="1"/>
  <c r="AB183" i="6" s="1"/>
  <c r="AC183" i="6" s="1"/>
  <c r="AD183" i="6" s="1"/>
  <c r="AE183" i="6" s="1"/>
  <c r="AF183" i="6" s="1"/>
  <c r="AG183" i="6" s="1"/>
  <c r="AH183" i="6" s="1"/>
  <c r="AI183" i="6" s="1"/>
  <c r="AJ183" i="6" s="1"/>
  <c r="AK183" i="6" s="1"/>
  <c r="AL183" i="6" s="1"/>
  <c r="AM183" i="6" s="1"/>
  <c r="AN183" i="6" s="1"/>
  <c r="AO183" i="6" s="1"/>
  <c r="AP183" i="6" s="1"/>
  <c r="AQ183" i="6" s="1"/>
  <c r="AR183" i="6" s="1"/>
  <c r="AS183" i="6" s="1"/>
  <c r="AT183" i="6" s="1"/>
  <c r="AU183" i="6" s="1"/>
  <c r="AV183" i="6" s="1"/>
  <c r="AW183" i="6" s="1"/>
  <c r="AX183" i="6" s="1"/>
  <c r="AY183" i="6" s="1"/>
  <c r="AZ183" i="6" s="1"/>
  <c r="BA183" i="6" s="1"/>
  <c r="BB183" i="6" s="1"/>
  <c r="BC183" i="6" s="1"/>
  <c r="BD183" i="6" s="1"/>
  <c r="BE183" i="6" s="1"/>
  <c r="BF183" i="6" s="1"/>
  <c r="BG183" i="6" s="1"/>
  <c r="BH183" i="6" s="1"/>
  <c r="BI183" i="6" s="1"/>
  <c r="BJ183" i="6" s="1"/>
  <c r="BK183" i="6" s="1"/>
  <c r="BL183" i="6" s="1"/>
  <c r="BM183" i="6" s="1"/>
  <c r="BN183" i="6" s="1"/>
  <c r="BO183" i="6" s="1"/>
  <c r="BP183" i="6" s="1"/>
  <c r="BQ183" i="6" s="1"/>
  <c r="BR183" i="6" s="1"/>
  <c r="BS183" i="6" s="1"/>
  <c r="BT183" i="6" s="1"/>
  <c r="BU183" i="6" s="1"/>
  <c r="BV183" i="6" s="1"/>
  <c r="BW183" i="6" s="1"/>
  <c r="BX183" i="6" s="1"/>
  <c r="BY183" i="6" s="1"/>
  <c r="BZ183" i="6" s="1"/>
  <c r="CA183" i="6" s="1"/>
  <c r="CB183" i="6" s="1"/>
  <c r="CC183" i="6" s="1"/>
  <c r="CD183" i="6" s="1"/>
  <c r="CE183" i="6" s="1"/>
  <c r="CF183" i="6" s="1"/>
  <c r="CG183" i="6" s="1"/>
  <c r="CH183" i="6" s="1"/>
  <c r="CI183" i="6" s="1"/>
  <c r="CJ183" i="6" s="1"/>
  <c r="CK183" i="6" s="1"/>
  <c r="CL183" i="6" s="1"/>
  <c r="CM183" i="6" s="1"/>
  <c r="CN183" i="6" s="1"/>
  <c r="CO183" i="6" s="1"/>
  <c r="T176" i="6"/>
  <c r="T187" i="6"/>
  <c r="U187" i="6" s="1"/>
  <c r="V187" i="6" s="1"/>
  <c r="W187" i="6" s="1"/>
  <c r="X187" i="6" s="1"/>
  <c r="Y187" i="6" s="1"/>
  <c r="Z187" i="6" s="1"/>
  <c r="AA187" i="6" s="1"/>
  <c r="AB187" i="6" s="1"/>
  <c r="AC187" i="6" s="1"/>
  <c r="AD187" i="6" s="1"/>
  <c r="AE187" i="6" s="1"/>
  <c r="AF187" i="6" s="1"/>
  <c r="AG187" i="6" s="1"/>
  <c r="AH187" i="6" s="1"/>
  <c r="AI187" i="6" s="1"/>
  <c r="AJ187" i="6" s="1"/>
  <c r="AK187" i="6" s="1"/>
  <c r="AL187" i="6" s="1"/>
  <c r="AM187" i="6" s="1"/>
  <c r="AN187" i="6" s="1"/>
  <c r="AO187" i="6" s="1"/>
  <c r="AP187" i="6" s="1"/>
  <c r="AQ187" i="6" s="1"/>
  <c r="AR187" i="6" s="1"/>
  <c r="AS187" i="6" s="1"/>
  <c r="AT187" i="6" s="1"/>
  <c r="AU187" i="6" s="1"/>
  <c r="AV187" i="6" s="1"/>
  <c r="AW187" i="6" s="1"/>
  <c r="AX187" i="6" s="1"/>
  <c r="AY187" i="6" s="1"/>
  <c r="AZ187" i="6" s="1"/>
  <c r="BA187" i="6" s="1"/>
  <c r="BB187" i="6" s="1"/>
  <c r="BC187" i="6" s="1"/>
  <c r="BD187" i="6" s="1"/>
  <c r="BE187" i="6" s="1"/>
  <c r="BF187" i="6" s="1"/>
  <c r="BG187" i="6" s="1"/>
  <c r="BH187" i="6" s="1"/>
  <c r="BI187" i="6" s="1"/>
  <c r="BJ187" i="6" s="1"/>
  <c r="BK187" i="6" s="1"/>
  <c r="BL187" i="6" s="1"/>
  <c r="BM187" i="6" s="1"/>
  <c r="BN187" i="6" s="1"/>
  <c r="BO187" i="6" s="1"/>
  <c r="BP187" i="6" s="1"/>
  <c r="BQ187" i="6" s="1"/>
  <c r="BR187" i="6" s="1"/>
  <c r="BS187" i="6" s="1"/>
  <c r="BT187" i="6" s="1"/>
  <c r="BU187" i="6" s="1"/>
  <c r="BV187" i="6" s="1"/>
  <c r="BW187" i="6" s="1"/>
  <c r="BX187" i="6" s="1"/>
  <c r="BY187" i="6" s="1"/>
  <c r="BZ187" i="6" s="1"/>
  <c r="CA187" i="6" s="1"/>
  <c r="CB187" i="6" s="1"/>
  <c r="CC187" i="6" s="1"/>
  <c r="CD187" i="6" s="1"/>
  <c r="CE187" i="6" s="1"/>
  <c r="CF187" i="6" s="1"/>
  <c r="CG187" i="6" s="1"/>
  <c r="CH187" i="6" s="1"/>
  <c r="CI187" i="6" s="1"/>
  <c r="CJ187" i="6" s="1"/>
  <c r="CK187" i="6" s="1"/>
  <c r="CL187" i="6" s="1"/>
  <c r="CM187" i="6" s="1"/>
  <c r="CN187" i="6" s="1"/>
  <c r="CO187" i="6" s="1"/>
  <c r="T181" i="6"/>
  <c r="T184" i="6"/>
  <c r="U184" i="6" s="1"/>
  <c r="V184" i="6" s="1"/>
  <c r="W184" i="6" s="1"/>
  <c r="X184" i="6" s="1"/>
  <c r="Y184" i="6" s="1"/>
  <c r="Z184" i="6" s="1"/>
  <c r="AA184" i="6" s="1"/>
  <c r="AB184" i="6" s="1"/>
  <c r="AC184" i="6" s="1"/>
  <c r="AD184" i="6" s="1"/>
  <c r="AE184" i="6" s="1"/>
  <c r="AF184" i="6" s="1"/>
  <c r="AG184" i="6" s="1"/>
  <c r="AH184" i="6" s="1"/>
  <c r="AI184" i="6" s="1"/>
  <c r="AJ184" i="6" s="1"/>
  <c r="AK184" i="6" s="1"/>
  <c r="AL184" i="6" s="1"/>
  <c r="AM184" i="6" s="1"/>
  <c r="AN184" i="6" s="1"/>
  <c r="AO184" i="6" s="1"/>
  <c r="AP184" i="6" s="1"/>
  <c r="AQ184" i="6" s="1"/>
  <c r="AR184" i="6" s="1"/>
  <c r="AS184" i="6" s="1"/>
  <c r="AT184" i="6" s="1"/>
  <c r="AU184" i="6" s="1"/>
  <c r="AV184" i="6" s="1"/>
  <c r="AW184" i="6" s="1"/>
  <c r="AX184" i="6" s="1"/>
  <c r="AY184" i="6" s="1"/>
  <c r="AZ184" i="6" s="1"/>
  <c r="BA184" i="6" s="1"/>
  <c r="BB184" i="6" s="1"/>
  <c r="BC184" i="6" s="1"/>
  <c r="BD184" i="6" s="1"/>
  <c r="BE184" i="6" s="1"/>
  <c r="BF184" i="6" s="1"/>
  <c r="BG184" i="6" s="1"/>
  <c r="BH184" i="6" s="1"/>
  <c r="BI184" i="6" s="1"/>
  <c r="BJ184" i="6" s="1"/>
  <c r="BK184" i="6" s="1"/>
  <c r="BL184" i="6" s="1"/>
  <c r="BM184" i="6" s="1"/>
  <c r="BN184" i="6" s="1"/>
  <c r="BO184" i="6" s="1"/>
  <c r="BP184" i="6" s="1"/>
  <c r="BQ184" i="6" s="1"/>
  <c r="BR184" i="6" s="1"/>
  <c r="BS184" i="6" s="1"/>
  <c r="BT184" i="6" s="1"/>
  <c r="BU184" i="6" s="1"/>
  <c r="BV184" i="6" s="1"/>
  <c r="BW184" i="6" s="1"/>
  <c r="BX184" i="6" s="1"/>
  <c r="BY184" i="6" s="1"/>
  <c r="BZ184" i="6" s="1"/>
  <c r="CA184" i="6" s="1"/>
  <c r="CB184" i="6" s="1"/>
  <c r="CC184" i="6" s="1"/>
  <c r="CD184" i="6" s="1"/>
  <c r="CE184" i="6" s="1"/>
  <c r="CF184" i="6" s="1"/>
  <c r="CG184" i="6" s="1"/>
  <c r="CH184" i="6" s="1"/>
  <c r="CI184" i="6" s="1"/>
  <c r="CJ184" i="6" s="1"/>
  <c r="CK184" i="6" s="1"/>
  <c r="CL184" i="6" s="1"/>
  <c r="CM184" i="6" s="1"/>
  <c r="CN184" i="6" s="1"/>
  <c r="CO184" i="6" s="1"/>
  <c r="T186" i="6"/>
  <c r="U186" i="6" s="1"/>
  <c r="V186" i="6" s="1"/>
  <c r="W186" i="6" s="1"/>
  <c r="X186" i="6" s="1"/>
  <c r="Y186" i="6" s="1"/>
  <c r="Z186" i="6" s="1"/>
  <c r="AA186" i="6" s="1"/>
  <c r="AB186" i="6" s="1"/>
  <c r="AC186" i="6" s="1"/>
  <c r="AD186" i="6" s="1"/>
  <c r="AE186" i="6" s="1"/>
  <c r="AF186" i="6" s="1"/>
  <c r="AG186" i="6" s="1"/>
  <c r="AH186" i="6" s="1"/>
  <c r="AI186" i="6" s="1"/>
  <c r="AJ186" i="6" s="1"/>
  <c r="AK186" i="6" s="1"/>
  <c r="AL186" i="6" s="1"/>
  <c r="AM186" i="6" s="1"/>
  <c r="AN186" i="6" s="1"/>
  <c r="AO186" i="6" s="1"/>
  <c r="AP186" i="6" s="1"/>
  <c r="AQ186" i="6" s="1"/>
  <c r="AR186" i="6" s="1"/>
  <c r="AS186" i="6" s="1"/>
  <c r="AT186" i="6" s="1"/>
  <c r="AU186" i="6" s="1"/>
  <c r="AV186" i="6" s="1"/>
  <c r="AW186" i="6" s="1"/>
  <c r="AX186" i="6" s="1"/>
  <c r="AY186" i="6" s="1"/>
  <c r="AZ186" i="6" s="1"/>
  <c r="BA186" i="6" s="1"/>
  <c r="BB186" i="6" s="1"/>
  <c r="BC186" i="6" s="1"/>
  <c r="BD186" i="6" s="1"/>
  <c r="BE186" i="6" s="1"/>
  <c r="BF186" i="6" s="1"/>
  <c r="BG186" i="6" s="1"/>
  <c r="BH186" i="6" s="1"/>
  <c r="BI186" i="6" s="1"/>
  <c r="BJ186" i="6" s="1"/>
  <c r="BK186" i="6" s="1"/>
  <c r="BL186" i="6" s="1"/>
  <c r="BM186" i="6" s="1"/>
  <c r="BN186" i="6" s="1"/>
  <c r="BO186" i="6" s="1"/>
  <c r="BP186" i="6" s="1"/>
  <c r="BQ186" i="6" s="1"/>
  <c r="BR186" i="6" s="1"/>
  <c r="BS186" i="6" s="1"/>
  <c r="BT186" i="6" s="1"/>
  <c r="BU186" i="6" s="1"/>
  <c r="BV186" i="6" s="1"/>
  <c r="BW186" i="6" s="1"/>
  <c r="BX186" i="6" s="1"/>
  <c r="BY186" i="6" s="1"/>
  <c r="BZ186" i="6" s="1"/>
  <c r="CA186" i="6" s="1"/>
  <c r="CB186" i="6" s="1"/>
  <c r="CC186" i="6" s="1"/>
  <c r="CD186" i="6" s="1"/>
  <c r="CE186" i="6" s="1"/>
  <c r="CF186" i="6" s="1"/>
  <c r="CG186" i="6" s="1"/>
  <c r="CH186" i="6" s="1"/>
  <c r="CI186" i="6" s="1"/>
  <c r="CJ186" i="6" s="1"/>
  <c r="CK186" i="6" s="1"/>
  <c r="CL186" i="6" s="1"/>
  <c r="CM186" i="6" s="1"/>
  <c r="CN186" i="6" s="1"/>
  <c r="CO186" i="6" s="1"/>
  <c r="K176" i="6"/>
  <c r="K153" i="6"/>
  <c r="K31" i="14" s="1"/>
  <c r="N31" i="14" s="1"/>
  <c r="T156" i="6"/>
  <c r="U156" i="6" s="1"/>
  <c r="V156" i="6" s="1"/>
  <c r="W156" i="6" s="1"/>
  <c r="X156" i="6" s="1"/>
  <c r="Y156" i="6" s="1"/>
  <c r="Z156" i="6" s="1"/>
  <c r="AA156" i="6" s="1"/>
  <c r="AB156" i="6" s="1"/>
  <c r="AC156" i="6" s="1"/>
  <c r="AD156" i="6" s="1"/>
  <c r="AE156" i="6" s="1"/>
  <c r="AF156" i="6" s="1"/>
  <c r="AG156" i="6" s="1"/>
  <c r="AH156" i="6" s="1"/>
  <c r="AI156" i="6" s="1"/>
  <c r="AJ156" i="6" s="1"/>
  <c r="AK156" i="6" s="1"/>
  <c r="AL156" i="6" s="1"/>
  <c r="AM156" i="6" s="1"/>
  <c r="AN156" i="6" s="1"/>
  <c r="AO156" i="6" s="1"/>
  <c r="AP156" i="6" s="1"/>
  <c r="AQ156" i="6" s="1"/>
  <c r="AR156" i="6" s="1"/>
  <c r="AS156" i="6" s="1"/>
  <c r="AT156" i="6" s="1"/>
  <c r="AU156" i="6" s="1"/>
  <c r="AV156" i="6" s="1"/>
  <c r="AW156" i="6" s="1"/>
  <c r="AX156" i="6" s="1"/>
  <c r="AY156" i="6" s="1"/>
  <c r="AZ156" i="6" s="1"/>
  <c r="BA156" i="6" s="1"/>
  <c r="BB156" i="6" s="1"/>
  <c r="BC156" i="6" s="1"/>
  <c r="BD156" i="6" s="1"/>
  <c r="BE156" i="6" s="1"/>
  <c r="BF156" i="6" s="1"/>
  <c r="BG156" i="6" s="1"/>
  <c r="BH156" i="6" s="1"/>
  <c r="BI156" i="6" s="1"/>
  <c r="BJ156" i="6" s="1"/>
  <c r="BK156" i="6" s="1"/>
  <c r="BL156" i="6" s="1"/>
  <c r="BM156" i="6" s="1"/>
  <c r="BN156" i="6" s="1"/>
  <c r="BO156" i="6" s="1"/>
  <c r="BP156" i="6" s="1"/>
  <c r="BQ156" i="6" s="1"/>
  <c r="BR156" i="6" s="1"/>
  <c r="BS156" i="6" s="1"/>
  <c r="BT156" i="6" s="1"/>
  <c r="BU156" i="6" s="1"/>
  <c r="BV156" i="6" s="1"/>
  <c r="BW156" i="6" s="1"/>
  <c r="BX156" i="6" s="1"/>
  <c r="BY156" i="6" s="1"/>
  <c r="BZ156" i="6" s="1"/>
  <c r="CA156" i="6" s="1"/>
  <c r="CB156" i="6" s="1"/>
  <c r="CC156" i="6" s="1"/>
  <c r="CD156" i="6" s="1"/>
  <c r="CE156" i="6" s="1"/>
  <c r="CF156" i="6" s="1"/>
  <c r="CG156" i="6" s="1"/>
  <c r="CH156" i="6" s="1"/>
  <c r="CI156" i="6" s="1"/>
  <c r="CJ156" i="6" s="1"/>
  <c r="CK156" i="6" s="1"/>
  <c r="CL156" i="6" s="1"/>
  <c r="CM156" i="6" s="1"/>
  <c r="CN156" i="6" s="1"/>
  <c r="CO156" i="6" s="1"/>
  <c r="T152" i="6"/>
  <c r="U152" i="6" s="1"/>
  <c r="V152" i="6" s="1"/>
  <c r="W152" i="6" s="1"/>
  <c r="X152" i="6" s="1"/>
  <c r="Y152" i="6" s="1"/>
  <c r="Z152" i="6" s="1"/>
  <c r="AA152" i="6" s="1"/>
  <c r="AB152" i="6" s="1"/>
  <c r="AC152" i="6" s="1"/>
  <c r="AD152" i="6" s="1"/>
  <c r="AE152" i="6" s="1"/>
  <c r="AF152" i="6" s="1"/>
  <c r="AG152" i="6" s="1"/>
  <c r="AH152" i="6" s="1"/>
  <c r="AI152" i="6" s="1"/>
  <c r="AJ152" i="6" s="1"/>
  <c r="AK152" i="6" s="1"/>
  <c r="AL152" i="6" s="1"/>
  <c r="AM152" i="6" s="1"/>
  <c r="AN152" i="6" s="1"/>
  <c r="AO152" i="6" s="1"/>
  <c r="AP152" i="6" s="1"/>
  <c r="AQ152" i="6" s="1"/>
  <c r="AR152" i="6" s="1"/>
  <c r="AS152" i="6" s="1"/>
  <c r="AT152" i="6" s="1"/>
  <c r="AU152" i="6" s="1"/>
  <c r="AV152" i="6" s="1"/>
  <c r="AW152" i="6" s="1"/>
  <c r="AX152" i="6" s="1"/>
  <c r="AY152" i="6" s="1"/>
  <c r="AZ152" i="6" s="1"/>
  <c r="BA152" i="6" s="1"/>
  <c r="BB152" i="6" s="1"/>
  <c r="BC152" i="6" s="1"/>
  <c r="BD152" i="6" s="1"/>
  <c r="BE152" i="6" s="1"/>
  <c r="BF152" i="6" s="1"/>
  <c r="BG152" i="6" s="1"/>
  <c r="BH152" i="6" s="1"/>
  <c r="BI152" i="6" s="1"/>
  <c r="BJ152" i="6" s="1"/>
  <c r="BK152" i="6" s="1"/>
  <c r="BL152" i="6" s="1"/>
  <c r="BM152" i="6" s="1"/>
  <c r="BN152" i="6" s="1"/>
  <c r="BO152" i="6" s="1"/>
  <c r="BP152" i="6" s="1"/>
  <c r="BQ152" i="6" s="1"/>
  <c r="BR152" i="6" s="1"/>
  <c r="BS152" i="6" s="1"/>
  <c r="BT152" i="6" s="1"/>
  <c r="BU152" i="6" s="1"/>
  <c r="BV152" i="6" s="1"/>
  <c r="BW152" i="6" s="1"/>
  <c r="BX152" i="6" s="1"/>
  <c r="BY152" i="6" s="1"/>
  <c r="BZ152" i="6" s="1"/>
  <c r="CA152" i="6" s="1"/>
  <c r="CB152" i="6" s="1"/>
  <c r="CC152" i="6" s="1"/>
  <c r="CD152" i="6" s="1"/>
  <c r="CE152" i="6" s="1"/>
  <c r="CF152" i="6" s="1"/>
  <c r="CG152" i="6" s="1"/>
  <c r="CH152" i="6" s="1"/>
  <c r="CI152" i="6" s="1"/>
  <c r="CJ152" i="6" s="1"/>
  <c r="CK152" i="6" s="1"/>
  <c r="CL152" i="6" s="1"/>
  <c r="CM152" i="6" s="1"/>
  <c r="CN152" i="6" s="1"/>
  <c r="CO152" i="6" s="1"/>
  <c r="T153" i="6"/>
  <c r="U153" i="6" s="1"/>
  <c r="V153" i="6" s="1"/>
  <c r="W153" i="6" s="1"/>
  <c r="X153" i="6" s="1"/>
  <c r="Y153" i="6" s="1"/>
  <c r="Z153" i="6" s="1"/>
  <c r="AA153" i="6" s="1"/>
  <c r="AB153" i="6" s="1"/>
  <c r="AC153" i="6" s="1"/>
  <c r="AD153" i="6" s="1"/>
  <c r="AE153" i="6" s="1"/>
  <c r="AF153" i="6" s="1"/>
  <c r="AG153" i="6" s="1"/>
  <c r="AH153" i="6" s="1"/>
  <c r="AI153" i="6" s="1"/>
  <c r="AJ153" i="6" s="1"/>
  <c r="AK153" i="6" s="1"/>
  <c r="AL153" i="6" s="1"/>
  <c r="AM153" i="6" s="1"/>
  <c r="AN153" i="6" s="1"/>
  <c r="AO153" i="6" s="1"/>
  <c r="AP153" i="6" s="1"/>
  <c r="AQ153" i="6" s="1"/>
  <c r="AR153" i="6" s="1"/>
  <c r="AS153" i="6" s="1"/>
  <c r="AT153" i="6" s="1"/>
  <c r="AU153" i="6" s="1"/>
  <c r="AV153" i="6" s="1"/>
  <c r="AW153" i="6" s="1"/>
  <c r="AX153" i="6" s="1"/>
  <c r="AY153" i="6" s="1"/>
  <c r="AZ153" i="6" s="1"/>
  <c r="BA153" i="6" s="1"/>
  <c r="BB153" i="6" s="1"/>
  <c r="BC153" i="6" s="1"/>
  <c r="BD153" i="6" s="1"/>
  <c r="BE153" i="6" s="1"/>
  <c r="BF153" i="6" s="1"/>
  <c r="BG153" i="6" s="1"/>
  <c r="BH153" i="6" s="1"/>
  <c r="BI153" i="6" s="1"/>
  <c r="BJ153" i="6" s="1"/>
  <c r="BK153" i="6" s="1"/>
  <c r="BL153" i="6" s="1"/>
  <c r="BM153" i="6" s="1"/>
  <c r="BN153" i="6" s="1"/>
  <c r="BO153" i="6" s="1"/>
  <c r="BP153" i="6" s="1"/>
  <c r="BQ153" i="6" s="1"/>
  <c r="BR153" i="6" s="1"/>
  <c r="BS153" i="6" s="1"/>
  <c r="BT153" i="6" s="1"/>
  <c r="BU153" i="6" s="1"/>
  <c r="BV153" i="6" s="1"/>
  <c r="BW153" i="6" s="1"/>
  <c r="BX153" i="6" s="1"/>
  <c r="BY153" i="6" s="1"/>
  <c r="BZ153" i="6" s="1"/>
  <c r="CA153" i="6" s="1"/>
  <c r="CB153" i="6" s="1"/>
  <c r="CC153" i="6" s="1"/>
  <c r="CD153" i="6" s="1"/>
  <c r="CE153" i="6" s="1"/>
  <c r="CF153" i="6" s="1"/>
  <c r="CG153" i="6" s="1"/>
  <c r="CH153" i="6" s="1"/>
  <c r="CI153" i="6" s="1"/>
  <c r="CJ153" i="6" s="1"/>
  <c r="CK153" i="6" s="1"/>
  <c r="CL153" i="6" s="1"/>
  <c r="CM153" i="6" s="1"/>
  <c r="CN153" i="6" s="1"/>
  <c r="CO153" i="6" s="1"/>
  <c r="T157" i="6"/>
  <c r="U157" i="6" s="1"/>
  <c r="V157" i="6" s="1"/>
  <c r="W157" i="6" s="1"/>
  <c r="X157" i="6" s="1"/>
  <c r="Y157" i="6" s="1"/>
  <c r="Z157" i="6" s="1"/>
  <c r="AA157" i="6" s="1"/>
  <c r="AB157" i="6" s="1"/>
  <c r="AC157" i="6" s="1"/>
  <c r="AD157" i="6" s="1"/>
  <c r="AE157" i="6" s="1"/>
  <c r="AF157" i="6" s="1"/>
  <c r="AG157" i="6" s="1"/>
  <c r="AH157" i="6" s="1"/>
  <c r="AI157" i="6" s="1"/>
  <c r="AJ157" i="6" s="1"/>
  <c r="AK157" i="6" s="1"/>
  <c r="AL157" i="6" s="1"/>
  <c r="AM157" i="6" s="1"/>
  <c r="AN157" i="6" s="1"/>
  <c r="AO157" i="6" s="1"/>
  <c r="AP157" i="6" s="1"/>
  <c r="AQ157" i="6" s="1"/>
  <c r="AR157" i="6" s="1"/>
  <c r="AS157" i="6" s="1"/>
  <c r="AT157" i="6" s="1"/>
  <c r="AU157" i="6" s="1"/>
  <c r="AV157" i="6" s="1"/>
  <c r="AW157" i="6" s="1"/>
  <c r="AX157" i="6" s="1"/>
  <c r="AY157" i="6" s="1"/>
  <c r="AZ157" i="6" s="1"/>
  <c r="BA157" i="6" s="1"/>
  <c r="BB157" i="6" s="1"/>
  <c r="BC157" i="6" s="1"/>
  <c r="BD157" i="6" s="1"/>
  <c r="BE157" i="6" s="1"/>
  <c r="BF157" i="6" s="1"/>
  <c r="BG157" i="6" s="1"/>
  <c r="BH157" i="6" s="1"/>
  <c r="BI157" i="6" s="1"/>
  <c r="BJ157" i="6" s="1"/>
  <c r="BK157" i="6" s="1"/>
  <c r="BL157" i="6" s="1"/>
  <c r="BM157" i="6" s="1"/>
  <c r="BN157" i="6" s="1"/>
  <c r="BO157" i="6" s="1"/>
  <c r="BP157" i="6" s="1"/>
  <c r="BQ157" i="6" s="1"/>
  <c r="BR157" i="6" s="1"/>
  <c r="BS157" i="6" s="1"/>
  <c r="BT157" i="6" s="1"/>
  <c r="BU157" i="6" s="1"/>
  <c r="BV157" i="6" s="1"/>
  <c r="BW157" i="6" s="1"/>
  <c r="BX157" i="6" s="1"/>
  <c r="BY157" i="6" s="1"/>
  <c r="BZ157" i="6" s="1"/>
  <c r="CA157" i="6" s="1"/>
  <c r="CB157" i="6" s="1"/>
  <c r="CC157" i="6" s="1"/>
  <c r="CD157" i="6" s="1"/>
  <c r="CE157" i="6" s="1"/>
  <c r="CF157" i="6" s="1"/>
  <c r="CG157" i="6" s="1"/>
  <c r="CH157" i="6" s="1"/>
  <c r="CI157" i="6" s="1"/>
  <c r="CJ157" i="6" s="1"/>
  <c r="CK157" i="6" s="1"/>
  <c r="CL157" i="6" s="1"/>
  <c r="CM157" i="6" s="1"/>
  <c r="CN157" i="6" s="1"/>
  <c r="CO157" i="6" s="1"/>
  <c r="T155" i="6"/>
  <c r="U155" i="6" s="1"/>
  <c r="V155" i="6" s="1"/>
  <c r="W155" i="6" s="1"/>
  <c r="X155" i="6" s="1"/>
  <c r="Y155" i="6" s="1"/>
  <c r="Z155" i="6" s="1"/>
  <c r="AA155" i="6" s="1"/>
  <c r="AB155" i="6" s="1"/>
  <c r="AC155" i="6" s="1"/>
  <c r="AD155" i="6" s="1"/>
  <c r="AE155" i="6" s="1"/>
  <c r="AF155" i="6" s="1"/>
  <c r="AG155" i="6" s="1"/>
  <c r="AH155" i="6" s="1"/>
  <c r="AI155" i="6" s="1"/>
  <c r="AJ155" i="6" s="1"/>
  <c r="AK155" i="6" s="1"/>
  <c r="AL155" i="6" s="1"/>
  <c r="AM155" i="6" s="1"/>
  <c r="AN155" i="6" s="1"/>
  <c r="AO155" i="6" s="1"/>
  <c r="AP155" i="6" s="1"/>
  <c r="AQ155" i="6" s="1"/>
  <c r="AR155" i="6" s="1"/>
  <c r="AS155" i="6" s="1"/>
  <c r="AT155" i="6" s="1"/>
  <c r="AU155" i="6" s="1"/>
  <c r="AV155" i="6" s="1"/>
  <c r="AW155" i="6" s="1"/>
  <c r="AX155" i="6" s="1"/>
  <c r="AY155" i="6" s="1"/>
  <c r="AZ155" i="6" s="1"/>
  <c r="BA155" i="6" s="1"/>
  <c r="BB155" i="6" s="1"/>
  <c r="BC155" i="6" s="1"/>
  <c r="BD155" i="6" s="1"/>
  <c r="BE155" i="6" s="1"/>
  <c r="BF155" i="6" s="1"/>
  <c r="BG155" i="6" s="1"/>
  <c r="BH155" i="6" s="1"/>
  <c r="BI155" i="6" s="1"/>
  <c r="BJ155" i="6" s="1"/>
  <c r="BK155" i="6" s="1"/>
  <c r="BL155" i="6" s="1"/>
  <c r="BM155" i="6" s="1"/>
  <c r="BN155" i="6" s="1"/>
  <c r="BO155" i="6" s="1"/>
  <c r="BP155" i="6" s="1"/>
  <c r="BQ155" i="6" s="1"/>
  <c r="BR155" i="6" s="1"/>
  <c r="BS155" i="6" s="1"/>
  <c r="BT155" i="6" s="1"/>
  <c r="BU155" i="6" s="1"/>
  <c r="BV155" i="6" s="1"/>
  <c r="BW155" i="6" s="1"/>
  <c r="BX155" i="6" s="1"/>
  <c r="BY155" i="6" s="1"/>
  <c r="BZ155" i="6" s="1"/>
  <c r="CA155" i="6" s="1"/>
  <c r="CB155" i="6" s="1"/>
  <c r="CC155" i="6" s="1"/>
  <c r="CD155" i="6" s="1"/>
  <c r="CE155" i="6" s="1"/>
  <c r="CF155" i="6" s="1"/>
  <c r="CG155" i="6" s="1"/>
  <c r="CH155" i="6" s="1"/>
  <c r="CI155" i="6" s="1"/>
  <c r="CJ155" i="6" s="1"/>
  <c r="CK155" i="6" s="1"/>
  <c r="CL155" i="6" s="1"/>
  <c r="CM155" i="6" s="1"/>
  <c r="CN155" i="6" s="1"/>
  <c r="CO155" i="6" s="1"/>
  <c r="T154" i="6"/>
  <c r="U154" i="6" s="1"/>
  <c r="V154" i="6" s="1"/>
  <c r="W154" i="6" s="1"/>
  <c r="X154" i="6" s="1"/>
  <c r="Y154" i="6" s="1"/>
  <c r="Z154" i="6" s="1"/>
  <c r="AA154" i="6" s="1"/>
  <c r="AB154" i="6" s="1"/>
  <c r="AC154" i="6" s="1"/>
  <c r="AD154" i="6" s="1"/>
  <c r="AE154" i="6" s="1"/>
  <c r="AF154" i="6" s="1"/>
  <c r="AG154" i="6" s="1"/>
  <c r="AH154" i="6" s="1"/>
  <c r="AI154" i="6" s="1"/>
  <c r="AJ154" i="6" s="1"/>
  <c r="AK154" i="6" s="1"/>
  <c r="AL154" i="6" s="1"/>
  <c r="AM154" i="6" s="1"/>
  <c r="AN154" i="6" s="1"/>
  <c r="AO154" i="6" s="1"/>
  <c r="AP154" i="6" s="1"/>
  <c r="AQ154" i="6" s="1"/>
  <c r="AR154" i="6" s="1"/>
  <c r="AS154" i="6" s="1"/>
  <c r="AT154" i="6" s="1"/>
  <c r="AU154" i="6" s="1"/>
  <c r="AV154" i="6" s="1"/>
  <c r="AW154" i="6" s="1"/>
  <c r="AX154" i="6" s="1"/>
  <c r="AY154" i="6" s="1"/>
  <c r="AZ154" i="6" s="1"/>
  <c r="BA154" i="6" s="1"/>
  <c r="BB154" i="6" s="1"/>
  <c r="BC154" i="6" s="1"/>
  <c r="BD154" i="6" s="1"/>
  <c r="BE154" i="6" s="1"/>
  <c r="BF154" i="6" s="1"/>
  <c r="BG154" i="6" s="1"/>
  <c r="BH154" i="6" s="1"/>
  <c r="BI154" i="6" s="1"/>
  <c r="BJ154" i="6" s="1"/>
  <c r="BK154" i="6" s="1"/>
  <c r="BL154" i="6" s="1"/>
  <c r="BM154" i="6" s="1"/>
  <c r="BN154" i="6" s="1"/>
  <c r="BO154" i="6" s="1"/>
  <c r="BP154" i="6" s="1"/>
  <c r="BQ154" i="6" s="1"/>
  <c r="BR154" i="6" s="1"/>
  <c r="BS154" i="6" s="1"/>
  <c r="BT154" i="6" s="1"/>
  <c r="BU154" i="6" s="1"/>
  <c r="BV154" i="6" s="1"/>
  <c r="BW154" i="6" s="1"/>
  <c r="BX154" i="6" s="1"/>
  <c r="BY154" i="6" s="1"/>
  <c r="BZ154" i="6" s="1"/>
  <c r="CA154" i="6" s="1"/>
  <c r="CB154" i="6" s="1"/>
  <c r="CC154" i="6" s="1"/>
  <c r="CD154" i="6" s="1"/>
  <c r="CE154" i="6" s="1"/>
  <c r="CF154" i="6" s="1"/>
  <c r="CG154" i="6" s="1"/>
  <c r="CH154" i="6" s="1"/>
  <c r="CI154" i="6" s="1"/>
  <c r="CJ154" i="6" s="1"/>
  <c r="CK154" i="6" s="1"/>
  <c r="CL154" i="6" s="1"/>
  <c r="CM154" i="6" s="1"/>
  <c r="CN154" i="6" s="1"/>
  <c r="CO154" i="6" s="1"/>
  <c r="T226" i="6"/>
  <c r="U226" i="6" s="1"/>
  <c r="V226" i="6" s="1"/>
  <c r="W226" i="6" s="1"/>
  <c r="X226" i="6" s="1"/>
  <c r="Y226" i="6" s="1"/>
  <c r="Z226" i="6" s="1"/>
  <c r="AA226" i="6" s="1"/>
  <c r="AB226" i="6" s="1"/>
  <c r="AC226" i="6" s="1"/>
  <c r="AD226" i="6" s="1"/>
  <c r="AE226" i="6" s="1"/>
  <c r="AF226" i="6" s="1"/>
  <c r="AG226" i="6" s="1"/>
  <c r="AH226" i="6" s="1"/>
  <c r="AI226" i="6" s="1"/>
  <c r="AJ226" i="6" s="1"/>
  <c r="AK226" i="6" s="1"/>
  <c r="AL226" i="6" s="1"/>
  <c r="AM226" i="6" s="1"/>
  <c r="AN226" i="6" s="1"/>
  <c r="AO226" i="6" s="1"/>
  <c r="AP226" i="6" s="1"/>
  <c r="AQ226" i="6" s="1"/>
  <c r="AR226" i="6" s="1"/>
  <c r="AS226" i="6" s="1"/>
  <c r="AT226" i="6" s="1"/>
  <c r="AU226" i="6" s="1"/>
  <c r="AV226" i="6" s="1"/>
  <c r="AW226" i="6" s="1"/>
  <c r="AX226" i="6" s="1"/>
  <c r="AY226" i="6" s="1"/>
  <c r="AZ226" i="6" s="1"/>
  <c r="BA226" i="6" s="1"/>
  <c r="BB226" i="6" s="1"/>
  <c r="BC226" i="6" s="1"/>
  <c r="BD226" i="6" s="1"/>
  <c r="BE226" i="6" s="1"/>
  <c r="BF226" i="6" s="1"/>
  <c r="BG226" i="6" s="1"/>
  <c r="BH226" i="6" s="1"/>
  <c r="BI226" i="6" s="1"/>
  <c r="BJ226" i="6" s="1"/>
  <c r="BK226" i="6" s="1"/>
  <c r="BL226" i="6" s="1"/>
  <c r="BM226" i="6" s="1"/>
  <c r="BN226" i="6" s="1"/>
  <c r="BO226" i="6" s="1"/>
  <c r="BP226" i="6" s="1"/>
  <c r="BQ226" i="6" s="1"/>
  <c r="BR226" i="6" s="1"/>
  <c r="BS226" i="6" s="1"/>
  <c r="BT226" i="6" s="1"/>
  <c r="BU226" i="6" s="1"/>
  <c r="BV226" i="6" s="1"/>
  <c r="BW226" i="6" s="1"/>
  <c r="BX226" i="6" s="1"/>
  <c r="BY226" i="6" s="1"/>
  <c r="BZ226" i="6" s="1"/>
  <c r="CA226" i="6" s="1"/>
  <c r="CB226" i="6" s="1"/>
  <c r="CC226" i="6" s="1"/>
  <c r="CD226" i="6" s="1"/>
  <c r="CE226" i="6" s="1"/>
  <c r="CF226" i="6" s="1"/>
  <c r="CG226" i="6" s="1"/>
  <c r="CH226" i="6" s="1"/>
  <c r="CI226" i="6" s="1"/>
  <c r="CJ226" i="6" s="1"/>
  <c r="CK226" i="6" s="1"/>
  <c r="CL226" i="6" s="1"/>
  <c r="CM226" i="6" s="1"/>
  <c r="CN226" i="6" s="1"/>
  <c r="CO226" i="6" s="1"/>
  <c r="T260" i="6"/>
  <c r="U260" i="6" s="1"/>
  <c r="V260" i="6" s="1"/>
  <c r="W260" i="6" s="1"/>
  <c r="X260" i="6" s="1"/>
  <c r="Y260" i="6" s="1"/>
  <c r="Z260" i="6" s="1"/>
  <c r="AA260" i="6" s="1"/>
  <c r="AB260" i="6" s="1"/>
  <c r="AC260" i="6" s="1"/>
  <c r="AD260" i="6" s="1"/>
  <c r="AE260" i="6" s="1"/>
  <c r="AF260" i="6" s="1"/>
  <c r="AG260" i="6" s="1"/>
  <c r="AH260" i="6" s="1"/>
  <c r="AI260" i="6" s="1"/>
  <c r="AJ260" i="6" s="1"/>
  <c r="AK260" i="6" s="1"/>
  <c r="AL260" i="6" s="1"/>
  <c r="AM260" i="6" s="1"/>
  <c r="AN260" i="6" s="1"/>
  <c r="AO260" i="6" s="1"/>
  <c r="AP260" i="6" s="1"/>
  <c r="AQ260" i="6" s="1"/>
  <c r="AR260" i="6" s="1"/>
  <c r="AS260" i="6" s="1"/>
  <c r="AT260" i="6" s="1"/>
  <c r="AU260" i="6" s="1"/>
  <c r="AV260" i="6" s="1"/>
  <c r="AW260" i="6" s="1"/>
  <c r="AX260" i="6" s="1"/>
  <c r="AY260" i="6" s="1"/>
  <c r="AZ260" i="6" s="1"/>
  <c r="BA260" i="6" s="1"/>
  <c r="BB260" i="6" s="1"/>
  <c r="BC260" i="6" s="1"/>
  <c r="BD260" i="6" s="1"/>
  <c r="BE260" i="6" s="1"/>
  <c r="BF260" i="6" s="1"/>
  <c r="BG260" i="6" s="1"/>
  <c r="BH260" i="6" s="1"/>
  <c r="BI260" i="6" s="1"/>
  <c r="BJ260" i="6" s="1"/>
  <c r="BK260" i="6" s="1"/>
  <c r="BL260" i="6" s="1"/>
  <c r="BM260" i="6" s="1"/>
  <c r="BN260" i="6" s="1"/>
  <c r="BO260" i="6" s="1"/>
  <c r="BP260" i="6" s="1"/>
  <c r="BQ260" i="6" s="1"/>
  <c r="BR260" i="6" s="1"/>
  <c r="BS260" i="6" s="1"/>
  <c r="BT260" i="6" s="1"/>
  <c r="BU260" i="6" s="1"/>
  <c r="BV260" i="6" s="1"/>
  <c r="BW260" i="6" s="1"/>
  <c r="BX260" i="6" s="1"/>
  <c r="BY260" i="6" s="1"/>
  <c r="BZ260" i="6" s="1"/>
  <c r="CA260" i="6" s="1"/>
  <c r="CB260" i="6" s="1"/>
  <c r="CC260" i="6" s="1"/>
  <c r="CD260" i="6" s="1"/>
  <c r="CE260" i="6" s="1"/>
  <c r="CF260" i="6" s="1"/>
  <c r="CG260" i="6" s="1"/>
  <c r="CH260" i="6" s="1"/>
  <c r="CI260" i="6" s="1"/>
  <c r="CJ260" i="6" s="1"/>
  <c r="CK260" i="6" s="1"/>
  <c r="CL260" i="6" s="1"/>
  <c r="CM260" i="6" s="1"/>
  <c r="CN260" i="6" s="1"/>
  <c r="CO260" i="6" s="1"/>
  <c r="T261" i="6"/>
  <c r="U261" i="6" s="1"/>
  <c r="V261" i="6" s="1"/>
  <c r="W261" i="6" s="1"/>
  <c r="X261" i="6" s="1"/>
  <c r="Y261" i="6" s="1"/>
  <c r="Z261" i="6" s="1"/>
  <c r="AA261" i="6" s="1"/>
  <c r="AB261" i="6" s="1"/>
  <c r="AC261" i="6" s="1"/>
  <c r="AD261" i="6" s="1"/>
  <c r="AE261" i="6" s="1"/>
  <c r="AF261" i="6" s="1"/>
  <c r="AG261" i="6" s="1"/>
  <c r="AH261" i="6" s="1"/>
  <c r="AI261" i="6" s="1"/>
  <c r="AJ261" i="6" s="1"/>
  <c r="AK261" i="6" s="1"/>
  <c r="AL261" i="6" s="1"/>
  <c r="AM261" i="6" s="1"/>
  <c r="AN261" i="6" s="1"/>
  <c r="AO261" i="6" s="1"/>
  <c r="AP261" i="6" s="1"/>
  <c r="AQ261" i="6" s="1"/>
  <c r="AR261" i="6" s="1"/>
  <c r="AS261" i="6" s="1"/>
  <c r="AT261" i="6" s="1"/>
  <c r="AU261" i="6" s="1"/>
  <c r="AV261" i="6" s="1"/>
  <c r="AW261" i="6" s="1"/>
  <c r="AX261" i="6" s="1"/>
  <c r="AY261" i="6" s="1"/>
  <c r="AZ261" i="6" s="1"/>
  <c r="BA261" i="6" s="1"/>
  <c r="BB261" i="6" s="1"/>
  <c r="BC261" i="6" s="1"/>
  <c r="BD261" i="6" s="1"/>
  <c r="BE261" i="6" s="1"/>
  <c r="BF261" i="6" s="1"/>
  <c r="BG261" i="6" s="1"/>
  <c r="BH261" i="6" s="1"/>
  <c r="BI261" i="6" s="1"/>
  <c r="BJ261" i="6" s="1"/>
  <c r="BK261" i="6" s="1"/>
  <c r="BL261" i="6" s="1"/>
  <c r="BM261" i="6" s="1"/>
  <c r="BN261" i="6" s="1"/>
  <c r="BO261" i="6" s="1"/>
  <c r="BP261" i="6" s="1"/>
  <c r="BQ261" i="6" s="1"/>
  <c r="BR261" i="6" s="1"/>
  <c r="BS261" i="6" s="1"/>
  <c r="BT261" i="6" s="1"/>
  <c r="BU261" i="6" s="1"/>
  <c r="BV261" i="6" s="1"/>
  <c r="BW261" i="6" s="1"/>
  <c r="BX261" i="6" s="1"/>
  <c r="BY261" i="6" s="1"/>
  <c r="BZ261" i="6" s="1"/>
  <c r="CA261" i="6" s="1"/>
  <c r="CB261" i="6" s="1"/>
  <c r="CC261" i="6" s="1"/>
  <c r="CD261" i="6" s="1"/>
  <c r="CE261" i="6" s="1"/>
  <c r="CF261" i="6" s="1"/>
  <c r="CG261" i="6" s="1"/>
  <c r="CH261" i="6" s="1"/>
  <c r="CI261" i="6" s="1"/>
  <c r="CJ261" i="6" s="1"/>
  <c r="CK261" i="6" s="1"/>
  <c r="CL261" i="6" s="1"/>
  <c r="CM261" i="6" s="1"/>
  <c r="CN261" i="6" s="1"/>
  <c r="CO261" i="6" s="1"/>
  <c r="T252" i="6"/>
  <c r="U252" i="6" s="1"/>
  <c r="V252" i="6" s="1"/>
  <c r="W252" i="6" s="1"/>
  <c r="X252" i="6" s="1"/>
  <c r="Y252" i="6" s="1"/>
  <c r="Z252" i="6" s="1"/>
  <c r="AA252" i="6" s="1"/>
  <c r="AB252" i="6" s="1"/>
  <c r="AC252" i="6" s="1"/>
  <c r="AD252" i="6" s="1"/>
  <c r="AE252" i="6" s="1"/>
  <c r="AF252" i="6" s="1"/>
  <c r="AG252" i="6" s="1"/>
  <c r="AH252" i="6" s="1"/>
  <c r="AI252" i="6" s="1"/>
  <c r="AJ252" i="6" s="1"/>
  <c r="AK252" i="6" s="1"/>
  <c r="AL252" i="6" s="1"/>
  <c r="AM252" i="6" s="1"/>
  <c r="AN252" i="6" s="1"/>
  <c r="AO252" i="6" s="1"/>
  <c r="AP252" i="6" s="1"/>
  <c r="AQ252" i="6" s="1"/>
  <c r="AR252" i="6" s="1"/>
  <c r="AS252" i="6" s="1"/>
  <c r="AT252" i="6" s="1"/>
  <c r="AU252" i="6" s="1"/>
  <c r="AV252" i="6" s="1"/>
  <c r="AW252" i="6" s="1"/>
  <c r="AX252" i="6" s="1"/>
  <c r="AY252" i="6" s="1"/>
  <c r="AZ252" i="6" s="1"/>
  <c r="BA252" i="6" s="1"/>
  <c r="BB252" i="6" s="1"/>
  <c r="BC252" i="6" s="1"/>
  <c r="BD252" i="6" s="1"/>
  <c r="BE252" i="6" s="1"/>
  <c r="BF252" i="6" s="1"/>
  <c r="BG252" i="6" s="1"/>
  <c r="BH252" i="6" s="1"/>
  <c r="BI252" i="6" s="1"/>
  <c r="BJ252" i="6" s="1"/>
  <c r="BK252" i="6" s="1"/>
  <c r="BL252" i="6" s="1"/>
  <c r="BM252" i="6" s="1"/>
  <c r="BN252" i="6" s="1"/>
  <c r="BO252" i="6" s="1"/>
  <c r="BP252" i="6" s="1"/>
  <c r="BQ252" i="6" s="1"/>
  <c r="BR252" i="6" s="1"/>
  <c r="BS252" i="6" s="1"/>
  <c r="BT252" i="6" s="1"/>
  <c r="BU252" i="6" s="1"/>
  <c r="BV252" i="6" s="1"/>
  <c r="BW252" i="6" s="1"/>
  <c r="BX252" i="6" s="1"/>
  <c r="BY252" i="6" s="1"/>
  <c r="BZ252" i="6" s="1"/>
  <c r="CA252" i="6" s="1"/>
  <c r="CB252" i="6" s="1"/>
  <c r="CC252" i="6" s="1"/>
  <c r="CD252" i="6" s="1"/>
  <c r="CE252" i="6" s="1"/>
  <c r="CF252" i="6" s="1"/>
  <c r="CG252" i="6" s="1"/>
  <c r="CH252" i="6" s="1"/>
  <c r="CI252" i="6" s="1"/>
  <c r="CJ252" i="6" s="1"/>
  <c r="CK252" i="6" s="1"/>
  <c r="CL252" i="6" s="1"/>
  <c r="CM252" i="6" s="1"/>
  <c r="CN252" i="6" s="1"/>
  <c r="CO252" i="6" s="1"/>
  <c r="T253" i="6"/>
  <c r="U253" i="6" s="1"/>
  <c r="V253" i="6" s="1"/>
  <c r="W253" i="6" s="1"/>
  <c r="X253" i="6" s="1"/>
  <c r="Y253" i="6" s="1"/>
  <c r="Z253" i="6" s="1"/>
  <c r="AA253" i="6" s="1"/>
  <c r="AB253" i="6" s="1"/>
  <c r="AC253" i="6" s="1"/>
  <c r="AD253" i="6" s="1"/>
  <c r="AE253" i="6" s="1"/>
  <c r="AF253" i="6" s="1"/>
  <c r="AG253" i="6" s="1"/>
  <c r="AH253" i="6" s="1"/>
  <c r="AI253" i="6" s="1"/>
  <c r="AJ253" i="6" s="1"/>
  <c r="AK253" i="6" s="1"/>
  <c r="AL253" i="6" s="1"/>
  <c r="AM253" i="6" s="1"/>
  <c r="AN253" i="6" s="1"/>
  <c r="AO253" i="6" s="1"/>
  <c r="AP253" i="6" s="1"/>
  <c r="AQ253" i="6" s="1"/>
  <c r="AR253" i="6" s="1"/>
  <c r="AS253" i="6" s="1"/>
  <c r="AT253" i="6" s="1"/>
  <c r="AU253" i="6" s="1"/>
  <c r="AV253" i="6" s="1"/>
  <c r="AW253" i="6" s="1"/>
  <c r="AX253" i="6" s="1"/>
  <c r="AY253" i="6" s="1"/>
  <c r="AZ253" i="6" s="1"/>
  <c r="BA253" i="6" s="1"/>
  <c r="BB253" i="6" s="1"/>
  <c r="BC253" i="6" s="1"/>
  <c r="BD253" i="6" s="1"/>
  <c r="BE253" i="6" s="1"/>
  <c r="BF253" i="6" s="1"/>
  <c r="BG253" i="6" s="1"/>
  <c r="BH253" i="6" s="1"/>
  <c r="BI253" i="6" s="1"/>
  <c r="BJ253" i="6" s="1"/>
  <c r="BK253" i="6" s="1"/>
  <c r="BL253" i="6" s="1"/>
  <c r="BM253" i="6" s="1"/>
  <c r="BN253" i="6" s="1"/>
  <c r="BO253" i="6" s="1"/>
  <c r="BP253" i="6" s="1"/>
  <c r="BQ253" i="6" s="1"/>
  <c r="BR253" i="6" s="1"/>
  <c r="BS253" i="6" s="1"/>
  <c r="BT253" i="6" s="1"/>
  <c r="BU253" i="6" s="1"/>
  <c r="BV253" i="6" s="1"/>
  <c r="BW253" i="6" s="1"/>
  <c r="BX253" i="6" s="1"/>
  <c r="BY253" i="6" s="1"/>
  <c r="BZ253" i="6" s="1"/>
  <c r="CA253" i="6" s="1"/>
  <c r="CB253" i="6" s="1"/>
  <c r="CC253" i="6" s="1"/>
  <c r="CD253" i="6" s="1"/>
  <c r="CE253" i="6" s="1"/>
  <c r="CF253" i="6" s="1"/>
  <c r="CG253" i="6" s="1"/>
  <c r="CH253" i="6" s="1"/>
  <c r="CI253" i="6" s="1"/>
  <c r="CJ253" i="6" s="1"/>
  <c r="CK253" i="6" s="1"/>
  <c r="CL253" i="6" s="1"/>
  <c r="CM253" i="6" s="1"/>
  <c r="CN253" i="6" s="1"/>
  <c r="CO253" i="6" s="1"/>
  <c r="T139" i="6"/>
  <c r="U139" i="6" s="1"/>
  <c r="V139" i="6" s="1"/>
  <c r="W139" i="6" s="1"/>
  <c r="X139" i="6" s="1"/>
  <c r="Y139" i="6" s="1"/>
  <c r="Z139" i="6" s="1"/>
  <c r="AA139" i="6" s="1"/>
  <c r="AB139" i="6" s="1"/>
  <c r="AC139" i="6" s="1"/>
  <c r="AD139" i="6" s="1"/>
  <c r="AE139" i="6" s="1"/>
  <c r="AF139" i="6" s="1"/>
  <c r="AG139" i="6" s="1"/>
  <c r="AH139" i="6" s="1"/>
  <c r="AI139" i="6" s="1"/>
  <c r="AJ139" i="6" s="1"/>
  <c r="AK139" i="6" s="1"/>
  <c r="AL139" i="6" s="1"/>
  <c r="AM139" i="6" s="1"/>
  <c r="AN139" i="6" s="1"/>
  <c r="AO139" i="6" s="1"/>
  <c r="AP139" i="6" s="1"/>
  <c r="AQ139" i="6" s="1"/>
  <c r="AR139" i="6" s="1"/>
  <c r="AS139" i="6" s="1"/>
  <c r="AT139" i="6" s="1"/>
  <c r="AU139" i="6" s="1"/>
  <c r="AV139" i="6" s="1"/>
  <c r="AW139" i="6" s="1"/>
  <c r="AX139" i="6" s="1"/>
  <c r="AY139" i="6" s="1"/>
  <c r="AZ139" i="6" s="1"/>
  <c r="BA139" i="6" s="1"/>
  <c r="BB139" i="6" s="1"/>
  <c r="BC139" i="6" s="1"/>
  <c r="BD139" i="6" s="1"/>
  <c r="BE139" i="6" s="1"/>
  <c r="BF139" i="6" s="1"/>
  <c r="BG139" i="6" s="1"/>
  <c r="BH139" i="6" s="1"/>
  <c r="BI139" i="6" s="1"/>
  <c r="BJ139" i="6" s="1"/>
  <c r="BK139" i="6" s="1"/>
  <c r="BL139" i="6" s="1"/>
  <c r="BM139" i="6" s="1"/>
  <c r="BN139" i="6" s="1"/>
  <c r="BO139" i="6" s="1"/>
  <c r="BP139" i="6" s="1"/>
  <c r="BQ139" i="6" s="1"/>
  <c r="BR139" i="6" s="1"/>
  <c r="BS139" i="6" s="1"/>
  <c r="BT139" i="6" s="1"/>
  <c r="BU139" i="6" s="1"/>
  <c r="BV139" i="6" s="1"/>
  <c r="BW139" i="6" s="1"/>
  <c r="BX139" i="6" s="1"/>
  <c r="BY139" i="6" s="1"/>
  <c r="BZ139" i="6" s="1"/>
  <c r="CA139" i="6" s="1"/>
  <c r="CB139" i="6" s="1"/>
  <c r="CC139" i="6" s="1"/>
  <c r="CD139" i="6" s="1"/>
  <c r="CE139" i="6" s="1"/>
  <c r="CF139" i="6" s="1"/>
  <c r="CG139" i="6" s="1"/>
  <c r="CH139" i="6" s="1"/>
  <c r="CI139" i="6" s="1"/>
  <c r="CJ139" i="6" s="1"/>
  <c r="CK139" i="6" s="1"/>
  <c r="CL139" i="6" s="1"/>
  <c r="CM139" i="6" s="1"/>
  <c r="CN139" i="6" s="1"/>
  <c r="CO139" i="6" s="1"/>
  <c r="T138" i="6"/>
  <c r="U138" i="6" s="1"/>
  <c r="V138" i="6" s="1"/>
  <c r="W138" i="6" s="1"/>
  <c r="X138" i="6" s="1"/>
  <c r="Y138" i="6" s="1"/>
  <c r="Z138" i="6" s="1"/>
  <c r="AA138" i="6" s="1"/>
  <c r="AB138" i="6" s="1"/>
  <c r="AC138" i="6" s="1"/>
  <c r="AD138" i="6" s="1"/>
  <c r="AE138" i="6" s="1"/>
  <c r="AF138" i="6" s="1"/>
  <c r="AG138" i="6" s="1"/>
  <c r="AH138" i="6" s="1"/>
  <c r="AI138" i="6" s="1"/>
  <c r="AJ138" i="6" s="1"/>
  <c r="AK138" i="6" s="1"/>
  <c r="AL138" i="6" s="1"/>
  <c r="AM138" i="6" s="1"/>
  <c r="AN138" i="6" s="1"/>
  <c r="AO138" i="6" s="1"/>
  <c r="AP138" i="6" s="1"/>
  <c r="AQ138" i="6" s="1"/>
  <c r="AR138" i="6" s="1"/>
  <c r="AS138" i="6" s="1"/>
  <c r="AT138" i="6" s="1"/>
  <c r="AU138" i="6" s="1"/>
  <c r="AV138" i="6" s="1"/>
  <c r="AW138" i="6" s="1"/>
  <c r="AX138" i="6" s="1"/>
  <c r="AY138" i="6" s="1"/>
  <c r="AZ138" i="6" s="1"/>
  <c r="BA138" i="6" s="1"/>
  <c r="BB138" i="6" s="1"/>
  <c r="BC138" i="6" s="1"/>
  <c r="BD138" i="6" s="1"/>
  <c r="BE138" i="6" s="1"/>
  <c r="BF138" i="6" s="1"/>
  <c r="BG138" i="6" s="1"/>
  <c r="BH138" i="6" s="1"/>
  <c r="BI138" i="6" s="1"/>
  <c r="BJ138" i="6" s="1"/>
  <c r="BK138" i="6" s="1"/>
  <c r="BL138" i="6" s="1"/>
  <c r="BM138" i="6" s="1"/>
  <c r="BN138" i="6" s="1"/>
  <c r="BO138" i="6" s="1"/>
  <c r="BP138" i="6" s="1"/>
  <c r="BQ138" i="6" s="1"/>
  <c r="BR138" i="6" s="1"/>
  <c r="BS138" i="6" s="1"/>
  <c r="BT138" i="6" s="1"/>
  <c r="BU138" i="6" s="1"/>
  <c r="BV138" i="6" s="1"/>
  <c r="BW138" i="6" s="1"/>
  <c r="BX138" i="6" s="1"/>
  <c r="BY138" i="6" s="1"/>
  <c r="BZ138" i="6" s="1"/>
  <c r="CA138" i="6" s="1"/>
  <c r="CB138" i="6" s="1"/>
  <c r="CC138" i="6" s="1"/>
  <c r="CD138" i="6" s="1"/>
  <c r="CE138" i="6" s="1"/>
  <c r="CF138" i="6" s="1"/>
  <c r="CG138" i="6" s="1"/>
  <c r="CH138" i="6" s="1"/>
  <c r="CI138" i="6" s="1"/>
  <c r="CJ138" i="6" s="1"/>
  <c r="CK138" i="6" s="1"/>
  <c r="CL138" i="6" s="1"/>
  <c r="CM138" i="6" s="1"/>
  <c r="CN138" i="6" s="1"/>
  <c r="CO138" i="6" s="1"/>
  <c r="T140" i="6"/>
  <c r="U140" i="6" s="1"/>
  <c r="V140" i="6" s="1"/>
  <c r="W140" i="6" s="1"/>
  <c r="X140" i="6" s="1"/>
  <c r="Y140" i="6" s="1"/>
  <c r="Z140" i="6" s="1"/>
  <c r="AA140" i="6" s="1"/>
  <c r="AB140" i="6" s="1"/>
  <c r="AC140" i="6" s="1"/>
  <c r="AD140" i="6" s="1"/>
  <c r="AE140" i="6" s="1"/>
  <c r="AF140" i="6" s="1"/>
  <c r="AG140" i="6" s="1"/>
  <c r="AH140" i="6" s="1"/>
  <c r="AI140" i="6" s="1"/>
  <c r="AJ140" i="6" s="1"/>
  <c r="AK140" i="6" s="1"/>
  <c r="AL140" i="6" s="1"/>
  <c r="AM140" i="6" s="1"/>
  <c r="AN140" i="6" s="1"/>
  <c r="AO140" i="6" s="1"/>
  <c r="AP140" i="6" s="1"/>
  <c r="AQ140" i="6" s="1"/>
  <c r="AR140" i="6" s="1"/>
  <c r="AS140" i="6" s="1"/>
  <c r="AT140" i="6" s="1"/>
  <c r="AU140" i="6" s="1"/>
  <c r="AV140" i="6" s="1"/>
  <c r="AW140" i="6" s="1"/>
  <c r="AX140" i="6" s="1"/>
  <c r="AY140" i="6" s="1"/>
  <c r="AZ140" i="6" s="1"/>
  <c r="BA140" i="6" s="1"/>
  <c r="BB140" i="6" s="1"/>
  <c r="BC140" i="6" s="1"/>
  <c r="BD140" i="6" s="1"/>
  <c r="BE140" i="6" s="1"/>
  <c r="BF140" i="6" s="1"/>
  <c r="BG140" i="6" s="1"/>
  <c r="BH140" i="6" s="1"/>
  <c r="BI140" i="6" s="1"/>
  <c r="BJ140" i="6" s="1"/>
  <c r="BK140" i="6" s="1"/>
  <c r="BL140" i="6" s="1"/>
  <c r="BM140" i="6" s="1"/>
  <c r="BN140" i="6" s="1"/>
  <c r="BO140" i="6" s="1"/>
  <c r="BP140" i="6" s="1"/>
  <c r="BQ140" i="6" s="1"/>
  <c r="BR140" i="6" s="1"/>
  <c r="BS140" i="6" s="1"/>
  <c r="BT140" i="6" s="1"/>
  <c r="BU140" i="6" s="1"/>
  <c r="BV140" i="6" s="1"/>
  <c r="BW140" i="6" s="1"/>
  <c r="BX140" i="6" s="1"/>
  <c r="BY140" i="6" s="1"/>
  <c r="BZ140" i="6" s="1"/>
  <c r="CA140" i="6" s="1"/>
  <c r="CB140" i="6" s="1"/>
  <c r="CC140" i="6" s="1"/>
  <c r="CD140" i="6" s="1"/>
  <c r="CE140" i="6" s="1"/>
  <c r="CF140" i="6" s="1"/>
  <c r="CG140" i="6" s="1"/>
  <c r="CH140" i="6" s="1"/>
  <c r="CI140" i="6" s="1"/>
  <c r="CJ140" i="6" s="1"/>
  <c r="CK140" i="6" s="1"/>
  <c r="CL140" i="6" s="1"/>
  <c r="CM140" i="6" s="1"/>
  <c r="CN140" i="6" s="1"/>
  <c r="CO140" i="6" s="1"/>
  <c r="K229" i="6"/>
  <c r="T130" i="6"/>
  <c r="U130" i="6" s="1"/>
  <c r="V130" i="6" s="1"/>
  <c r="W130" i="6" s="1"/>
  <c r="X130" i="6" s="1"/>
  <c r="Y130" i="6" s="1"/>
  <c r="Z130" i="6" s="1"/>
  <c r="AA130" i="6" s="1"/>
  <c r="AB130" i="6" s="1"/>
  <c r="AC130" i="6" s="1"/>
  <c r="AD130" i="6" s="1"/>
  <c r="AE130" i="6" s="1"/>
  <c r="AF130" i="6" s="1"/>
  <c r="AG130" i="6" s="1"/>
  <c r="AH130" i="6" s="1"/>
  <c r="AI130" i="6" s="1"/>
  <c r="AJ130" i="6" s="1"/>
  <c r="AK130" i="6" s="1"/>
  <c r="AL130" i="6" s="1"/>
  <c r="AM130" i="6" s="1"/>
  <c r="AN130" i="6" s="1"/>
  <c r="AO130" i="6" s="1"/>
  <c r="AP130" i="6" s="1"/>
  <c r="AQ130" i="6" s="1"/>
  <c r="AR130" i="6" s="1"/>
  <c r="AS130" i="6" s="1"/>
  <c r="AT130" i="6" s="1"/>
  <c r="AU130" i="6" s="1"/>
  <c r="AV130" i="6" s="1"/>
  <c r="AW130" i="6" s="1"/>
  <c r="AX130" i="6" s="1"/>
  <c r="AY130" i="6" s="1"/>
  <c r="AZ130" i="6" s="1"/>
  <c r="BA130" i="6" s="1"/>
  <c r="BB130" i="6" s="1"/>
  <c r="BC130" i="6" s="1"/>
  <c r="BD130" i="6" s="1"/>
  <c r="BE130" i="6" s="1"/>
  <c r="BF130" i="6" s="1"/>
  <c r="BG130" i="6" s="1"/>
  <c r="BH130" i="6" s="1"/>
  <c r="BI130" i="6" s="1"/>
  <c r="BJ130" i="6" s="1"/>
  <c r="BK130" i="6" s="1"/>
  <c r="BL130" i="6" s="1"/>
  <c r="BM130" i="6" s="1"/>
  <c r="BN130" i="6" s="1"/>
  <c r="BO130" i="6" s="1"/>
  <c r="BP130" i="6" s="1"/>
  <c r="BQ130" i="6" s="1"/>
  <c r="BR130" i="6" s="1"/>
  <c r="BS130" i="6" s="1"/>
  <c r="BT130" i="6" s="1"/>
  <c r="BU130" i="6" s="1"/>
  <c r="BV130" i="6" s="1"/>
  <c r="BW130" i="6" s="1"/>
  <c r="BX130" i="6" s="1"/>
  <c r="BY130" i="6" s="1"/>
  <c r="BZ130" i="6" s="1"/>
  <c r="CA130" i="6" s="1"/>
  <c r="CB130" i="6" s="1"/>
  <c r="CC130" i="6" s="1"/>
  <c r="CD130" i="6" s="1"/>
  <c r="CE130" i="6" s="1"/>
  <c r="CF130" i="6" s="1"/>
  <c r="CG130" i="6" s="1"/>
  <c r="CH130" i="6" s="1"/>
  <c r="CI130" i="6" s="1"/>
  <c r="CJ130" i="6" s="1"/>
  <c r="CK130" i="6" s="1"/>
  <c r="CL130" i="6" s="1"/>
  <c r="CM130" i="6" s="1"/>
  <c r="CN130" i="6" s="1"/>
  <c r="CO130" i="6" s="1"/>
  <c r="T131" i="6"/>
  <c r="U131" i="6" s="1"/>
  <c r="V131" i="6" s="1"/>
  <c r="W131" i="6" s="1"/>
  <c r="X131" i="6" s="1"/>
  <c r="Y131" i="6" s="1"/>
  <c r="Z131" i="6" s="1"/>
  <c r="AA131" i="6" s="1"/>
  <c r="AB131" i="6" s="1"/>
  <c r="AC131" i="6" s="1"/>
  <c r="AD131" i="6" s="1"/>
  <c r="AE131" i="6" s="1"/>
  <c r="AF131" i="6" s="1"/>
  <c r="AG131" i="6" s="1"/>
  <c r="AH131" i="6" s="1"/>
  <c r="AI131" i="6" s="1"/>
  <c r="AJ131" i="6" s="1"/>
  <c r="AK131" i="6" s="1"/>
  <c r="AL131" i="6" s="1"/>
  <c r="AM131" i="6" s="1"/>
  <c r="AN131" i="6" s="1"/>
  <c r="AO131" i="6" s="1"/>
  <c r="AP131" i="6" s="1"/>
  <c r="AQ131" i="6" s="1"/>
  <c r="AR131" i="6" s="1"/>
  <c r="AS131" i="6" s="1"/>
  <c r="AT131" i="6" s="1"/>
  <c r="AU131" i="6" s="1"/>
  <c r="AV131" i="6" s="1"/>
  <c r="AW131" i="6" s="1"/>
  <c r="AX131" i="6" s="1"/>
  <c r="AY131" i="6" s="1"/>
  <c r="AZ131" i="6" s="1"/>
  <c r="BA131" i="6" s="1"/>
  <c r="BB131" i="6" s="1"/>
  <c r="BC131" i="6" s="1"/>
  <c r="BD131" i="6" s="1"/>
  <c r="BE131" i="6" s="1"/>
  <c r="BF131" i="6" s="1"/>
  <c r="BG131" i="6" s="1"/>
  <c r="BH131" i="6" s="1"/>
  <c r="BI131" i="6" s="1"/>
  <c r="BJ131" i="6" s="1"/>
  <c r="BK131" i="6" s="1"/>
  <c r="BL131" i="6" s="1"/>
  <c r="BM131" i="6" s="1"/>
  <c r="BN131" i="6" s="1"/>
  <c r="BO131" i="6" s="1"/>
  <c r="BP131" i="6" s="1"/>
  <c r="BQ131" i="6" s="1"/>
  <c r="BR131" i="6" s="1"/>
  <c r="BS131" i="6" s="1"/>
  <c r="BT131" i="6" s="1"/>
  <c r="BU131" i="6" s="1"/>
  <c r="BV131" i="6" s="1"/>
  <c r="BW131" i="6" s="1"/>
  <c r="BX131" i="6" s="1"/>
  <c r="BY131" i="6" s="1"/>
  <c r="BZ131" i="6" s="1"/>
  <c r="CA131" i="6" s="1"/>
  <c r="CB131" i="6" s="1"/>
  <c r="CC131" i="6" s="1"/>
  <c r="CD131" i="6" s="1"/>
  <c r="CE131" i="6" s="1"/>
  <c r="CF131" i="6" s="1"/>
  <c r="CG131" i="6" s="1"/>
  <c r="CH131" i="6" s="1"/>
  <c r="CI131" i="6" s="1"/>
  <c r="CJ131" i="6" s="1"/>
  <c r="CK131" i="6" s="1"/>
  <c r="CL131" i="6" s="1"/>
  <c r="CM131" i="6" s="1"/>
  <c r="CN131" i="6" s="1"/>
  <c r="CO131" i="6" s="1"/>
  <c r="T129" i="6"/>
  <c r="AE6" i="12"/>
  <c r="T229" i="6"/>
  <c r="U229" i="6" s="1"/>
  <c r="V229" i="6" s="1"/>
  <c r="W229" i="6" s="1"/>
  <c r="X229" i="6" s="1"/>
  <c r="Y229" i="6" s="1"/>
  <c r="Z229" i="6" s="1"/>
  <c r="AA229" i="6" s="1"/>
  <c r="AB229" i="6" s="1"/>
  <c r="AC229" i="6" s="1"/>
  <c r="AD229" i="6" s="1"/>
  <c r="AE229" i="6" s="1"/>
  <c r="AF229" i="6" s="1"/>
  <c r="AG229" i="6" s="1"/>
  <c r="AH229" i="6" s="1"/>
  <c r="AI229" i="6" s="1"/>
  <c r="AJ229" i="6" s="1"/>
  <c r="AK229" i="6" s="1"/>
  <c r="AL229" i="6" s="1"/>
  <c r="AM229" i="6" s="1"/>
  <c r="AN229" i="6" s="1"/>
  <c r="AO229" i="6" s="1"/>
  <c r="AP229" i="6" s="1"/>
  <c r="AQ229" i="6" s="1"/>
  <c r="AR229" i="6" s="1"/>
  <c r="AS229" i="6" s="1"/>
  <c r="AT229" i="6" s="1"/>
  <c r="AU229" i="6" s="1"/>
  <c r="AV229" i="6" s="1"/>
  <c r="AW229" i="6" s="1"/>
  <c r="AX229" i="6" s="1"/>
  <c r="AY229" i="6" s="1"/>
  <c r="AZ229" i="6" s="1"/>
  <c r="BA229" i="6" s="1"/>
  <c r="BB229" i="6" s="1"/>
  <c r="BC229" i="6" s="1"/>
  <c r="BD229" i="6" s="1"/>
  <c r="BE229" i="6" s="1"/>
  <c r="BF229" i="6" s="1"/>
  <c r="BG229" i="6" s="1"/>
  <c r="BH229" i="6" s="1"/>
  <c r="BI229" i="6" s="1"/>
  <c r="BJ229" i="6" s="1"/>
  <c r="BK229" i="6" s="1"/>
  <c r="BL229" i="6" s="1"/>
  <c r="BM229" i="6" s="1"/>
  <c r="BN229" i="6" s="1"/>
  <c r="BO229" i="6" s="1"/>
  <c r="BP229" i="6" s="1"/>
  <c r="BQ229" i="6" s="1"/>
  <c r="BR229" i="6" s="1"/>
  <c r="BS229" i="6" s="1"/>
  <c r="BT229" i="6" s="1"/>
  <c r="BU229" i="6" s="1"/>
  <c r="BV229" i="6" s="1"/>
  <c r="BW229" i="6" s="1"/>
  <c r="BX229" i="6" s="1"/>
  <c r="BY229" i="6" s="1"/>
  <c r="BZ229" i="6" s="1"/>
  <c r="CA229" i="6" s="1"/>
  <c r="CB229" i="6" s="1"/>
  <c r="CC229" i="6" s="1"/>
  <c r="CD229" i="6" s="1"/>
  <c r="CE229" i="6" s="1"/>
  <c r="CF229" i="6" s="1"/>
  <c r="CG229" i="6" s="1"/>
  <c r="CH229" i="6" s="1"/>
  <c r="CI229" i="6" s="1"/>
  <c r="CJ229" i="6" s="1"/>
  <c r="CK229" i="6" s="1"/>
  <c r="CL229" i="6" s="1"/>
  <c r="CM229" i="6" s="1"/>
  <c r="CN229" i="6" s="1"/>
  <c r="CO229" i="6" s="1"/>
  <c r="AG7" i="2"/>
  <c r="AF5" i="12"/>
  <c r="U181" i="6" l="1"/>
  <c r="U178" i="6"/>
  <c r="U176" i="6"/>
  <c r="U129" i="6"/>
  <c r="AF6" i="12"/>
  <c r="AH7" i="2"/>
  <c r="AG5" i="12"/>
  <c r="V181" i="6" l="1"/>
  <c r="V176" i="6"/>
  <c r="V178" i="6"/>
  <c r="V129" i="6"/>
  <c r="AG6" i="12"/>
  <c r="AI7" i="2"/>
  <c r="AH5" i="12"/>
  <c r="W181" i="6" l="1"/>
  <c r="W178" i="6"/>
  <c r="W176" i="6"/>
  <c r="W129" i="6"/>
  <c r="AH6" i="12"/>
  <c r="AJ7" i="2"/>
  <c r="AI5" i="12"/>
  <c r="X181" i="6" l="1"/>
  <c r="X176" i="6"/>
  <c r="X178" i="6"/>
  <c r="X129" i="6"/>
  <c r="AI6" i="12"/>
  <c r="AK7" i="2"/>
  <c r="AJ5" i="12"/>
  <c r="H146" i="5"/>
  <c r="H33" i="12" s="1"/>
  <c r="E146" i="5"/>
  <c r="E33" i="12" s="1"/>
  <c r="J142" i="5"/>
  <c r="H142" i="5"/>
  <c r="F142" i="5"/>
  <c r="J141" i="5"/>
  <c r="H141" i="5"/>
  <c r="F141" i="5"/>
  <c r="J137" i="5"/>
  <c r="H137" i="5"/>
  <c r="F137" i="5"/>
  <c r="J136" i="5"/>
  <c r="H136" i="5"/>
  <c r="F136" i="5"/>
  <c r="E142" i="5"/>
  <c r="E141" i="5"/>
  <c r="E137" i="5"/>
  <c r="E136" i="5"/>
  <c r="H22" i="6"/>
  <c r="E22" i="6"/>
  <c r="E101" i="4"/>
  <c r="H84" i="6"/>
  <c r="G84" i="6"/>
  <c r="E84" i="6"/>
  <c r="H229" i="6"/>
  <c r="G229" i="6"/>
  <c r="E229" i="6"/>
  <c r="H235" i="6"/>
  <c r="H56" i="12" s="1"/>
  <c r="G235" i="6"/>
  <c r="F235" i="6"/>
  <c r="E56" i="12"/>
  <c r="G155" i="6"/>
  <c r="H226" i="6"/>
  <c r="E226" i="6"/>
  <c r="H273" i="6"/>
  <c r="H272" i="6"/>
  <c r="H271" i="6"/>
  <c r="H270" i="6"/>
  <c r="G273" i="6"/>
  <c r="G272" i="6"/>
  <c r="G271" i="6"/>
  <c r="G270" i="6"/>
  <c r="E273" i="6"/>
  <c r="E272" i="6"/>
  <c r="E271" i="6"/>
  <c r="E270" i="6"/>
  <c r="Y181" i="6" l="1"/>
  <c r="Y178" i="6"/>
  <c r="Y176" i="6"/>
  <c r="E166" i="6"/>
  <c r="H166" i="6"/>
  <c r="Y129" i="6"/>
  <c r="AJ6" i="12"/>
  <c r="AL7" i="2"/>
  <c r="AK5" i="12"/>
  <c r="H162" i="6"/>
  <c r="G162" i="6"/>
  <c r="F162" i="6"/>
  <c r="E162" i="6"/>
  <c r="H161" i="6"/>
  <c r="G161" i="6"/>
  <c r="F161" i="6"/>
  <c r="E161" i="6"/>
  <c r="H160" i="6"/>
  <c r="G160" i="6"/>
  <c r="F160" i="6"/>
  <c r="E160" i="6"/>
  <c r="H159" i="6"/>
  <c r="G159" i="6"/>
  <c r="F159" i="6"/>
  <c r="E159" i="6"/>
  <c r="H157" i="6"/>
  <c r="H36" i="14" s="1"/>
  <c r="H156" i="6"/>
  <c r="H35" i="14" s="1"/>
  <c r="H155" i="6"/>
  <c r="H34" i="14" s="1"/>
  <c r="G157" i="6"/>
  <c r="G156" i="6"/>
  <c r="E157" i="6"/>
  <c r="E36" i="14" s="1"/>
  <c r="E156" i="6"/>
  <c r="E35" i="14" s="1"/>
  <c r="E155" i="6"/>
  <c r="E34" i="14" s="1"/>
  <c r="H213" i="6"/>
  <c r="E5" i="6"/>
  <c r="F5" i="6"/>
  <c r="G5" i="6"/>
  <c r="H5" i="6"/>
  <c r="I5" i="6"/>
  <c r="J5" i="6"/>
  <c r="E16" i="6"/>
  <c r="H16" i="6"/>
  <c r="E21" i="6"/>
  <c r="G121" i="6"/>
  <c r="E122" i="6"/>
  <c r="G122" i="6"/>
  <c r="H122" i="6"/>
  <c r="E100" i="6"/>
  <c r="E152" i="6"/>
  <c r="E30" i="14" s="1"/>
  <c r="G152" i="6"/>
  <c r="H152" i="6"/>
  <c r="H30" i="14" s="1"/>
  <c r="E154" i="6"/>
  <c r="G154" i="6"/>
  <c r="H154" i="6"/>
  <c r="E4" i="6"/>
  <c r="G128" i="6" l="1"/>
  <c r="E123" i="6"/>
  <c r="E128" i="6"/>
  <c r="G123" i="6"/>
  <c r="Z181" i="6"/>
  <c r="Z176" i="6"/>
  <c r="Z178" i="6"/>
  <c r="AK6" i="12"/>
  <c r="Z129" i="6"/>
  <c r="AM7" i="2"/>
  <c r="AL5" i="12"/>
  <c r="G275" i="6"/>
  <c r="G168" i="6"/>
  <c r="G169" i="6" s="1"/>
  <c r="N123" i="6" l="1"/>
  <c r="S123" i="6"/>
  <c r="T123" i="6" s="1"/>
  <c r="U123" i="6" s="1"/>
  <c r="V123" i="6" s="1"/>
  <c r="W123" i="6" s="1"/>
  <c r="X123" i="6" s="1"/>
  <c r="Y123" i="6" s="1"/>
  <c r="Z123" i="6" s="1"/>
  <c r="AA123" i="6" s="1"/>
  <c r="AB123" i="6" s="1"/>
  <c r="AC123" i="6" s="1"/>
  <c r="AD123" i="6" s="1"/>
  <c r="AE123" i="6" s="1"/>
  <c r="AF123" i="6" s="1"/>
  <c r="AG123" i="6" s="1"/>
  <c r="AH123" i="6" s="1"/>
  <c r="AI123" i="6" s="1"/>
  <c r="AJ123" i="6" s="1"/>
  <c r="AK123" i="6" s="1"/>
  <c r="AL123" i="6" s="1"/>
  <c r="AM123" i="6" s="1"/>
  <c r="AN123" i="6" s="1"/>
  <c r="AO123" i="6" s="1"/>
  <c r="AP123" i="6" s="1"/>
  <c r="AQ123" i="6" s="1"/>
  <c r="AR123" i="6" s="1"/>
  <c r="AS123" i="6" s="1"/>
  <c r="AT123" i="6" s="1"/>
  <c r="AU123" i="6" s="1"/>
  <c r="AV123" i="6" s="1"/>
  <c r="AW123" i="6" s="1"/>
  <c r="AX123" i="6" s="1"/>
  <c r="AY123" i="6" s="1"/>
  <c r="AZ123" i="6" s="1"/>
  <c r="BA123" i="6" s="1"/>
  <c r="BB123" i="6" s="1"/>
  <c r="BC123" i="6" s="1"/>
  <c r="BD123" i="6" s="1"/>
  <c r="BE123" i="6" s="1"/>
  <c r="BF123" i="6" s="1"/>
  <c r="BG123" i="6" s="1"/>
  <c r="BH123" i="6" s="1"/>
  <c r="BI123" i="6" s="1"/>
  <c r="BJ123" i="6" s="1"/>
  <c r="BK123" i="6" s="1"/>
  <c r="BL123" i="6" s="1"/>
  <c r="BM123" i="6" s="1"/>
  <c r="BN123" i="6" s="1"/>
  <c r="BO123" i="6" s="1"/>
  <c r="BP123" i="6" s="1"/>
  <c r="BQ123" i="6" s="1"/>
  <c r="BR123" i="6" s="1"/>
  <c r="BS123" i="6" s="1"/>
  <c r="BT123" i="6" s="1"/>
  <c r="BU123" i="6" s="1"/>
  <c r="BV123" i="6" s="1"/>
  <c r="BW123" i="6" s="1"/>
  <c r="BX123" i="6" s="1"/>
  <c r="BY123" i="6" s="1"/>
  <c r="BZ123" i="6" s="1"/>
  <c r="CA123" i="6" s="1"/>
  <c r="CB123" i="6" s="1"/>
  <c r="CC123" i="6" s="1"/>
  <c r="CD123" i="6" s="1"/>
  <c r="CE123" i="6" s="1"/>
  <c r="CF123" i="6" s="1"/>
  <c r="CG123" i="6" s="1"/>
  <c r="CH123" i="6" s="1"/>
  <c r="CI123" i="6" s="1"/>
  <c r="CJ123" i="6" s="1"/>
  <c r="CK123" i="6" s="1"/>
  <c r="CL123" i="6" s="1"/>
  <c r="CM123" i="6" s="1"/>
  <c r="CN123" i="6" s="1"/>
  <c r="CO123" i="6" s="1"/>
  <c r="M123" i="6"/>
  <c r="K123" i="6"/>
  <c r="P123" i="6"/>
  <c r="L123" i="6"/>
  <c r="Q123" i="6"/>
  <c r="O123" i="6"/>
  <c r="R123" i="6"/>
  <c r="L128" i="6"/>
  <c r="S128" i="6"/>
  <c r="T128" i="6" s="1"/>
  <c r="U128" i="6" s="1"/>
  <c r="V128" i="6" s="1"/>
  <c r="W128" i="6" s="1"/>
  <c r="X128" i="6" s="1"/>
  <c r="Y128" i="6" s="1"/>
  <c r="Z128" i="6" s="1"/>
  <c r="AA128" i="6" s="1"/>
  <c r="AB128" i="6" s="1"/>
  <c r="AC128" i="6" s="1"/>
  <c r="AD128" i="6" s="1"/>
  <c r="AE128" i="6" s="1"/>
  <c r="AF128" i="6" s="1"/>
  <c r="AG128" i="6" s="1"/>
  <c r="AH128" i="6" s="1"/>
  <c r="AI128" i="6" s="1"/>
  <c r="AJ128" i="6" s="1"/>
  <c r="AK128" i="6" s="1"/>
  <c r="AL128" i="6" s="1"/>
  <c r="AM128" i="6" s="1"/>
  <c r="AN128" i="6" s="1"/>
  <c r="AO128" i="6" s="1"/>
  <c r="AP128" i="6" s="1"/>
  <c r="AQ128" i="6" s="1"/>
  <c r="AR128" i="6" s="1"/>
  <c r="AS128" i="6" s="1"/>
  <c r="AT128" i="6" s="1"/>
  <c r="AU128" i="6" s="1"/>
  <c r="AV128" i="6" s="1"/>
  <c r="AW128" i="6" s="1"/>
  <c r="AX128" i="6" s="1"/>
  <c r="AY128" i="6" s="1"/>
  <c r="AZ128" i="6" s="1"/>
  <c r="BA128" i="6" s="1"/>
  <c r="BB128" i="6" s="1"/>
  <c r="BC128" i="6" s="1"/>
  <c r="BD128" i="6" s="1"/>
  <c r="BE128" i="6" s="1"/>
  <c r="BF128" i="6" s="1"/>
  <c r="BG128" i="6" s="1"/>
  <c r="BH128" i="6" s="1"/>
  <c r="BI128" i="6" s="1"/>
  <c r="BJ128" i="6" s="1"/>
  <c r="BK128" i="6" s="1"/>
  <c r="BL128" i="6" s="1"/>
  <c r="BM128" i="6" s="1"/>
  <c r="BN128" i="6" s="1"/>
  <c r="BO128" i="6" s="1"/>
  <c r="BP128" i="6" s="1"/>
  <c r="BQ128" i="6" s="1"/>
  <c r="BR128" i="6" s="1"/>
  <c r="BS128" i="6" s="1"/>
  <c r="BT128" i="6" s="1"/>
  <c r="BU128" i="6" s="1"/>
  <c r="BV128" i="6" s="1"/>
  <c r="BW128" i="6" s="1"/>
  <c r="BX128" i="6" s="1"/>
  <c r="BY128" i="6" s="1"/>
  <c r="BZ128" i="6" s="1"/>
  <c r="CA128" i="6" s="1"/>
  <c r="CB128" i="6" s="1"/>
  <c r="CC128" i="6" s="1"/>
  <c r="CD128" i="6" s="1"/>
  <c r="CE128" i="6" s="1"/>
  <c r="CF128" i="6" s="1"/>
  <c r="CG128" i="6" s="1"/>
  <c r="CH128" i="6" s="1"/>
  <c r="CI128" i="6" s="1"/>
  <c r="CJ128" i="6" s="1"/>
  <c r="CK128" i="6" s="1"/>
  <c r="CL128" i="6" s="1"/>
  <c r="CM128" i="6" s="1"/>
  <c r="CN128" i="6" s="1"/>
  <c r="CO128" i="6" s="1"/>
  <c r="K128" i="6"/>
  <c r="P128" i="6"/>
  <c r="R128" i="6"/>
  <c r="Q128" i="6"/>
  <c r="N128" i="6"/>
  <c r="O128" i="6"/>
  <c r="M128" i="6"/>
  <c r="G277" i="6"/>
  <c r="G279" i="6" s="1"/>
  <c r="E199" i="6" s="1"/>
  <c r="AA181" i="6"/>
  <c r="AA178" i="6"/>
  <c r="AA176" i="6"/>
  <c r="E18" i="12"/>
  <c r="AL6" i="12"/>
  <c r="AA129" i="6"/>
  <c r="AN7" i="2"/>
  <c r="AM5" i="12"/>
  <c r="E59" i="12"/>
  <c r="CO59" i="5"/>
  <c r="CN59" i="5"/>
  <c r="CM59" i="5"/>
  <c r="CL59" i="5"/>
  <c r="CK59" i="5"/>
  <c r="CJ59" i="5"/>
  <c r="CI59" i="5"/>
  <c r="CH59" i="5"/>
  <c r="CG59" i="5"/>
  <c r="CF59" i="5"/>
  <c r="CE59" i="5"/>
  <c r="CD59" i="5"/>
  <c r="CC59" i="5"/>
  <c r="CB59" i="5"/>
  <c r="CA59" i="5"/>
  <c r="BZ59" i="5"/>
  <c r="BY59" i="5"/>
  <c r="BX59" i="5"/>
  <c r="BW59" i="5"/>
  <c r="BV59" i="5"/>
  <c r="BU59" i="5"/>
  <c r="BT59" i="5"/>
  <c r="BS59" i="5"/>
  <c r="BR59" i="5"/>
  <c r="BQ59" i="5"/>
  <c r="BP59" i="5"/>
  <c r="BO59" i="5"/>
  <c r="BN59" i="5"/>
  <c r="BM59" i="5"/>
  <c r="BL59" i="5"/>
  <c r="BK59" i="5"/>
  <c r="BJ59" i="5"/>
  <c r="BI59" i="5"/>
  <c r="BH59" i="5"/>
  <c r="BG59" i="5"/>
  <c r="BF59" i="5"/>
  <c r="BE59" i="5"/>
  <c r="BD59" i="5"/>
  <c r="BC59" i="5"/>
  <c r="BB59" i="5"/>
  <c r="BA59" i="5"/>
  <c r="AZ59" i="5"/>
  <c r="AY59" i="5"/>
  <c r="AX59" i="5"/>
  <c r="AW59" i="5"/>
  <c r="AV59" i="5"/>
  <c r="AU59" i="5"/>
  <c r="AT59" i="5"/>
  <c r="AS59" i="5"/>
  <c r="AR59" i="5"/>
  <c r="AQ59" i="5"/>
  <c r="AP59" i="5"/>
  <c r="AO59" i="5"/>
  <c r="AN59" i="5"/>
  <c r="AM59" i="5"/>
  <c r="AL59" i="5"/>
  <c r="AK59" i="5"/>
  <c r="AJ59" i="5"/>
  <c r="AI59" i="5"/>
  <c r="AH59" i="5"/>
  <c r="AG59" i="5"/>
  <c r="AF59" i="5"/>
  <c r="AE59" i="5"/>
  <c r="AD59" i="5"/>
  <c r="AC59" i="5"/>
  <c r="AB59" i="5"/>
  <c r="AA59" i="5"/>
  <c r="Z59" i="5"/>
  <c r="Y59" i="5"/>
  <c r="X59" i="5"/>
  <c r="W59" i="5"/>
  <c r="V59" i="5"/>
  <c r="U59" i="5"/>
  <c r="T59" i="5"/>
  <c r="T60" i="5" s="1"/>
  <c r="S59" i="5"/>
  <c r="S60" i="5" s="1"/>
  <c r="R59" i="5"/>
  <c r="R60" i="5" s="1"/>
  <c r="Q59" i="5"/>
  <c r="Q60" i="5" s="1"/>
  <c r="P59" i="5"/>
  <c r="P60" i="5" s="1"/>
  <c r="O59" i="5"/>
  <c r="O60" i="5" s="1"/>
  <c r="N59" i="5"/>
  <c r="N60" i="5" s="1"/>
  <c r="M59" i="5"/>
  <c r="M60" i="5" s="1"/>
  <c r="L59" i="5"/>
  <c r="L60" i="5" s="1"/>
  <c r="K59" i="5"/>
  <c r="K60" i="5" s="1"/>
  <c r="J59" i="5"/>
  <c r="H59" i="5"/>
  <c r="E59" i="5"/>
  <c r="CO180" i="5"/>
  <c r="CN180" i="5"/>
  <c r="CM180" i="5"/>
  <c r="CL180" i="5"/>
  <c r="CK180" i="5"/>
  <c r="CJ180" i="5"/>
  <c r="CI180" i="5"/>
  <c r="CH180" i="5"/>
  <c r="CG180" i="5"/>
  <c r="CF180" i="5"/>
  <c r="CE180" i="5"/>
  <c r="CD180" i="5"/>
  <c r="CC180" i="5"/>
  <c r="CB180" i="5"/>
  <c r="CA180" i="5"/>
  <c r="BZ180" i="5"/>
  <c r="BY180" i="5"/>
  <c r="BX180" i="5"/>
  <c r="BW180" i="5"/>
  <c r="BV180" i="5"/>
  <c r="BU180" i="5"/>
  <c r="BT180" i="5"/>
  <c r="BS180" i="5"/>
  <c r="BR180" i="5"/>
  <c r="BQ180" i="5"/>
  <c r="BP180" i="5"/>
  <c r="BO180" i="5"/>
  <c r="BN180" i="5"/>
  <c r="BM180" i="5"/>
  <c r="BL180" i="5"/>
  <c r="BK180" i="5"/>
  <c r="BJ180" i="5"/>
  <c r="BI180" i="5"/>
  <c r="BH180" i="5"/>
  <c r="BG180" i="5"/>
  <c r="BF180" i="5"/>
  <c r="BE180" i="5"/>
  <c r="BD180" i="5"/>
  <c r="BC180" i="5"/>
  <c r="BB180" i="5"/>
  <c r="BA180" i="5"/>
  <c r="AZ180" i="5"/>
  <c r="AY180" i="5"/>
  <c r="AX180" i="5"/>
  <c r="AW180" i="5"/>
  <c r="AV180" i="5"/>
  <c r="AU180" i="5"/>
  <c r="AT180" i="5"/>
  <c r="AS180" i="5"/>
  <c r="AR180" i="5"/>
  <c r="AQ180" i="5"/>
  <c r="AP180" i="5"/>
  <c r="AO180" i="5"/>
  <c r="AN180" i="5"/>
  <c r="AM180" i="5"/>
  <c r="AL180" i="5"/>
  <c r="AK180" i="5"/>
  <c r="AJ180" i="5"/>
  <c r="AI180" i="5"/>
  <c r="AH180" i="5"/>
  <c r="AG180" i="5"/>
  <c r="AF180" i="5"/>
  <c r="AE180" i="5"/>
  <c r="AD180" i="5"/>
  <c r="AC180" i="5"/>
  <c r="AB180" i="5"/>
  <c r="AA180" i="5"/>
  <c r="Z180" i="5"/>
  <c r="Y180" i="5"/>
  <c r="X180" i="5"/>
  <c r="W180" i="5"/>
  <c r="V180" i="5"/>
  <c r="U180" i="5"/>
  <c r="T180" i="5"/>
  <c r="S180" i="5"/>
  <c r="R180" i="5"/>
  <c r="Q180" i="5"/>
  <c r="P180" i="5"/>
  <c r="O180" i="5"/>
  <c r="N180" i="5"/>
  <c r="M180" i="5"/>
  <c r="L180" i="5"/>
  <c r="K180" i="5"/>
  <c r="J180" i="5"/>
  <c r="H180" i="5"/>
  <c r="E180" i="5"/>
  <c r="H163" i="5"/>
  <c r="G163" i="5"/>
  <c r="E163" i="5"/>
  <c r="H48" i="5"/>
  <c r="E48" i="5"/>
  <c r="H156" i="5"/>
  <c r="H159" i="5"/>
  <c r="E159" i="5"/>
  <c r="G156" i="5"/>
  <c r="E156" i="5"/>
  <c r="H237" i="6" l="1"/>
  <c r="H59" i="12" s="1"/>
  <c r="H199" i="6"/>
  <c r="L279" i="6"/>
  <c r="O279" i="6"/>
  <c r="M279" i="6"/>
  <c r="K279" i="6"/>
  <c r="P279" i="6"/>
  <c r="N279" i="6"/>
  <c r="S279" i="6"/>
  <c r="T279" i="6" s="1"/>
  <c r="U279" i="6" s="1"/>
  <c r="V279" i="6" s="1"/>
  <c r="W279" i="6" s="1"/>
  <c r="X279" i="6" s="1"/>
  <c r="Y279" i="6" s="1"/>
  <c r="Z279" i="6" s="1"/>
  <c r="AA279" i="6" s="1"/>
  <c r="AB279" i="6" s="1"/>
  <c r="AC279" i="6" s="1"/>
  <c r="AD279" i="6" s="1"/>
  <c r="AE279" i="6" s="1"/>
  <c r="AF279" i="6" s="1"/>
  <c r="AG279" i="6" s="1"/>
  <c r="AH279" i="6" s="1"/>
  <c r="AI279" i="6" s="1"/>
  <c r="AJ279" i="6" s="1"/>
  <c r="AK279" i="6" s="1"/>
  <c r="AL279" i="6" s="1"/>
  <c r="AM279" i="6" s="1"/>
  <c r="AN279" i="6" s="1"/>
  <c r="AO279" i="6" s="1"/>
  <c r="AP279" i="6" s="1"/>
  <c r="AQ279" i="6" s="1"/>
  <c r="AR279" i="6" s="1"/>
  <c r="AS279" i="6" s="1"/>
  <c r="AT279" i="6" s="1"/>
  <c r="AU279" i="6" s="1"/>
  <c r="AV279" i="6" s="1"/>
  <c r="AW279" i="6" s="1"/>
  <c r="AX279" i="6" s="1"/>
  <c r="AY279" i="6" s="1"/>
  <c r="AZ279" i="6" s="1"/>
  <c r="BA279" i="6" s="1"/>
  <c r="BB279" i="6" s="1"/>
  <c r="BC279" i="6" s="1"/>
  <c r="BD279" i="6" s="1"/>
  <c r="BE279" i="6" s="1"/>
  <c r="BF279" i="6" s="1"/>
  <c r="BG279" i="6" s="1"/>
  <c r="BH279" i="6" s="1"/>
  <c r="BI279" i="6" s="1"/>
  <c r="BJ279" i="6" s="1"/>
  <c r="BK279" i="6" s="1"/>
  <c r="BL279" i="6" s="1"/>
  <c r="BM279" i="6" s="1"/>
  <c r="BN279" i="6" s="1"/>
  <c r="BO279" i="6" s="1"/>
  <c r="BP279" i="6" s="1"/>
  <c r="BQ279" i="6" s="1"/>
  <c r="BR279" i="6" s="1"/>
  <c r="BS279" i="6" s="1"/>
  <c r="BT279" i="6" s="1"/>
  <c r="BU279" i="6" s="1"/>
  <c r="BV279" i="6" s="1"/>
  <c r="BW279" i="6" s="1"/>
  <c r="BX279" i="6" s="1"/>
  <c r="BY279" i="6" s="1"/>
  <c r="BZ279" i="6" s="1"/>
  <c r="CA279" i="6" s="1"/>
  <c r="CB279" i="6" s="1"/>
  <c r="CC279" i="6" s="1"/>
  <c r="CD279" i="6" s="1"/>
  <c r="CE279" i="6" s="1"/>
  <c r="CF279" i="6" s="1"/>
  <c r="CG279" i="6" s="1"/>
  <c r="CH279" i="6" s="1"/>
  <c r="CI279" i="6" s="1"/>
  <c r="CJ279" i="6" s="1"/>
  <c r="CK279" i="6" s="1"/>
  <c r="CL279" i="6" s="1"/>
  <c r="CM279" i="6" s="1"/>
  <c r="CN279" i="6" s="1"/>
  <c r="CO279" i="6" s="1"/>
  <c r="R279" i="6"/>
  <c r="Q279" i="6"/>
  <c r="E279" i="6"/>
  <c r="AM6" i="12"/>
  <c r="AB181" i="6"/>
  <c r="AB176" i="6"/>
  <c r="AB178" i="6"/>
  <c r="AB129" i="6"/>
  <c r="AO7" i="2"/>
  <c r="AN5" i="12"/>
  <c r="I180" i="5"/>
  <c r="I59" i="5"/>
  <c r="E158" i="5"/>
  <c r="H158" i="5"/>
  <c r="H157" i="5"/>
  <c r="G157" i="5"/>
  <c r="E157" i="5"/>
  <c r="G54" i="4"/>
  <c r="AN6" i="12" l="1"/>
  <c r="AC181" i="6"/>
  <c r="AC178" i="6"/>
  <c r="AC176" i="6"/>
  <c r="AC129" i="6"/>
  <c r="AP7" i="2"/>
  <c r="AO5" i="12"/>
  <c r="K6"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L8" i="5" s="1"/>
  <c r="K7" i="5"/>
  <c r="J7" i="5"/>
  <c r="I7" i="5"/>
  <c r="H7" i="5"/>
  <c r="G7" i="5"/>
  <c r="F7" i="5"/>
  <c r="E7" i="5"/>
  <c r="AO6" i="12" l="1"/>
  <c r="AD181" i="6"/>
  <c r="AD178" i="6"/>
  <c r="AD176" i="6"/>
  <c r="AD129" i="6"/>
  <c r="K186" i="5"/>
  <c r="K188" i="5"/>
  <c r="K189" i="5"/>
  <c r="K185" i="5"/>
  <c r="K187" i="5"/>
  <c r="K126" i="5"/>
  <c r="K128" i="5"/>
  <c r="K127" i="5"/>
  <c r="K130" i="5"/>
  <c r="K129" i="5"/>
  <c r="AQ7" i="2"/>
  <c r="AP5" i="12"/>
  <c r="K61" i="5"/>
  <c r="M8" i="5"/>
  <c r="N8" i="5" s="1"/>
  <c r="O8" i="5" s="1"/>
  <c r="P8" i="5" s="1"/>
  <c r="Q8" i="5" s="1"/>
  <c r="R8" i="5" s="1"/>
  <c r="S8" i="5" s="1"/>
  <c r="T8" i="5" s="1"/>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S8" i="5" s="1"/>
  <c r="AT8" i="5" s="1"/>
  <c r="AU8" i="5" s="1"/>
  <c r="AV8" i="5" s="1"/>
  <c r="AW8" i="5" s="1"/>
  <c r="AX8" i="5" s="1"/>
  <c r="AY8" i="5" s="1"/>
  <c r="AZ8" i="5" s="1"/>
  <c r="BA8" i="5" s="1"/>
  <c r="BB8" i="5" s="1"/>
  <c r="BC8" i="5" s="1"/>
  <c r="BD8" i="5" s="1"/>
  <c r="BE8" i="5" s="1"/>
  <c r="BF8" i="5" s="1"/>
  <c r="BG8" i="5" s="1"/>
  <c r="BH8" i="5" s="1"/>
  <c r="BI8" i="5" s="1"/>
  <c r="BJ8" i="5" s="1"/>
  <c r="BK8" i="5" s="1"/>
  <c r="BL8" i="5" s="1"/>
  <c r="BM8" i="5" s="1"/>
  <c r="BN8" i="5" s="1"/>
  <c r="BO8" i="5" s="1"/>
  <c r="BP8" i="5" s="1"/>
  <c r="BQ8" i="5" s="1"/>
  <c r="BR8" i="5" s="1"/>
  <c r="BS8" i="5" s="1"/>
  <c r="BT8" i="5" s="1"/>
  <c r="BU8" i="5" s="1"/>
  <c r="BV8" i="5" s="1"/>
  <c r="BW8" i="5" s="1"/>
  <c r="BX8" i="5" s="1"/>
  <c r="BY8" i="5" s="1"/>
  <c r="BZ8" i="5" s="1"/>
  <c r="CA8" i="5" s="1"/>
  <c r="CB8" i="5" s="1"/>
  <c r="CC8" i="5" s="1"/>
  <c r="CD8" i="5" s="1"/>
  <c r="CE8" i="5" s="1"/>
  <c r="CF8" i="5" s="1"/>
  <c r="CG8" i="5" s="1"/>
  <c r="CH8" i="5" s="1"/>
  <c r="CI8" i="5" s="1"/>
  <c r="CJ8" i="5" s="1"/>
  <c r="CK8" i="5" s="1"/>
  <c r="CL8" i="5" s="1"/>
  <c r="CM8" i="5" s="1"/>
  <c r="CN8" i="5" s="1"/>
  <c r="CO8" i="5" s="1"/>
  <c r="F91" i="5"/>
  <c r="K90" i="5"/>
  <c r="L90" i="5" s="1"/>
  <c r="E93" i="5"/>
  <c r="E92" i="5"/>
  <c r="H93" i="5"/>
  <c r="H92" i="5"/>
  <c r="G93" i="5"/>
  <c r="G92" i="5"/>
  <c r="AP6" i="12" l="1"/>
  <c r="AE181" i="6"/>
  <c r="AE176" i="6"/>
  <c r="AE178" i="6"/>
  <c r="AE129" i="6"/>
  <c r="K191" i="5"/>
  <c r="K75" i="12" s="1"/>
  <c r="K132" i="5"/>
  <c r="K35" i="12" s="1"/>
  <c r="AR7" i="2"/>
  <c r="AQ5" i="12"/>
  <c r="M90" i="5"/>
  <c r="M93" i="5" s="1"/>
  <c r="K92" i="5"/>
  <c r="K93" i="5"/>
  <c r="L93" i="5"/>
  <c r="L92" i="5"/>
  <c r="H76" i="5"/>
  <c r="G76" i="5"/>
  <c r="E76" i="5"/>
  <c r="H86" i="5"/>
  <c r="H85" i="5"/>
  <c r="H78" i="5"/>
  <c r="H77" i="5"/>
  <c r="G86" i="5"/>
  <c r="E86" i="5"/>
  <c r="G85" i="5"/>
  <c r="E85" i="5"/>
  <c r="J80" i="5"/>
  <c r="J91" i="5" s="1"/>
  <c r="H80" i="5"/>
  <c r="H91" i="5" s="1"/>
  <c r="E80" i="5"/>
  <c r="E91" i="5" s="1"/>
  <c r="AQ6" i="12" l="1"/>
  <c r="AF181" i="6"/>
  <c r="AF178" i="6"/>
  <c r="AF176" i="6"/>
  <c r="AF129" i="6"/>
  <c r="AS7" i="2"/>
  <c r="AS5" i="5" s="1"/>
  <c r="AR5" i="12"/>
  <c r="M92" i="5"/>
  <c r="N90" i="5"/>
  <c r="K85" i="5"/>
  <c r="K95" i="5" s="1"/>
  <c r="K141" i="5" s="1"/>
  <c r="K86" i="5"/>
  <c r="G87" i="5"/>
  <c r="AR5" i="5"/>
  <c r="AQ5" i="5"/>
  <c r="AP5" i="5"/>
  <c r="AO5" i="5"/>
  <c r="AN5" i="5"/>
  <c r="AM5" i="5"/>
  <c r="AL5" i="5"/>
  <c r="AK5" i="5"/>
  <c r="AJ5" i="5"/>
  <c r="AI5" i="5"/>
  <c r="AH5" i="5"/>
  <c r="AG5" i="5"/>
  <c r="AF5" i="5"/>
  <c r="AE5" i="5"/>
  <c r="AD5" i="5"/>
  <c r="AC5" i="5"/>
  <c r="AB5" i="5"/>
  <c r="AA5" i="5"/>
  <c r="Z5" i="5"/>
  <c r="Y5" i="5"/>
  <c r="X5" i="5"/>
  <c r="W5" i="5"/>
  <c r="V5" i="5"/>
  <c r="U5" i="5"/>
  <c r="T5" i="5"/>
  <c r="S5" i="5"/>
  <c r="R5" i="5"/>
  <c r="Q5" i="5"/>
  <c r="P5" i="5"/>
  <c r="O5" i="5"/>
  <c r="N5" i="5"/>
  <c r="M5" i="5"/>
  <c r="L5" i="5"/>
  <c r="L6" i="5" s="1"/>
  <c r="K5" i="5"/>
  <c r="J5" i="5"/>
  <c r="I5" i="5"/>
  <c r="H5" i="5"/>
  <c r="G5" i="5"/>
  <c r="E5" i="5"/>
  <c r="AR6" i="12" l="1"/>
  <c r="AG181" i="6"/>
  <c r="AG176" i="6"/>
  <c r="AG178" i="6"/>
  <c r="AG129" i="6"/>
  <c r="L186" i="5"/>
  <c r="L187" i="5"/>
  <c r="L185" i="5"/>
  <c r="L188" i="5"/>
  <c r="L189" i="5"/>
  <c r="L130" i="5"/>
  <c r="L128" i="5"/>
  <c r="L129" i="5"/>
  <c r="L127" i="5"/>
  <c r="L126" i="5"/>
  <c r="AT7" i="2"/>
  <c r="AS5" i="12"/>
  <c r="L61" i="5"/>
  <c r="K106" i="5"/>
  <c r="K109" i="5"/>
  <c r="K110" i="5"/>
  <c r="L110" i="5" s="1"/>
  <c r="M110" i="5" s="1"/>
  <c r="N110" i="5" s="1"/>
  <c r="O110" i="5" s="1"/>
  <c r="P110" i="5" s="1"/>
  <c r="Q110" i="5" s="1"/>
  <c r="R110" i="5" s="1"/>
  <c r="S110" i="5" s="1"/>
  <c r="T110" i="5" s="1"/>
  <c r="U110" i="5" s="1"/>
  <c r="V110" i="5" s="1"/>
  <c r="W110" i="5" s="1"/>
  <c r="X110" i="5" s="1"/>
  <c r="Y110" i="5" s="1"/>
  <c r="Z110" i="5" s="1"/>
  <c r="AA110" i="5" s="1"/>
  <c r="AB110" i="5" s="1"/>
  <c r="AC110" i="5" s="1"/>
  <c r="AD110" i="5" s="1"/>
  <c r="AE110" i="5" s="1"/>
  <c r="AF110" i="5" s="1"/>
  <c r="AG110" i="5" s="1"/>
  <c r="AH110" i="5" s="1"/>
  <c r="AI110" i="5" s="1"/>
  <c r="AJ110" i="5" s="1"/>
  <c r="AK110" i="5" s="1"/>
  <c r="AL110" i="5" s="1"/>
  <c r="AM110" i="5" s="1"/>
  <c r="AN110" i="5" s="1"/>
  <c r="AO110" i="5" s="1"/>
  <c r="AP110" i="5" s="1"/>
  <c r="AQ110" i="5" s="1"/>
  <c r="AR110" i="5" s="1"/>
  <c r="AS110" i="5" s="1"/>
  <c r="L85" i="5"/>
  <c r="O90" i="5"/>
  <c r="N92" i="5"/>
  <c r="N93" i="5"/>
  <c r="L86" i="5"/>
  <c r="M6" i="5"/>
  <c r="L87" i="5"/>
  <c r="K87" i="5"/>
  <c r="K96" i="5" s="1"/>
  <c r="K142" i="5" s="1"/>
  <c r="K144" i="5" s="1"/>
  <c r="K36" i="12" s="1"/>
  <c r="AS6" i="12" l="1"/>
  <c r="AH181" i="6"/>
  <c r="AH178" i="6"/>
  <c r="AH176" i="6"/>
  <c r="AH129" i="6"/>
  <c r="M187" i="5"/>
  <c r="M186" i="5"/>
  <c r="M189" i="5"/>
  <c r="M185" i="5"/>
  <c r="M188" i="5"/>
  <c r="L191" i="5"/>
  <c r="L75" i="12" s="1"/>
  <c r="L106" i="5"/>
  <c r="K170" i="5"/>
  <c r="L132" i="5"/>
  <c r="L35" i="12" s="1"/>
  <c r="M128" i="5"/>
  <c r="M130" i="5"/>
  <c r="M129" i="5"/>
  <c r="M126" i="5"/>
  <c r="M127" i="5"/>
  <c r="AU7" i="2"/>
  <c r="AT5" i="12"/>
  <c r="AT5" i="5"/>
  <c r="M61" i="5"/>
  <c r="K112" i="5"/>
  <c r="L109" i="5"/>
  <c r="L112" i="5" s="1"/>
  <c r="L173" i="5" s="1"/>
  <c r="N6" i="5"/>
  <c r="M87" i="5"/>
  <c r="P90" i="5"/>
  <c r="O93" i="5"/>
  <c r="O92" i="5"/>
  <c r="M85" i="5"/>
  <c r="M86" i="5"/>
  <c r="L95" i="5"/>
  <c r="L141" i="5" s="1"/>
  <c r="E78" i="5"/>
  <c r="E77" i="5"/>
  <c r="G18" i="5"/>
  <c r="E18" i="5"/>
  <c r="AT6" i="12" l="1"/>
  <c r="AI181" i="6"/>
  <c r="AI176" i="6"/>
  <c r="AI178" i="6"/>
  <c r="AI129" i="6"/>
  <c r="N187" i="5"/>
  <c r="N186" i="5"/>
  <c r="N189" i="5"/>
  <c r="N185" i="5"/>
  <c r="N188" i="5"/>
  <c r="M191" i="5"/>
  <c r="M75" i="12" s="1"/>
  <c r="K114" i="5"/>
  <c r="K173" i="5"/>
  <c r="K175" i="5" s="1"/>
  <c r="K74" i="12" s="1"/>
  <c r="M106" i="5"/>
  <c r="L170" i="5"/>
  <c r="M132" i="5"/>
  <c r="M35" i="12" s="1"/>
  <c r="N130" i="5"/>
  <c r="N127" i="5"/>
  <c r="N126" i="5"/>
  <c r="N129" i="5"/>
  <c r="N128" i="5"/>
  <c r="AT110" i="5"/>
  <c r="AV7" i="2"/>
  <c r="AU5" i="12"/>
  <c r="AU6" i="12" s="1"/>
  <c r="AU5" i="5"/>
  <c r="N61" i="5"/>
  <c r="M109" i="5"/>
  <c r="M112" i="5" s="1"/>
  <c r="M173" i="5" s="1"/>
  <c r="N86" i="5"/>
  <c r="O6" i="5"/>
  <c r="N85" i="5"/>
  <c r="N87" i="5"/>
  <c r="Q90" i="5"/>
  <c r="P93" i="5"/>
  <c r="P92" i="5"/>
  <c r="N77" i="5"/>
  <c r="M77" i="5"/>
  <c r="L77" i="5"/>
  <c r="K77" i="5"/>
  <c r="N78" i="5"/>
  <c r="M78" i="5"/>
  <c r="L78" i="5"/>
  <c r="K78" i="5"/>
  <c r="L96" i="5"/>
  <c r="L142" i="5" s="1"/>
  <c r="L144" i="5" s="1"/>
  <c r="L36" i="12" s="1"/>
  <c r="M95" i="5"/>
  <c r="M141" i="5" s="1"/>
  <c r="E23" i="5"/>
  <c r="G23" i="5"/>
  <c r="H23" i="5"/>
  <c r="E24" i="5"/>
  <c r="G24" i="5"/>
  <c r="H24" i="5"/>
  <c r="E25" i="5"/>
  <c r="G25" i="5"/>
  <c r="H25" i="5"/>
  <c r="E26" i="5"/>
  <c r="G26" i="5"/>
  <c r="H26" i="5"/>
  <c r="E4" i="5"/>
  <c r="G30" i="5" l="1"/>
  <c r="G20" i="6" s="1"/>
  <c r="AJ181" i="6"/>
  <c r="AJ178" i="6"/>
  <c r="AJ176" i="6"/>
  <c r="AJ129" i="6"/>
  <c r="N191" i="5"/>
  <c r="N75" i="12" s="1"/>
  <c r="O187" i="5"/>
  <c r="O188" i="5"/>
  <c r="O186" i="5"/>
  <c r="O189" i="5"/>
  <c r="O185" i="5"/>
  <c r="N106" i="5"/>
  <c r="M170" i="5"/>
  <c r="N132" i="5"/>
  <c r="N35" i="12" s="1"/>
  <c r="O130" i="5"/>
  <c r="O129" i="5"/>
  <c r="O127" i="5"/>
  <c r="O128" i="5"/>
  <c r="O126" i="5"/>
  <c r="G37" i="5"/>
  <c r="G120" i="5" s="1"/>
  <c r="G121" i="5" s="1"/>
  <c r="AU110" i="5"/>
  <c r="AW7" i="2"/>
  <c r="AV5" i="12"/>
  <c r="AV6" i="12" s="1"/>
  <c r="AV5" i="5"/>
  <c r="O61" i="5"/>
  <c r="N109" i="5"/>
  <c r="N112" i="5" s="1"/>
  <c r="N173" i="5" s="1"/>
  <c r="O77" i="5"/>
  <c r="G40" i="5"/>
  <c r="O87" i="5"/>
  <c r="O78" i="5"/>
  <c r="O86" i="5"/>
  <c r="O85" i="5"/>
  <c r="P6" i="5"/>
  <c r="R90" i="5"/>
  <c r="Q92" i="5"/>
  <c r="Q93" i="5"/>
  <c r="M96" i="5"/>
  <c r="M142" i="5" s="1"/>
  <c r="M144" i="5" s="1"/>
  <c r="M36" i="12" s="1"/>
  <c r="N95" i="5"/>
  <c r="N141" i="5" s="1"/>
  <c r="E113" i="4"/>
  <c r="H113" i="4"/>
  <c r="E112" i="4"/>
  <c r="H112" i="4"/>
  <c r="H107" i="4"/>
  <c r="E107" i="4"/>
  <c r="G107" i="4"/>
  <c r="H44" i="4"/>
  <c r="H43" i="4"/>
  <c r="H42" i="4"/>
  <c r="H41" i="4"/>
  <c r="G44" i="4"/>
  <c r="F44" i="4"/>
  <c r="G43" i="4"/>
  <c r="F43" i="4"/>
  <c r="G42" i="4"/>
  <c r="F42" i="4"/>
  <c r="G41" i="4"/>
  <c r="F41" i="4"/>
  <c r="E44" i="4"/>
  <c r="E43" i="4"/>
  <c r="E42" i="4"/>
  <c r="E41" i="4"/>
  <c r="H109" i="4"/>
  <c r="G109" i="4"/>
  <c r="K109" i="4" s="1"/>
  <c r="H62" i="4"/>
  <c r="G62" i="4"/>
  <c r="K62" i="4" s="1"/>
  <c r="E62" i="4"/>
  <c r="L121" i="5" l="1"/>
  <c r="P121" i="5"/>
  <c r="N121" i="5"/>
  <c r="K121" i="5"/>
  <c r="K123" i="5" s="1"/>
  <c r="O121" i="5"/>
  <c r="M121" i="5"/>
  <c r="G48" i="4"/>
  <c r="AK181" i="6"/>
  <c r="AK176" i="6"/>
  <c r="AK178" i="6"/>
  <c r="AK129" i="6"/>
  <c r="O191" i="5"/>
  <c r="O75" i="12" s="1"/>
  <c r="P186" i="5"/>
  <c r="P188" i="5"/>
  <c r="P185" i="5"/>
  <c r="P187" i="5"/>
  <c r="P189" i="5"/>
  <c r="O106" i="5"/>
  <c r="N170" i="5"/>
  <c r="O132" i="5"/>
  <c r="O35" i="12" s="1"/>
  <c r="P127" i="5"/>
  <c r="P129" i="5"/>
  <c r="P128" i="5"/>
  <c r="P130" i="5"/>
  <c r="P126" i="5"/>
  <c r="AV110" i="5"/>
  <c r="AX7" i="2"/>
  <c r="AW5" i="12"/>
  <c r="AW6" i="12" s="1"/>
  <c r="AW5" i="5"/>
  <c r="P61" i="5"/>
  <c r="O109" i="5"/>
  <c r="O112" i="5" s="1"/>
  <c r="O173" i="5" s="1"/>
  <c r="G19" i="5"/>
  <c r="G46" i="5" s="1"/>
  <c r="P85" i="5"/>
  <c r="G159" i="5"/>
  <c r="P77" i="5"/>
  <c r="P87" i="5"/>
  <c r="P78" i="5"/>
  <c r="Q6" i="5"/>
  <c r="Q121" i="5" s="1"/>
  <c r="P86" i="5"/>
  <c r="S90" i="5"/>
  <c r="R93" i="5"/>
  <c r="R92" i="5"/>
  <c r="N96" i="5"/>
  <c r="N142" i="5" s="1"/>
  <c r="N144" i="5" s="1"/>
  <c r="N36" i="12" s="1"/>
  <c r="O95" i="5"/>
  <c r="O141" i="5" s="1"/>
  <c r="O96" i="5"/>
  <c r="O142" i="5" s="1"/>
  <c r="L109" i="4"/>
  <c r="M109" i="4" s="1"/>
  <c r="N109" i="4" s="1"/>
  <c r="O109" i="4" s="1"/>
  <c r="P109" i="4" s="1"/>
  <c r="Q109" i="4" s="1"/>
  <c r="R109" i="4" s="1"/>
  <c r="S109" i="4" s="1"/>
  <c r="T109" i="4" s="1"/>
  <c r="U109" i="4" s="1"/>
  <c r="V109" i="4" s="1"/>
  <c r="W109" i="4" s="1"/>
  <c r="X109" i="4" s="1"/>
  <c r="Y109" i="4" s="1"/>
  <c r="Z109" i="4" s="1"/>
  <c r="AA109" i="4" s="1"/>
  <c r="AB109" i="4" s="1"/>
  <c r="AC109" i="4" s="1"/>
  <c r="AD109" i="4" s="1"/>
  <c r="AE109" i="4" s="1"/>
  <c r="AF109" i="4" s="1"/>
  <c r="AG109" i="4" s="1"/>
  <c r="AH109" i="4" s="1"/>
  <c r="AI109" i="4" s="1"/>
  <c r="AJ109" i="4" s="1"/>
  <c r="AK109" i="4" s="1"/>
  <c r="AL109" i="4" s="1"/>
  <c r="AM109" i="4" s="1"/>
  <c r="AN109" i="4" s="1"/>
  <c r="AO109" i="4" s="1"/>
  <c r="AP109" i="4" s="1"/>
  <c r="AQ109" i="4" s="1"/>
  <c r="AR109" i="4" s="1"/>
  <c r="AS109" i="4" s="1"/>
  <c r="AT109" i="4" s="1"/>
  <c r="AU109" i="4" s="1"/>
  <c r="AV109" i="4" s="1"/>
  <c r="AW109" i="4" s="1"/>
  <c r="AX109" i="4" s="1"/>
  <c r="AY109" i="4" s="1"/>
  <c r="AZ109" i="4" s="1"/>
  <c r="BA109" i="4" s="1"/>
  <c r="BB109" i="4" s="1"/>
  <c r="BC109" i="4" s="1"/>
  <c r="BD109" i="4" s="1"/>
  <c r="BE109" i="4" s="1"/>
  <c r="BF109" i="4" s="1"/>
  <c r="BG109" i="4" s="1"/>
  <c r="BH109" i="4" s="1"/>
  <c r="BI109" i="4" s="1"/>
  <c r="BJ109" i="4" s="1"/>
  <c r="BK109" i="4" s="1"/>
  <c r="BL109" i="4" s="1"/>
  <c r="BM109" i="4" s="1"/>
  <c r="BN109" i="4" s="1"/>
  <c r="BO109" i="4" s="1"/>
  <c r="BP109" i="4" s="1"/>
  <c r="BQ109" i="4" s="1"/>
  <c r="BR109" i="4" s="1"/>
  <c r="BS109" i="4" s="1"/>
  <c r="BT109" i="4" s="1"/>
  <c r="BU109" i="4" s="1"/>
  <c r="BV109" i="4" s="1"/>
  <c r="BW109" i="4" s="1"/>
  <c r="BX109" i="4" s="1"/>
  <c r="BY109" i="4" s="1"/>
  <c r="BZ109" i="4" s="1"/>
  <c r="CA109" i="4" s="1"/>
  <c r="CB109" i="4" s="1"/>
  <c r="CC109" i="4" s="1"/>
  <c r="CD109" i="4" s="1"/>
  <c r="CE109" i="4" s="1"/>
  <c r="CF109" i="4" s="1"/>
  <c r="CG109" i="4" s="1"/>
  <c r="CH109" i="4" s="1"/>
  <c r="CI109" i="4" s="1"/>
  <c r="CJ109" i="4" s="1"/>
  <c r="CK109" i="4" s="1"/>
  <c r="CL109" i="4" s="1"/>
  <c r="CM109" i="4" s="1"/>
  <c r="CN109" i="4" s="1"/>
  <c r="CO109" i="4" s="1"/>
  <c r="H29" i="4"/>
  <c r="H61" i="4" s="1"/>
  <c r="G53" i="4"/>
  <c r="H54" i="4"/>
  <c r="E54" i="4"/>
  <c r="H53" i="4"/>
  <c r="E53" i="4"/>
  <c r="CO28" i="4"/>
  <c r="CN28" i="4"/>
  <c r="CM28" i="4"/>
  <c r="CL28" i="4"/>
  <c r="CK28" i="4"/>
  <c r="CJ28" i="4"/>
  <c r="CI28" i="4"/>
  <c r="CH28" i="4"/>
  <c r="CG28" i="4"/>
  <c r="CF28" i="4"/>
  <c r="CE28" i="4"/>
  <c r="CD28" i="4"/>
  <c r="CC28" i="4"/>
  <c r="CB28" i="4"/>
  <c r="CA28" i="4"/>
  <c r="BZ28" i="4"/>
  <c r="BY28" i="4"/>
  <c r="BX28" i="4"/>
  <c r="BW28" i="4"/>
  <c r="BV28" i="4"/>
  <c r="BU28" i="4"/>
  <c r="BT28" i="4"/>
  <c r="BS28" i="4"/>
  <c r="BR28" i="4"/>
  <c r="BQ28" i="4"/>
  <c r="BP28" i="4"/>
  <c r="BO28" i="4"/>
  <c r="BN28" i="4"/>
  <c r="BM28" i="4"/>
  <c r="BL28" i="4"/>
  <c r="BK28" i="4"/>
  <c r="BJ28" i="4"/>
  <c r="BI28" i="4"/>
  <c r="BH28" i="4"/>
  <c r="BG28" i="4"/>
  <c r="BF28" i="4"/>
  <c r="BE28" i="4"/>
  <c r="BD28" i="4"/>
  <c r="BC28" i="4"/>
  <c r="BB28" i="4"/>
  <c r="BA28" i="4"/>
  <c r="AZ28" i="4"/>
  <c r="AY28" i="4"/>
  <c r="AX28" i="4"/>
  <c r="AW28" i="4"/>
  <c r="AV28" i="4"/>
  <c r="AU28" i="4"/>
  <c r="AT28" i="4"/>
  <c r="AS28" i="4"/>
  <c r="AR28" i="4"/>
  <c r="AQ28" i="4"/>
  <c r="AP28" i="4"/>
  <c r="AO28" i="4"/>
  <c r="AN28" i="4"/>
  <c r="AM28" i="4"/>
  <c r="AL28" i="4"/>
  <c r="AK28" i="4"/>
  <c r="AJ28" i="4"/>
  <c r="AI28" i="4"/>
  <c r="AH28" i="4"/>
  <c r="AG28" i="4"/>
  <c r="AF28" i="4"/>
  <c r="AE28" i="4"/>
  <c r="AD28" i="4"/>
  <c r="AC28" i="4"/>
  <c r="AB28" i="4"/>
  <c r="AA28" i="4"/>
  <c r="Z28" i="4"/>
  <c r="Y28" i="4"/>
  <c r="X28" i="4"/>
  <c r="W28" i="4"/>
  <c r="V28" i="4"/>
  <c r="U28" i="4"/>
  <c r="T28" i="4"/>
  <c r="S28" i="4"/>
  <c r="R28" i="4"/>
  <c r="Q28" i="4"/>
  <c r="P28" i="4"/>
  <c r="O28" i="4"/>
  <c r="N28" i="4"/>
  <c r="M28" i="4"/>
  <c r="L28" i="4"/>
  <c r="CO27" i="4"/>
  <c r="CN27" i="4"/>
  <c r="CM27" i="4"/>
  <c r="CL27" i="4"/>
  <c r="CK27" i="4"/>
  <c r="CJ27" i="4"/>
  <c r="CI27" i="4"/>
  <c r="CH27" i="4"/>
  <c r="CG27" i="4"/>
  <c r="CF27" i="4"/>
  <c r="CE27" i="4"/>
  <c r="CD27" i="4"/>
  <c r="CC27" i="4"/>
  <c r="CB27" i="4"/>
  <c r="CA27" i="4"/>
  <c r="BZ27" i="4"/>
  <c r="BY27" i="4"/>
  <c r="BX27" i="4"/>
  <c r="BW27" i="4"/>
  <c r="BV27" i="4"/>
  <c r="BU27" i="4"/>
  <c r="BT27" i="4"/>
  <c r="BS27" i="4"/>
  <c r="BR27" i="4"/>
  <c r="BQ27" i="4"/>
  <c r="BP27" i="4"/>
  <c r="BO27" i="4"/>
  <c r="BN27" i="4"/>
  <c r="BM27" i="4"/>
  <c r="BL27" i="4"/>
  <c r="BK27" i="4"/>
  <c r="BJ27" i="4"/>
  <c r="BI27" i="4"/>
  <c r="BH27" i="4"/>
  <c r="BG27" i="4"/>
  <c r="BF27" i="4"/>
  <c r="BE27" i="4"/>
  <c r="BD27" i="4"/>
  <c r="BC27" i="4"/>
  <c r="BB27" i="4"/>
  <c r="BA27" i="4"/>
  <c r="AZ27" i="4"/>
  <c r="AY27" i="4"/>
  <c r="AX27" i="4"/>
  <c r="AW27" i="4"/>
  <c r="AV27" i="4"/>
  <c r="AU27" i="4"/>
  <c r="AT27" i="4"/>
  <c r="AS27" i="4"/>
  <c r="AR27" i="4"/>
  <c r="AQ27" i="4"/>
  <c r="AP27" i="4"/>
  <c r="AO27" i="4"/>
  <c r="AN27" i="4"/>
  <c r="AM27" i="4"/>
  <c r="AL27" i="4"/>
  <c r="AK27" i="4"/>
  <c r="AJ27" i="4"/>
  <c r="AI27" i="4"/>
  <c r="AH27" i="4"/>
  <c r="AG27" i="4"/>
  <c r="AF27" i="4"/>
  <c r="AE27" i="4"/>
  <c r="AD27" i="4"/>
  <c r="AC27" i="4"/>
  <c r="AB27" i="4"/>
  <c r="AA27" i="4"/>
  <c r="Z27" i="4"/>
  <c r="Y27" i="4"/>
  <c r="X27" i="4"/>
  <c r="W27" i="4"/>
  <c r="V27" i="4"/>
  <c r="U27" i="4"/>
  <c r="T27" i="4"/>
  <c r="S27" i="4"/>
  <c r="R27" i="4"/>
  <c r="Q27" i="4"/>
  <c r="P27" i="4"/>
  <c r="O27" i="4"/>
  <c r="N27" i="4"/>
  <c r="M27" i="4"/>
  <c r="L27" i="4"/>
  <c r="H28" i="4"/>
  <c r="G28" i="4"/>
  <c r="F28" i="4"/>
  <c r="H27" i="4"/>
  <c r="G27" i="4"/>
  <c r="F27" i="4"/>
  <c r="K28" i="4"/>
  <c r="E28" i="4"/>
  <c r="K27" i="4"/>
  <c r="E27" i="4"/>
  <c r="AL181" i="6" l="1"/>
  <c r="AL178" i="6"/>
  <c r="AL176" i="6"/>
  <c r="AL129" i="6"/>
  <c r="P191" i="5"/>
  <c r="P75" i="12" s="1"/>
  <c r="Q189" i="5"/>
  <c r="Q185" i="5"/>
  <c r="Q186" i="5"/>
  <c r="Q188" i="5"/>
  <c r="Q187" i="5"/>
  <c r="P106" i="5"/>
  <c r="O170" i="5"/>
  <c r="P132" i="5"/>
  <c r="P35" i="12" s="1"/>
  <c r="K147" i="5"/>
  <c r="K34" i="12" s="1"/>
  <c r="Q126" i="5"/>
  <c r="Q129" i="5"/>
  <c r="Q130" i="5"/>
  <c r="Q127" i="5"/>
  <c r="Q128" i="5"/>
  <c r="AY7" i="2"/>
  <c r="AX5" i="12"/>
  <c r="AX6" i="12" s="1"/>
  <c r="AX5" i="5"/>
  <c r="AW110" i="5"/>
  <c r="Q61" i="5"/>
  <c r="P109" i="5"/>
  <c r="P112" i="5" s="1"/>
  <c r="P173" i="5" s="1"/>
  <c r="O144" i="5"/>
  <c r="O36" i="12" s="1"/>
  <c r="G158" i="5"/>
  <c r="G62" i="5"/>
  <c r="R6" i="5"/>
  <c r="R121" i="5" s="1"/>
  <c r="K46" i="5"/>
  <c r="Q77" i="5"/>
  <c r="Q78" i="5"/>
  <c r="Q87" i="5"/>
  <c r="Q86" i="5"/>
  <c r="Q85" i="5"/>
  <c r="T90" i="5"/>
  <c r="S92" i="5"/>
  <c r="S93" i="5"/>
  <c r="P95" i="5"/>
  <c r="P141" i="5" s="1"/>
  <c r="E38" i="4"/>
  <c r="E37" i="4"/>
  <c r="E36" i="4"/>
  <c r="E35" i="4"/>
  <c r="E19" i="4"/>
  <c r="H32" i="4"/>
  <c r="H31" i="4"/>
  <c r="G32" i="4"/>
  <c r="E32" i="4"/>
  <c r="G31" i="4"/>
  <c r="E31" i="4"/>
  <c r="AM181" i="6" l="1"/>
  <c r="AM176" i="6"/>
  <c r="AM178" i="6"/>
  <c r="AM129" i="6"/>
  <c r="R186" i="5"/>
  <c r="R189" i="5"/>
  <c r="R185" i="5"/>
  <c r="R187" i="5"/>
  <c r="R188" i="5"/>
  <c r="Q191" i="5"/>
  <c r="Q75" i="12" s="1"/>
  <c r="Q106" i="5"/>
  <c r="P170" i="5"/>
  <c r="Q132" i="5"/>
  <c r="Q35" i="12" s="1"/>
  <c r="R129" i="5"/>
  <c r="R126" i="5"/>
  <c r="R130" i="5"/>
  <c r="R127" i="5"/>
  <c r="R128" i="5"/>
  <c r="AX110" i="5"/>
  <c r="AZ7" i="2"/>
  <c r="AY5" i="12"/>
  <c r="AY6" i="12" s="1"/>
  <c r="AY5" i="5"/>
  <c r="R61" i="5"/>
  <c r="R64" i="5" s="1"/>
  <c r="R146" i="5" s="1"/>
  <c r="R33" i="12" s="1"/>
  <c r="Q109" i="5"/>
  <c r="Q112" i="5" s="1"/>
  <c r="Q173" i="5" s="1"/>
  <c r="G161" i="5"/>
  <c r="G165" i="5" s="1"/>
  <c r="G160" i="5"/>
  <c r="K181" i="5" s="1"/>
  <c r="R77" i="5"/>
  <c r="R87" i="5"/>
  <c r="R86" i="5"/>
  <c r="R85" i="5"/>
  <c r="S6" i="5"/>
  <c r="S121" i="5" s="1"/>
  <c r="M64" i="5"/>
  <c r="M146" i="5" s="1"/>
  <c r="M33" i="12" s="1"/>
  <c r="Q64" i="5"/>
  <c r="Q146" i="5" s="1"/>
  <c r="Q33" i="12" s="1"/>
  <c r="P64" i="5"/>
  <c r="P146" i="5" s="1"/>
  <c r="P33" i="12" s="1"/>
  <c r="O64" i="5"/>
  <c r="O146" i="5" s="1"/>
  <c r="O33" i="12" s="1"/>
  <c r="N64" i="5"/>
  <c r="N146" i="5" s="1"/>
  <c r="N33" i="12" s="1"/>
  <c r="L64" i="5"/>
  <c r="L146" i="5" s="1"/>
  <c r="L33" i="12" s="1"/>
  <c r="K64" i="5"/>
  <c r="K146" i="5" s="1"/>
  <c r="R78" i="5"/>
  <c r="L46" i="5"/>
  <c r="U90" i="5"/>
  <c r="T92" i="5"/>
  <c r="T93" i="5"/>
  <c r="P96" i="5"/>
  <c r="P142" i="5" s="1"/>
  <c r="P144" i="5" s="1"/>
  <c r="P36" i="12" s="1"/>
  <c r="Q95" i="5"/>
  <c r="Q141" i="5" s="1"/>
  <c r="E22" i="4"/>
  <c r="E21" i="4"/>
  <c r="E20" i="4"/>
  <c r="E16" i="4"/>
  <c r="E15" i="4"/>
  <c r="E14" i="4"/>
  <c r="E13" i="4"/>
  <c r="H16" i="4"/>
  <c r="H15" i="4"/>
  <c r="H14" i="4"/>
  <c r="H13" i="4"/>
  <c r="H17" i="4"/>
  <c r="G16" i="4"/>
  <c r="G15" i="4"/>
  <c r="G14" i="4"/>
  <c r="G13" i="4"/>
  <c r="G17" i="4"/>
  <c r="E17" i="4"/>
  <c r="AN181" i="6" l="1"/>
  <c r="AN178" i="6"/>
  <c r="AN176" i="6"/>
  <c r="AN129" i="6"/>
  <c r="S186" i="5"/>
  <c r="S188" i="5"/>
  <c r="S187" i="5"/>
  <c r="S189" i="5"/>
  <c r="S185" i="5"/>
  <c r="R191" i="5"/>
  <c r="R75" i="12" s="1"/>
  <c r="R106" i="5"/>
  <c r="Q170" i="5"/>
  <c r="R132" i="5"/>
  <c r="R35" i="12" s="1"/>
  <c r="S126" i="5"/>
  <c r="S128" i="5"/>
  <c r="S127" i="5"/>
  <c r="S130" i="5"/>
  <c r="S129" i="5"/>
  <c r="AY110" i="5"/>
  <c r="K149" i="5"/>
  <c r="K33" i="12"/>
  <c r="BA7" i="2"/>
  <c r="AZ5" i="12"/>
  <c r="AZ6" i="12" s="1"/>
  <c r="AZ5" i="5"/>
  <c r="S61" i="5"/>
  <c r="S64" i="5" s="1"/>
  <c r="S146" i="5" s="1"/>
  <c r="S33" i="12" s="1"/>
  <c r="R109" i="5"/>
  <c r="R112" i="5" s="1"/>
  <c r="R173" i="5" s="1"/>
  <c r="R181" i="5"/>
  <c r="AY181" i="5"/>
  <c r="AB181" i="5"/>
  <c r="CN181" i="5"/>
  <c r="CG181" i="5"/>
  <c r="BQ181" i="5"/>
  <c r="O181" i="5"/>
  <c r="CA181" i="5"/>
  <c r="AF181" i="5"/>
  <c r="AX181" i="5"/>
  <c r="BU181" i="5"/>
  <c r="CB181" i="5"/>
  <c r="AS181" i="5"/>
  <c r="AP181" i="5"/>
  <c r="BG181" i="5"/>
  <c r="AJ181" i="5"/>
  <c r="BN181" i="5"/>
  <c r="V181" i="5"/>
  <c r="CO181" i="5"/>
  <c r="W181" i="5"/>
  <c r="CI181" i="5"/>
  <c r="AN181" i="5"/>
  <c r="Q181" i="5"/>
  <c r="CC181" i="5"/>
  <c r="BD181" i="5"/>
  <c r="AQ181" i="5"/>
  <c r="BS181" i="5"/>
  <c r="BV181" i="5"/>
  <c r="BO181" i="5"/>
  <c r="AR181" i="5"/>
  <c r="CL181" i="5"/>
  <c r="AT181" i="5"/>
  <c r="N181" i="5"/>
  <c r="AE181" i="5"/>
  <c r="Z181" i="5"/>
  <c r="AV181" i="5"/>
  <c r="Y181" i="5"/>
  <c r="CK181" i="5"/>
  <c r="P181" i="5"/>
  <c r="CF181" i="5"/>
  <c r="X181" i="5"/>
  <c r="K182" i="5"/>
  <c r="K73" i="12" s="1"/>
  <c r="BW181" i="5"/>
  <c r="AZ181" i="5"/>
  <c r="U181" i="5"/>
  <c r="CH181" i="5"/>
  <c r="AL181" i="5"/>
  <c r="AM181" i="5"/>
  <c r="AC181" i="5"/>
  <c r="AG181" i="5"/>
  <c r="S181" i="5"/>
  <c r="CE181" i="5"/>
  <c r="BH181" i="5"/>
  <c r="BY181" i="5"/>
  <c r="BF181" i="5"/>
  <c r="BB181" i="5"/>
  <c r="AU181" i="5"/>
  <c r="BI181" i="5"/>
  <c r="BL181" i="5"/>
  <c r="AO181" i="5"/>
  <c r="BA181" i="5"/>
  <c r="AA181" i="5"/>
  <c r="CM181" i="5"/>
  <c r="BP181" i="5"/>
  <c r="AH181" i="5"/>
  <c r="M181" i="5"/>
  <c r="BJ181" i="5"/>
  <c r="BC181" i="5"/>
  <c r="AD181" i="5"/>
  <c r="BT181" i="5"/>
  <c r="AW181" i="5"/>
  <c r="AI181" i="5"/>
  <c r="L181" i="5"/>
  <c r="BX181" i="5"/>
  <c r="CD181" i="5"/>
  <c r="AK181" i="5"/>
  <c r="BR181" i="5"/>
  <c r="BK181" i="5"/>
  <c r="BE181" i="5"/>
  <c r="T181" i="5"/>
  <c r="BZ181" i="5"/>
  <c r="CJ181" i="5"/>
  <c r="BM181" i="5"/>
  <c r="K161" i="5"/>
  <c r="K164" i="5" s="1"/>
  <c r="K163" i="5"/>
  <c r="L163" i="5" s="1"/>
  <c r="M163" i="5" s="1"/>
  <c r="N163" i="5" s="1"/>
  <c r="O163" i="5" s="1"/>
  <c r="P163" i="5" s="1"/>
  <c r="Q163" i="5" s="1"/>
  <c r="R163" i="5" s="1"/>
  <c r="S163" i="5" s="1"/>
  <c r="T163" i="5" s="1"/>
  <c r="U163" i="5" s="1"/>
  <c r="V163" i="5" s="1"/>
  <c r="W163" i="5" s="1"/>
  <c r="X163" i="5" s="1"/>
  <c r="Y163" i="5" s="1"/>
  <c r="Z163" i="5" s="1"/>
  <c r="AA163" i="5" s="1"/>
  <c r="AB163" i="5" s="1"/>
  <c r="AC163" i="5" s="1"/>
  <c r="AD163" i="5" s="1"/>
  <c r="AE163" i="5" s="1"/>
  <c r="AF163" i="5" s="1"/>
  <c r="AG163" i="5" s="1"/>
  <c r="AH163" i="5" s="1"/>
  <c r="AI163" i="5" s="1"/>
  <c r="AJ163" i="5" s="1"/>
  <c r="AK163" i="5" s="1"/>
  <c r="AL163" i="5" s="1"/>
  <c r="AM163" i="5" s="1"/>
  <c r="AN163" i="5" s="1"/>
  <c r="AO163" i="5" s="1"/>
  <c r="AP163" i="5" s="1"/>
  <c r="AQ163" i="5" s="1"/>
  <c r="AR163" i="5" s="1"/>
  <c r="AS163" i="5" s="1"/>
  <c r="AT163" i="5" s="1"/>
  <c r="AU163" i="5" s="1"/>
  <c r="AV163" i="5" s="1"/>
  <c r="AW163" i="5" s="1"/>
  <c r="AX163" i="5" s="1"/>
  <c r="AY163" i="5" s="1"/>
  <c r="AZ163" i="5" s="1"/>
  <c r="BA163" i="5" s="1"/>
  <c r="BB163" i="5" s="1"/>
  <c r="BC163" i="5" s="1"/>
  <c r="BD163" i="5" s="1"/>
  <c r="BE163" i="5" s="1"/>
  <c r="BF163" i="5" s="1"/>
  <c r="BG163" i="5" s="1"/>
  <c r="BH163" i="5" s="1"/>
  <c r="BI163" i="5" s="1"/>
  <c r="BJ163" i="5" s="1"/>
  <c r="BK163" i="5" s="1"/>
  <c r="BL163" i="5" s="1"/>
  <c r="BM163" i="5" s="1"/>
  <c r="BN163" i="5" s="1"/>
  <c r="BO163" i="5" s="1"/>
  <c r="BP163" i="5" s="1"/>
  <c r="BQ163" i="5" s="1"/>
  <c r="BR163" i="5" s="1"/>
  <c r="BS163" i="5" s="1"/>
  <c r="BT163" i="5" s="1"/>
  <c r="BU163" i="5" s="1"/>
  <c r="BV163" i="5" s="1"/>
  <c r="BW163" i="5" s="1"/>
  <c r="BX163" i="5" s="1"/>
  <c r="BY163" i="5" s="1"/>
  <c r="BZ163" i="5" s="1"/>
  <c r="CA163" i="5" s="1"/>
  <c r="CB163" i="5" s="1"/>
  <c r="CC163" i="5" s="1"/>
  <c r="CD163" i="5" s="1"/>
  <c r="CE163" i="5" s="1"/>
  <c r="CF163" i="5" s="1"/>
  <c r="CG163" i="5" s="1"/>
  <c r="CH163" i="5" s="1"/>
  <c r="CI163" i="5" s="1"/>
  <c r="CJ163" i="5" s="1"/>
  <c r="CK163" i="5" s="1"/>
  <c r="CL163" i="5" s="1"/>
  <c r="CM163" i="5" s="1"/>
  <c r="CN163" i="5" s="1"/>
  <c r="CO163" i="5" s="1"/>
  <c r="T6" i="5"/>
  <c r="T121" i="5" s="1"/>
  <c r="S77" i="5"/>
  <c r="S78" i="5"/>
  <c r="S87" i="5"/>
  <c r="S85" i="5"/>
  <c r="S86" i="5"/>
  <c r="M46" i="5"/>
  <c r="N46" i="5" s="1"/>
  <c r="V90" i="5"/>
  <c r="U92" i="5"/>
  <c r="U93" i="5"/>
  <c r="Q96" i="5"/>
  <c r="Q142" i="5" s="1"/>
  <c r="Q144" i="5" s="1"/>
  <c r="Q36" i="12" s="1"/>
  <c r="R95" i="5"/>
  <c r="R141" i="5" s="1"/>
  <c r="G22" i="4"/>
  <c r="G19" i="4"/>
  <c r="G20" i="4"/>
  <c r="G21" i="4"/>
  <c r="E4" i="4"/>
  <c r="AO181" i="6" l="1"/>
  <c r="AO176" i="6"/>
  <c r="AO178" i="6"/>
  <c r="AO129" i="6"/>
  <c r="S191" i="5"/>
  <c r="S75" i="12" s="1"/>
  <c r="T186" i="5"/>
  <c r="T188" i="5"/>
  <c r="T187" i="5"/>
  <c r="T185" i="5"/>
  <c r="T189" i="5"/>
  <c r="S106" i="5"/>
  <c r="R170" i="5"/>
  <c r="N182" i="5"/>
  <c r="N73" i="12" s="1"/>
  <c r="R182" i="5"/>
  <c r="R73" i="12" s="1"/>
  <c r="P182" i="5"/>
  <c r="P73" i="12" s="1"/>
  <c r="O182" i="5"/>
  <c r="O73" i="12" s="1"/>
  <c r="S182" i="5"/>
  <c r="S73" i="12" s="1"/>
  <c r="Q182" i="5"/>
  <c r="Q73" i="12" s="1"/>
  <c r="M182" i="5"/>
  <c r="M73" i="12" s="1"/>
  <c r="S132" i="5"/>
  <c r="S35" i="12" s="1"/>
  <c r="T128" i="5"/>
  <c r="T130" i="5"/>
  <c r="T129" i="5"/>
  <c r="T126" i="5"/>
  <c r="T127" i="5"/>
  <c r="K151" i="5"/>
  <c r="BB7" i="2"/>
  <c r="BA5" i="12"/>
  <c r="BA6" i="12" s="1"/>
  <c r="BA5" i="5"/>
  <c r="AZ110" i="5"/>
  <c r="T61" i="5"/>
  <c r="T64" i="5" s="1"/>
  <c r="T146" i="5" s="1"/>
  <c r="T33" i="12" s="1"/>
  <c r="S109" i="5"/>
  <c r="S112" i="5" s="1"/>
  <c r="S173" i="5" s="1"/>
  <c r="T182" i="5"/>
  <c r="T73" i="12" s="1"/>
  <c r="I181" i="5"/>
  <c r="L182" i="5"/>
  <c r="L73" i="12" s="1"/>
  <c r="L161" i="5"/>
  <c r="M161" i="5" s="1"/>
  <c r="T87" i="5"/>
  <c r="I163" i="5"/>
  <c r="K165" i="5"/>
  <c r="K166" i="5" s="1"/>
  <c r="K70" i="12" s="1"/>
  <c r="U6" i="5"/>
  <c r="U121" i="5" s="1"/>
  <c r="T77" i="5"/>
  <c r="T78" i="5"/>
  <c r="T86" i="5"/>
  <c r="T85" i="5"/>
  <c r="G24" i="4"/>
  <c r="G21" i="6" s="1"/>
  <c r="W90" i="5"/>
  <c r="V92" i="5"/>
  <c r="V93" i="5"/>
  <c r="O46" i="5"/>
  <c r="R96" i="5"/>
  <c r="R142" i="5" s="1"/>
  <c r="R144" i="5" s="1"/>
  <c r="R36" i="12" s="1"/>
  <c r="S95" i="5"/>
  <c r="S141" i="5" s="1"/>
  <c r="AP181" i="6" l="1"/>
  <c r="AP178" i="6"/>
  <c r="AP176" i="6"/>
  <c r="AP129" i="6"/>
  <c r="U186" i="5"/>
  <c r="U187" i="5"/>
  <c r="U189" i="5"/>
  <c r="U185" i="5"/>
  <c r="U188" i="5"/>
  <c r="T191" i="5"/>
  <c r="T75" i="12" s="1"/>
  <c r="T106" i="5"/>
  <c r="S170" i="5"/>
  <c r="T132" i="5"/>
  <c r="T35" i="12" s="1"/>
  <c r="U128" i="5"/>
  <c r="U130" i="5"/>
  <c r="U129" i="5"/>
  <c r="U126" i="5"/>
  <c r="U127" i="5"/>
  <c r="BC7" i="2"/>
  <c r="BB5" i="12"/>
  <c r="BB6" i="12" s="1"/>
  <c r="BB5" i="5"/>
  <c r="BA110" i="5"/>
  <c r="U85" i="5"/>
  <c r="T109" i="5"/>
  <c r="T112" i="5" s="1"/>
  <c r="T173" i="5" s="1"/>
  <c r="V6" i="5"/>
  <c r="V121" i="5" s="1"/>
  <c r="L164" i="5"/>
  <c r="L165" i="5" s="1"/>
  <c r="L166" i="5" s="1"/>
  <c r="L70" i="12" s="1"/>
  <c r="U182" i="5"/>
  <c r="U73" i="12" s="1"/>
  <c r="U86" i="5"/>
  <c r="U87" i="5"/>
  <c r="U77" i="5"/>
  <c r="U78" i="5"/>
  <c r="M164" i="5"/>
  <c r="M165" i="5" s="1"/>
  <c r="N161" i="5"/>
  <c r="P46" i="5"/>
  <c r="X90" i="5"/>
  <c r="W93" i="5"/>
  <c r="W92" i="5"/>
  <c r="S96" i="5"/>
  <c r="S142" i="5" s="1"/>
  <c r="S144" i="5" s="1"/>
  <c r="S36" i="12" s="1"/>
  <c r="T95" i="5"/>
  <c r="T141" i="5" s="1"/>
  <c r="T96" i="5"/>
  <c r="T142" i="5" s="1"/>
  <c r="G112" i="4"/>
  <c r="G4" i="2"/>
  <c r="AQ181" i="6" l="1"/>
  <c r="AQ176" i="6"/>
  <c r="AQ178" i="6"/>
  <c r="AQ129" i="6"/>
  <c r="V186" i="5"/>
  <c r="V187" i="5"/>
  <c r="V189" i="5"/>
  <c r="V188" i="5"/>
  <c r="V185" i="5"/>
  <c r="U191" i="5"/>
  <c r="U75" i="12" s="1"/>
  <c r="U106" i="5"/>
  <c r="T170" i="5"/>
  <c r="U132" i="5"/>
  <c r="U35" i="12" s="1"/>
  <c r="V127" i="5"/>
  <c r="V130" i="5"/>
  <c r="V126" i="5"/>
  <c r="V129" i="5"/>
  <c r="V128" i="5"/>
  <c r="BB110" i="5"/>
  <c r="BD7" i="2"/>
  <c r="BC5" i="12"/>
  <c r="BC6" i="12" s="1"/>
  <c r="BC5" i="5"/>
  <c r="E130" i="2"/>
  <c r="G4" i="12"/>
  <c r="V182" i="5"/>
  <c r="V73" i="12" s="1"/>
  <c r="U109" i="5"/>
  <c r="U112" i="5" s="1"/>
  <c r="U173" i="5" s="1"/>
  <c r="T144" i="5"/>
  <c r="T36" i="12" s="1"/>
  <c r="W6" i="5"/>
  <c r="W121" i="5" s="1"/>
  <c r="V77" i="5"/>
  <c r="V87" i="5"/>
  <c r="V85" i="5"/>
  <c r="V86" i="5"/>
  <c r="V78" i="5"/>
  <c r="M166" i="5"/>
  <c r="M70" i="12" s="1"/>
  <c r="N164" i="5"/>
  <c r="O161" i="5"/>
  <c r="G4" i="6"/>
  <c r="Y90" i="5"/>
  <c r="X93" i="5"/>
  <c r="X92" i="5"/>
  <c r="Q46" i="5"/>
  <c r="U95" i="5"/>
  <c r="U141" i="5" s="1"/>
  <c r="G4" i="5"/>
  <c r="G4" i="4"/>
  <c r="K4" i="2"/>
  <c r="AR181" i="6" l="1"/>
  <c r="AR178" i="6"/>
  <c r="AR176" i="6"/>
  <c r="AR129" i="6"/>
  <c r="V191" i="5"/>
  <c r="V75" i="12" s="1"/>
  <c r="W187" i="5"/>
  <c r="W186" i="5"/>
  <c r="W188" i="5"/>
  <c r="W189" i="5"/>
  <c r="W185" i="5"/>
  <c r="V106" i="5"/>
  <c r="U170" i="5"/>
  <c r="V132" i="5"/>
  <c r="V35" i="12" s="1"/>
  <c r="W130" i="5"/>
  <c r="W127" i="5"/>
  <c r="W129" i="5"/>
  <c r="W128" i="5"/>
  <c r="W126" i="5"/>
  <c r="K4" i="12"/>
  <c r="BE7" i="2"/>
  <c r="BD5" i="12"/>
  <c r="BD6" i="12" s="1"/>
  <c r="BD5" i="5"/>
  <c r="BC110" i="5"/>
  <c r="W182" i="5"/>
  <c r="W73" i="12" s="1"/>
  <c r="V109" i="5"/>
  <c r="V112" i="5" s="1"/>
  <c r="V173" i="5" s="1"/>
  <c r="W87" i="5"/>
  <c r="W77" i="5"/>
  <c r="W78" i="5"/>
  <c r="W86" i="5"/>
  <c r="W85" i="5"/>
  <c r="X6" i="5"/>
  <c r="X121" i="5" s="1"/>
  <c r="O164" i="5"/>
  <c r="O165" i="5" s="1"/>
  <c r="O166" i="5" s="1"/>
  <c r="O70" i="12" s="1"/>
  <c r="N165" i="5"/>
  <c r="P161" i="5"/>
  <c r="K4" i="5"/>
  <c r="K4" i="6"/>
  <c r="R46" i="5"/>
  <c r="Z90" i="5"/>
  <c r="Y92" i="5"/>
  <c r="Y93" i="5"/>
  <c r="U96" i="5"/>
  <c r="U142" i="5" s="1"/>
  <c r="U144" i="5" s="1"/>
  <c r="U36" i="12" s="1"/>
  <c r="V95" i="5"/>
  <c r="V141" i="5" s="1"/>
  <c r="G6" i="4"/>
  <c r="G5" i="4"/>
  <c r="K4" i="4"/>
  <c r="K108" i="4" s="1"/>
  <c r="K2" i="2"/>
  <c r="L4" i="2"/>
  <c r="L4" i="12" s="1"/>
  <c r="K2" i="12" l="1"/>
  <c r="K2" i="14"/>
  <c r="N2" i="14" s="1"/>
  <c r="AS181" i="6"/>
  <c r="AS176" i="6"/>
  <c r="AS178" i="6"/>
  <c r="AS129" i="6"/>
  <c r="W191" i="5"/>
  <c r="W75" i="12" s="1"/>
  <c r="X188" i="5"/>
  <c r="X186" i="5"/>
  <c r="X185" i="5"/>
  <c r="X187" i="5"/>
  <c r="X189" i="5"/>
  <c r="W106" i="5"/>
  <c r="V170" i="5"/>
  <c r="W132" i="5"/>
  <c r="W35" i="12" s="1"/>
  <c r="X127" i="5"/>
  <c r="X129" i="5"/>
  <c r="X128" i="5"/>
  <c r="X130" i="5"/>
  <c r="X126" i="5"/>
  <c r="BD110" i="5"/>
  <c r="K10" i="12"/>
  <c r="K11" i="12" s="1"/>
  <c r="L10" i="12"/>
  <c r="L11" i="12" s="1"/>
  <c r="BF7" i="2"/>
  <c r="BE5" i="12"/>
  <c r="BE6" i="12" s="1"/>
  <c r="BE5" i="5"/>
  <c r="X182" i="5"/>
  <c r="X73" i="12" s="1"/>
  <c r="W109" i="5"/>
  <c r="W112" i="5" s="1"/>
  <c r="W173" i="5" s="1"/>
  <c r="X78" i="5"/>
  <c r="X77" i="5"/>
  <c r="X87" i="5"/>
  <c r="X86" i="5"/>
  <c r="X85" i="5"/>
  <c r="Y6" i="5"/>
  <c r="Y121" i="5" s="1"/>
  <c r="P164" i="5"/>
  <c r="N166" i="5"/>
  <c r="N70" i="12" s="1"/>
  <c r="K56" i="5"/>
  <c r="Q161" i="5"/>
  <c r="L4" i="6"/>
  <c r="K2" i="5"/>
  <c r="K2" i="6"/>
  <c r="AA90" i="5"/>
  <c r="Z93" i="5"/>
  <c r="S46" i="5"/>
  <c r="V96" i="5"/>
  <c r="V142" i="5" s="1"/>
  <c r="V144" i="5" s="1"/>
  <c r="V36" i="12" s="1"/>
  <c r="W95" i="5"/>
  <c r="W141" i="5" s="1"/>
  <c r="W96" i="5"/>
  <c r="W142" i="5" s="1"/>
  <c r="L4" i="4"/>
  <c r="L108" i="4" s="1"/>
  <c r="L4" i="5"/>
  <c r="L56" i="5" s="1"/>
  <c r="K5" i="4"/>
  <c r="K29" i="4" s="1"/>
  <c r="K31" i="4" s="1"/>
  <c r="G55" i="4"/>
  <c r="G56" i="4" s="1"/>
  <c r="E68" i="4"/>
  <c r="E84" i="4" s="1"/>
  <c r="K6" i="4"/>
  <c r="K2" i="4"/>
  <c r="M4" i="2"/>
  <c r="M4" i="12" s="1"/>
  <c r="L2" i="2"/>
  <c r="L2" i="12" l="1"/>
  <c r="L2" i="14"/>
  <c r="O2" i="14" s="1"/>
  <c r="AT181" i="6"/>
  <c r="AT178" i="6"/>
  <c r="AT176" i="6"/>
  <c r="AT129" i="6"/>
  <c r="Y189" i="5"/>
  <c r="Y187" i="5"/>
  <c r="Y188" i="5"/>
  <c r="Y186" i="5"/>
  <c r="Y185" i="5"/>
  <c r="X191" i="5"/>
  <c r="X75" i="12" s="1"/>
  <c r="X106" i="5"/>
  <c r="W170" i="5"/>
  <c r="X132" i="5"/>
  <c r="X35" i="12" s="1"/>
  <c r="Y129" i="5"/>
  <c r="Y126" i="5"/>
  <c r="Y130" i="5"/>
  <c r="Y127" i="5"/>
  <c r="Y128" i="5"/>
  <c r="BE110" i="5"/>
  <c r="L12" i="12"/>
  <c r="K12" i="12"/>
  <c r="BG7" i="2"/>
  <c r="BF5" i="12"/>
  <c r="BF6" i="12" s="1"/>
  <c r="BF5" i="5"/>
  <c r="M10" i="12"/>
  <c r="M11" i="12" s="1"/>
  <c r="Y182" i="5"/>
  <c r="Y73" i="12" s="1"/>
  <c r="X109" i="5"/>
  <c r="X112" i="5" s="1"/>
  <c r="X173" i="5" s="1"/>
  <c r="W144" i="5"/>
  <c r="W36" i="12" s="1"/>
  <c r="Y77" i="5"/>
  <c r="Y87" i="5"/>
  <c r="Y85" i="5"/>
  <c r="Y78" i="5"/>
  <c r="Y86" i="5"/>
  <c r="Z6" i="5"/>
  <c r="Z121" i="5" s="1"/>
  <c r="Q164" i="5"/>
  <c r="Q165" i="5" s="1"/>
  <c r="Q166" i="5" s="1"/>
  <c r="Q70" i="12" s="1"/>
  <c r="P165" i="5"/>
  <c r="L57" i="5"/>
  <c r="K57" i="5"/>
  <c r="R161" i="5"/>
  <c r="M4" i="6"/>
  <c r="L2" i="5"/>
  <c r="L2" i="6"/>
  <c r="K59" i="4"/>
  <c r="L6" i="4"/>
  <c r="L59" i="4" s="1"/>
  <c r="T46" i="5"/>
  <c r="AB90" i="5"/>
  <c r="AA93" i="5"/>
  <c r="X95" i="5"/>
  <c r="X141" i="5" s="1"/>
  <c r="L5" i="4"/>
  <c r="L29" i="4" s="1"/>
  <c r="L61" i="4" s="1"/>
  <c r="L62" i="4" s="1"/>
  <c r="M4" i="4"/>
  <c r="M108" i="4" s="1"/>
  <c r="M4" i="5"/>
  <c r="M56" i="5" s="1"/>
  <c r="K7" i="4"/>
  <c r="K66" i="4"/>
  <c r="G57" i="4"/>
  <c r="K32" i="4"/>
  <c r="K61" i="4"/>
  <c r="E69" i="4"/>
  <c r="E85" i="4" s="1"/>
  <c r="G68" i="4"/>
  <c r="L2" i="4"/>
  <c r="N4" i="2"/>
  <c r="N4" i="12" s="1"/>
  <c r="N10" i="12" s="1"/>
  <c r="M2" i="2"/>
  <c r="M2" i="12" s="1"/>
  <c r="AU181" i="6" l="1"/>
  <c r="AU176" i="6"/>
  <c r="AU178" i="6"/>
  <c r="AU129" i="6"/>
  <c r="Y191" i="5"/>
  <c r="Y75" i="12" s="1"/>
  <c r="Z186" i="5"/>
  <c r="Z189" i="5"/>
  <c r="Z185" i="5"/>
  <c r="Z188" i="5"/>
  <c r="Z187" i="5"/>
  <c r="Y106" i="5"/>
  <c r="X170" i="5"/>
  <c r="Y132" i="5"/>
  <c r="Y35" i="12" s="1"/>
  <c r="Z129" i="5"/>
  <c r="Z126" i="5"/>
  <c r="Z130" i="5"/>
  <c r="Z127" i="5"/>
  <c r="Z128" i="5"/>
  <c r="BF110" i="5"/>
  <c r="M12" i="12"/>
  <c r="N11" i="12"/>
  <c r="BH7" i="2"/>
  <c r="BG5" i="12"/>
  <c r="BG6" i="12" s="1"/>
  <c r="BG5" i="5"/>
  <c r="Z182" i="5"/>
  <c r="Z73" i="12" s="1"/>
  <c r="Y109" i="5"/>
  <c r="Y112" i="5" s="1"/>
  <c r="Y173" i="5" s="1"/>
  <c r="AA6" i="5"/>
  <c r="AA121" i="5" s="1"/>
  <c r="Z85" i="5"/>
  <c r="Z77" i="5"/>
  <c r="Z78" i="5"/>
  <c r="Z86" i="5"/>
  <c r="Z87" i="5"/>
  <c r="P166" i="5"/>
  <c r="P70" i="12" s="1"/>
  <c r="R164" i="5"/>
  <c r="R165" i="5" s="1"/>
  <c r="M57" i="5"/>
  <c r="S161" i="5"/>
  <c r="K5" i="6"/>
  <c r="N4" i="6"/>
  <c r="M2" i="5"/>
  <c r="M2" i="6"/>
  <c r="L60" i="4"/>
  <c r="K60" i="4"/>
  <c r="K80" i="5" s="1"/>
  <c r="AC90" i="5"/>
  <c r="AB93" i="5"/>
  <c r="U46" i="5"/>
  <c r="X96" i="5"/>
  <c r="X142" i="5" s="1"/>
  <c r="X144" i="5" s="1"/>
  <c r="X36" i="12" s="1"/>
  <c r="Y95" i="5"/>
  <c r="Y141" i="5" s="1"/>
  <c r="Y96" i="5"/>
  <c r="Y142" i="5" s="1"/>
  <c r="L7" i="4"/>
  <c r="L5" i="6" s="1"/>
  <c r="L31" i="4"/>
  <c r="L66" i="4"/>
  <c r="N4" i="4"/>
  <c r="N108" i="4" s="1"/>
  <c r="N4" i="5"/>
  <c r="N56" i="5" s="1"/>
  <c r="M6" i="4"/>
  <c r="M59" i="4" s="1"/>
  <c r="M60" i="4" s="1"/>
  <c r="M5" i="4"/>
  <c r="M29" i="4" s="1"/>
  <c r="M61" i="4" s="1"/>
  <c r="M62" i="4" s="1"/>
  <c r="K36" i="4"/>
  <c r="L32" i="4"/>
  <c r="K37" i="4"/>
  <c r="K35" i="4"/>
  <c r="K38" i="4"/>
  <c r="K68" i="4"/>
  <c r="G69" i="4"/>
  <c r="E70" i="4"/>
  <c r="E86" i="4" s="1"/>
  <c r="M2" i="4"/>
  <c r="O4" i="2"/>
  <c r="O4" i="12" s="1"/>
  <c r="O10" i="12" s="1"/>
  <c r="N2" i="2"/>
  <c r="N2" i="12" s="1"/>
  <c r="AV181" i="6" l="1"/>
  <c r="AV178" i="6"/>
  <c r="AV176" i="6"/>
  <c r="AV129" i="6"/>
  <c r="Z191" i="5"/>
  <c r="Z75" i="12" s="1"/>
  <c r="AA185" i="5"/>
  <c r="AA186" i="5"/>
  <c r="AA189" i="5"/>
  <c r="AA188" i="5"/>
  <c r="AA187" i="5"/>
  <c r="Z106" i="5"/>
  <c r="Y170" i="5"/>
  <c r="BG110" i="5"/>
  <c r="Z132" i="5"/>
  <c r="Z35" i="12" s="1"/>
  <c r="AA126" i="5"/>
  <c r="AA128" i="5"/>
  <c r="AA127" i="5"/>
  <c r="AA129" i="5"/>
  <c r="AA130" i="5"/>
  <c r="BI7" i="2"/>
  <c r="BH5" i="12"/>
  <c r="BH6" i="12" s="1"/>
  <c r="BH5" i="5"/>
  <c r="O11" i="12"/>
  <c r="N12" i="12"/>
  <c r="AA182" i="5"/>
  <c r="AA73" i="12" s="1"/>
  <c r="AA86" i="5"/>
  <c r="AA87" i="5"/>
  <c r="Z109" i="5"/>
  <c r="Z112" i="5" s="1"/>
  <c r="Z173" i="5" s="1"/>
  <c r="AB6" i="5"/>
  <c r="AB121" i="5" s="1"/>
  <c r="AA85" i="5"/>
  <c r="AA77" i="5"/>
  <c r="AA78" i="5"/>
  <c r="Y144" i="5"/>
  <c r="Y36" i="12" s="1"/>
  <c r="R166" i="5"/>
  <c r="R70" i="12" s="1"/>
  <c r="S164" i="5"/>
  <c r="S165" i="5" s="1"/>
  <c r="S166" i="5" s="1"/>
  <c r="S70" i="12" s="1"/>
  <c r="N57" i="5"/>
  <c r="T161" i="5"/>
  <c r="O4" i="6"/>
  <c r="K63" i="4"/>
  <c r="N2" i="5"/>
  <c r="N2" i="6"/>
  <c r="K82" i="5"/>
  <c r="K30" i="12" s="1"/>
  <c r="K91" i="5"/>
  <c r="Z92" i="5" s="1"/>
  <c r="Z95" i="5" s="1"/>
  <c r="Z141" i="5" s="1"/>
  <c r="K81" i="5"/>
  <c r="V46" i="5"/>
  <c r="AD90" i="5"/>
  <c r="AC93" i="5"/>
  <c r="N5" i="4"/>
  <c r="N66" i="4" s="1"/>
  <c r="L63" i="4"/>
  <c r="L80" i="5"/>
  <c r="M80" i="5"/>
  <c r="N6" i="4"/>
  <c r="M32" i="4"/>
  <c r="M66" i="4"/>
  <c r="M31" i="4"/>
  <c r="M7" i="4"/>
  <c r="M5" i="6" s="1"/>
  <c r="O4" i="4"/>
  <c r="O108" i="4" s="1"/>
  <c r="O4" i="5"/>
  <c r="O56" i="5" s="1"/>
  <c r="L36" i="4"/>
  <c r="L37" i="4"/>
  <c r="L35" i="4"/>
  <c r="L38" i="4"/>
  <c r="K50" i="4"/>
  <c r="K101" i="4" s="1"/>
  <c r="G70" i="4"/>
  <c r="E71" i="4"/>
  <c r="E87" i="4" s="1"/>
  <c r="K69" i="4"/>
  <c r="N2" i="4"/>
  <c r="P4" i="2"/>
  <c r="P4" i="12" s="1"/>
  <c r="P10" i="12" s="1"/>
  <c r="O2" i="2"/>
  <c r="O2" i="12" s="1"/>
  <c r="AW181" i="6" l="1"/>
  <c r="AW176" i="6"/>
  <c r="AW178" i="6"/>
  <c r="AW129" i="6"/>
  <c r="AB186" i="5"/>
  <c r="AB185" i="5"/>
  <c r="AB188" i="5"/>
  <c r="AB189" i="5"/>
  <c r="AB187" i="5"/>
  <c r="AA191" i="5"/>
  <c r="AA75" i="12" s="1"/>
  <c r="AA106" i="5"/>
  <c r="Z170" i="5"/>
  <c r="BH110" i="5"/>
  <c r="AA132" i="5"/>
  <c r="AA35" i="12" s="1"/>
  <c r="AB128" i="5"/>
  <c r="AB130" i="5"/>
  <c r="AB129" i="5"/>
  <c r="AB126" i="5"/>
  <c r="AB127" i="5"/>
  <c r="AC6" i="5"/>
  <c r="AC121" i="5" s="1"/>
  <c r="BJ7" i="2"/>
  <c r="BI5" i="12"/>
  <c r="BI6" i="12" s="1"/>
  <c r="BI5" i="5"/>
  <c r="P11" i="12"/>
  <c r="O12" i="12"/>
  <c r="AB86" i="5"/>
  <c r="AB182" i="5"/>
  <c r="AB73" i="12" s="1"/>
  <c r="AB87" i="5"/>
  <c r="AB77" i="5"/>
  <c r="AB78" i="5"/>
  <c r="AA109" i="5"/>
  <c r="AA112" i="5" s="1"/>
  <c r="AA173" i="5" s="1"/>
  <c r="AB85" i="5"/>
  <c r="T164" i="5"/>
  <c r="T165" i="5" s="1"/>
  <c r="T166" i="5" s="1"/>
  <c r="T70" i="12" s="1"/>
  <c r="O57" i="5"/>
  <c r="K137" i="5"/>
  <c r="K98" i="5"/>
  <c r="U161" i="5"/>
  <c r="P4" i="6"/>
  <c r="O2" i="5"/>
  <c r="O2" i="6"/>
  <c r="N29" i="4"/>
  <c r="N61" i="4" s="1"/>
  <c r="N62" i="4" s="1"/>
  <c r="N59" i="4"/>
  <c r="AE90" i="5"/>
  <c r="AD93" i="5"/>
  <c r="W46" i="5"/>
  <c r="Z96" i="5"/>
  <c r="Z142" i="5" s="1"/>
  <c r="Z144" i="5" s="1"/>
  <c r="Z36" i="12" s="1"/>
  <c r="M91" i="5"/>
  <c r="M82" i="5"/>
  <c r="M30" i="12" s="1"/>
  <c r="M81" i="5"/>
  <c r="L91" i="5"/>
  <c r="L82" i="5"/>
  <c r="L30" i="12" s="1"/>
  <c r="L81" i="5"/>
  <c r="N7" i="4"/>
  <c r="N5" i="6" s="1"/>
  <c r="M63" i="4"/>
  <c r="M38" i="4"/>
  <c r="M36" i="4"/>
  <c r="M37" i="4"/>
  <c r="K81" i="4"/>
  <c r="K85" i="4" s="1"/>
  <c r="O6" i="4"/>
  <c r="O59" i="4" s="1"/>
  <c r="O60" i="4" s="1"/>
  <c r="M35" i="4"/>
  <c r="O5" i="4"/>
  <c r="O29" i="4" s="1"/>
  <c r="O61" i="4" s="1"/>
  <c r="P4" i="4"/>
  <c r="P108" i="4" s="1"/>
  <c r="P4" i="5"/>
  <c r="P56" i="5" s="1"/>
  <c r="L50" i="4"/>
  <c r="E72" i="4"/>
  <c r="E88" i="4" s="1"/>
  <c r="G71" i="4"/>
  <c r="K70" i="4"/>
  <c r="O2" i="4"/>
  <c r="Q4" i="2"/>
  <c r="Q4" i="12" s="1"/>
  <c r="P2" i="2"/>
  <c r="P2" i="12" s="1"/>
  <c r="AX181" i="6" l="1"/>
  <c r="AX178" i="6"/>
  <c r="AX176" i="6"/>
  <c r="AX129" i="6"/>
  <c r="AC187" i="5"/>
  <c r="AC186" i="5"/>
  <c r="AC188" i="5"/>
  <c r="AC189" i="5"/>
  <c r="AC185" i="5"/>
  <c r="AB191" i="5"/>
  <c r="AB75" i="12" s="1"/>
  <c r="AB106" i="5"/>
  <c r="AA170" i="5"/>
  <c r="BI110" i="5"/>
  <c r="AB132" i="5"/>
  <c r="AB35" i="12" s="1"/>
  <c r="AC128" i="5"/>
  <c r="AC130" i="5"/>
  <c r="AC129" i="5"/>
  <c r="AC126" i="5"/>
  <c r="AC127" i="5"/>
  <c r="AC77" i="5"/>
  <c r="AC87" i="5"/>
  <c r="AC78" i="5"/>
  <c r="AC85" i="5"/>
  <c r="AC182" i="5"/>
  <c r="AC73" i="12" s="1"/>
  <c r="AD6" i="5"/>
  <c r="AD121" i="5" s="1"/>
  <c r="AC86" i="5"/>
  <c r="K100" i="5"/>
  <c r="BK7" i="2"/>
  <c r="BJ5" i="12"/>
  <c r="BJ6" i="12" s="1"/>
  <c r="BJ5" i="5"/>
  <c r="P12" i="12"/>
  <c r="Q10" i="12"/>
  <c r="Q11" i="12" s="1"/>
  <c r="AB109" i="5"/>
  <c r="AB112" i="5" s="1"/>
  <c r="AB173" i="5" s="1"/>
  <c r="U164" i="5"/>
  <c r="U165" i="5" s="1"/>
  <c r="U166" i="5" s="1"/>
  <c r="U70" i="12" s="1"/>
  <c r="P57" i="5"/>
  <c r="L137" i="5"/>
  <c r="L98" i="5"/>
  <c r="M137" i="5"/>
  <c r="M98" i="5"/>
  <c r="V161" i="5"/>
  <c r="L81" i="4"/>
  <c r="L101" i="4"/>
  <c r="Q4" i="6"/>
  <c r="P2" i="5"/>
  <c r="P2" i="6"/>
  <c r="N32" i="4"/>
  <c r="O62" i="4"/>
  <c r="N31" i="4"/>
  <c r="O31" i="4" s="1"/>
  <c r="N60" i="4"/>
  <c r="AF90" i="5"/>
  <c r="AE93" i="5"/>
  <c r="X46" i="5"/>
  <c r="AA92" i="5"/>
  <c r="AA96" i="5"/>
  <c r="AA142" i="5" s="1"/>
  <c r="AB92" i="5"/>
  <c r="O7" i="4"/>
  <c r="O5" i="6" s="1"/>
  <c r="M50" i="4"/>
  <c r="K86" i="4"/>
  <c r="O80" i="5"/>
  <c r="K84" i="4"/>
  <c r="O66" i="4"/>
  <c r="P6" i="4"/>
  <c r="P59" i="4" s="1"/>
  <c r="P60" i="4" s="1"/>
  <c r="P5" i="4"/>
  <c r="P29" i="4" s="1"/>
  <c r="P61" i="4" s="1"/>
  <c r="Q4" i="4"/>
  <c r="Q108" i="4" s="1"/>
  <c r="Q4" i="5"/>
  <c r="Q56" i="5" s="1"/>
  <c r="K71" i="4"/>
  <c r="K87" i="4" s="1"/>
  <c r="E73" i="4"/>
  <c r="E89" i="4" s="1"/>
  <c r="G72" i="4"/>
  <c r="P2" i="4"/>
  <c r="R4" i="2"/>
  <c r="R4" i="12" s="1"/>
  <c r="R10" i="12" s="1"/>
  <c r="Q2" i="2"/>
  <c r="Q2" i="12" s="1"/>
  <c r="AY181" i="6" l="1"/>
  <c r="AY176" i="6"/>
  <c r="AY178" i="6"/>
  <c r="AY129" i="6"/>
  <c r="AC191" i="5"/>
  <c r="AC75" i="12" s="1"/>
  <c r="AD186" i="5"/>
  <c r="AD187" i="5"/>
  <c r="AD188" i="5"/>
  <c r="AD185" i="5"/>
  <c r="AD189" i="5"/>
  <c r="AC106" i="5"/>
  <c r="AB170" i="5"/>
  <c r="BJ110" i="5"/>
  <c r="AC132" i="5"/>
  <c r="AC35" i="12" s="1"/>
  <c r="AD130" i="5"/>
  <c r="AD127" i="5"/>
  <c r="AD126" i="5"/>
  <c r="AD128" i="5"/>
  <c r="AD129" i="5"/>
  <c r="AD78" i="5"/>
  <c r="AD182" i="5"/>
  <c r="AD73" i="12" s="1"/>
  <c r="AD87" i="5"/>
  <c r="AD85" i="5"/>
  <c r="AD77" i="5"/>
  <c r="AD86" i="5"/>
  <c r="AE6" i="5"/>
  <c r="AE121" i="5" s="1"/>
  <c r="R11" i="12"/>
  <c r="M100" i="5"/>
  <c r="BL7" i="2"/>
  <c r="BK5" i="12"/>
  <c r="BK6" i="12" s="1"/>
  <c r="BK5" i="5"/>
  <c r="L100" i="5"/>
  <c r="Q12" i="12"/>
  <c r="AC109" i="5"/>
  <c r="AC112" i="5" s="1"/>
  <c r="AC173" i="5" s="1"/>
  <c r="V164" i="5"/>
  <c r="V165" i="5" s="1"/>
  <c r="V166" i="5" s="1"/>
  <c r="V70" i="12" s="1"/>
  <c r="Q57" i="5"/>
  <c r="W161" i="5"/>
  <c r="M81" i="4"/>
  <c r="M101" i="4"/>
  <c r="R4" i="6"/>
  <c r="N36" i="4"/>
  <c r="Q2" i="5"/>
  <c r="Q2" i="6"/>
  <c r="O32" i="4"/>
  <c r="O38" i="4" s="1"/>
  <c r="N35" i="4"/>
  <c r="N37" i="4"/>
  <c r="N38" i="4"/>
  <c r="P62" i="4"/>
  <c r="N80" i="5"/>
  <c r="N63" i="4"/>
  <c r="Y46" i="5"/>
  <c r="AA95" i="5"/>
  <c r="AA141" i="5" s="1"/>
  <c r="AA144" i="5" s="1"/>
  <c r="AA36" i="12" s="1"/>
  <c r="AG90" i="5"/>
  <c r="AF93" i="5"/>
  <c r="AB95" i="5"/>
  <c r="AB141" i="5" s="1"/>
  <c r="O91" i="5"/>
  <c r="AD92" i="5" s="1"/>
  <c r="O82" i="5"/>
  <c r="O30" i="12" s="1"/>
  <c r="O81" i="5"/>
  <c r="AB96" i="5"/>
  <c r="AB142" i="5" s="1"/>
  <c r="P31" i="4"/>
  <c r="O71" i="4"/>
  <c r="O63" i="4"/>
  <c r="Q6" i="4"/>
  <c r="Q59" i="4" s="1"/>
  <c r="Q60" i="4" s="1"/>
  <c r="P7" i="4"/>
  <c r="P5" i="6" s="1"/>
  <c r="P66" i="4"/>
  <c r="P70" i="4" s="1"/>
  <c r="R4" i="4"/>
  <c r="R108" i="4" s="1"/>
  <c r="R4" i="5"/>
  <c r="R56" i="5" s="1"/>
  <c r="Q5" i="4"/>
  <c r="Q66" i="4" s="1"/>
  <c r="Q68" i="4" s="1"/>
  <c r="K72" i="4"/>
  <c r="K88" i="4" s="1"/>
  <c r="O72" i="4"/>
  <c r="E74" i="4"/>
  <c r="E90" i="4" s="1"/>
  <c r="G73" i="4"/>
  <c r="Q2" i="4"/>
  <c r="S4" i="2"/>
  <c r="S4" i="12" s="1"/>
  <c r="R2" i="2"/>
  <c r="R2" i="12" s="1"/>
  <c r="AZ181" i="6" l="1"/>
  <c r="AZ178" i="6"/>
  <c r="AZ176" i="6"/>
  <c r="AZ129" i="6"/>
  <c r="AE186" i="5"/>
  <c r="AE188" i="5"/>
  <c r="AE187" i="5"/>
  <c r="AE185" i="5"/>
  <c r="AE189" i="5"/>
  <c r="AD191" i="5"/>
  <c r="AD75" i="12" s="1"/>
  <c r="AD106" i="5"/>
  <c r="AC170" i="5"/>
  <c r="BK110" i="5"/>
  <c r="AD132" i="5"/>
  <c r="AD35" i="12" s="1"/>
  <c r="AE130" i="5"/>
  <c r="AE127" i="5"/>
  <c r="AE129" i="5"/>
  <c r="AE128" i="5"/>
  <c r="AE126" i="5"/>
  <c r="AE182" i="5"/>
  <c r="AE73" i="12" s="1"/>
  <c r="AE86" i="5"/>
  <c r="AE85" i="5"/>
  <c r="AF6" i="5"/>
  <c r="AF121" i="5" s="1"/>
  <c r="AE77" i="5"/>
  <c r="AE78" i="5"/>
  <c r="AE87" i="5"/>
  <c r="BM7" i="2"/>
  <c r="BL5" i="12"/>
  <c r="BL6" i="12" s="1"/>
  <c r="BL5" i="5"/>
  <c r="R12" i="12"/>
  <c r="S10" i="12"/>
  <c r="AD109" i="5"/>
  <c r="AD112" i="5" s="1"/>
  <c r="AD173" i="5" s="1"/>
  <c r="AB144" i="5"/>
  <c r="AB36" i="12" s="1"/>
  <c r="W164" i="5"/>
  <c r="W165" i="5" s="1"/>
  <c r="W166" i="5" s="1"/>
  <c r="W70" i="12" s="1"/>
  <c r="R57" i="5"/>
  <c r="O137" i="5"/>
  <c r="O98" i="5"/>
  <c r="X161" i="5"/>
  <c r="S4" i="6"/>
  <c r="P32" i="4"/>
  <c r="P37" i="4" s="1"/>
  <c r="O36" i="4"/>
  <c r="O37" i="4"/>
  <c r="O35" i="4"/>
  <c r="N50" i="4"/>
  <c r="R2" i="5"/>
  <c r="R2" i="6"/>
  <c r="N91" i="5"/>
  <c r="AC92" i="5" s="1"/>
  <c r="AC95" i="5" s="1"/>
  <c r="AC141" i="5" s="1"/>
  <c r="N82" i="5"/>
  <c r="N30" i="12" s="1"/>
  <c r="N81" i="5"/>
  <c r="AH90" i="5"/>
  <c r="AG93" i="5"/>
  <c r="Z46" i="5"/>
  <c r="AC96" i="5"/>
  <c r="AC142" i="5" s="1"/>
  <c r="AD95" i="5"/>
  <c r="AD141" i="5" s="1"/>
  <c r="AD96" i="5"/>
  <c r="AD142" i="5" s="1"/>
  <c r="Q7" i="4"/>
  <c r="Q5" i="6" s="1"/>
  <c r="P63" i="4"/>
  <c r="P80" i="5"/>
  <c r="Q69" i="4"/>
  <c r="Q70" i="4"/>
  <c r="Q72" i="4"/>
  <c r="Q80" i="5"/>
  <c r="P71" i="4"/>
  <c r="P72" i="4"/>
  <c r="R6" i="4"/>
  <c r="R59" i="4" s="1"/>
  <c r="R60" i="4" s="1"/>
  <c r="R5" i="4"/>
  <c r="R29" i="4" s="1"/>
  <c r="R61" i="4" s="1"/>
  <c r="P68" i="4"/>
  <c r="P69" i="4"/>
  <c r="Q29" i="4"/>
  <c r="Q31" i="4" s="1"/>
  <c r="Q71" i="4"/>
  <c r="S4" i="4"/>
  <c r="S108" i="4" s="1"/>
  <c r="S4" i="5"/>
  <c r="S56" i="5" s="1"/>
  <c r="E75" i="4"/>
  <c r="E91" i="4" s="1"/>
  <c r="G74" i="4"/>
  <c r="Q73" i="4"/>
  <c r="K73" i="4"/>
  <c r="K89" i="4" s="1"/>
  <c r="P73" i="4"/>
  <c r="O73" i="4"/>
  <c r="R2" i="4"/>
  <c r="T4" i="2"/>
  <c r="T4" i="12" s="1"/>
  <c r="S2" i="2"/>
  <c r="S2" i="12" s="1"/>
  <c r="BA181" i="6" l="1"/>
  <c r="BA176" i="6"/>
  <c r="BA178" i="6"/>
  <c r="BA129" i="6"/>
  <c r="AE191" i="5"/>
  <c r="AE75" i="12" s="1"/>
  <c r="AF86" i="5"/>
  <c r="AF186" i="5"/>
  <c r="AF188" i="5"/>
  <c r="AF189" i="5"/>
  <c r="AF187" i="5"/>
  <c r="AF185" i="5"/>
  <c r="AE106" i="5"/>
  <c r="AD170" i="5"/>
  <c r="BL110" i="5"/>
  <c r="AG6" i="5"/>
  <c r="AG121" i="5" s="1"/>
  <c r="AE132" i="5"/>
  <c r="AE35" i="12" s="1"/>
  <c r="AF127" i="5"/>
  <c r="AF129" i="5"/>
  <c r="AF128" i="5"/>
  <c r="AF130" i="5"/>
  <c r="AF126" i="5"/>
  <c r="AF87" i="5"/>
  <c r="AF85" i="5"/>
  <c r="AF182" i="5"/>
  <c r="AF73" i="12" s="1"/>
  <c r="AF77" i="5"/>
  <c r="AF78" i="5"/>
  <c r="BN7" i="2"/>
  <c r="BM5" i="12"/>
  <c r="BM6" i="12" s="1"/>
  <c r="BM5" i="5"/>
  <c r="T10" i="12"/>
  <c r="T11" i="12" s="1"/>
  <c r="O100" i="5"/>
  <c r="S11" i="12"/>
  <c r="AE109" i="5"/>
  <c r="AE112" i="5" s="1"/>
  <c r="AE173" i="5" s="1"/>
  <c r="AC144" i="5"/>
  <c r="AC36" i="12" s="1"/>
  <c r="AD144" i="5"/>
  <c r="AD36" i="12" s="1"/>
  <c r="X164" i="5"/>
  <c r="X165" i="5" s="1"/>
  <c r="X166" i="5" s="1"/>
  <c r="X70" i="12" s="1"/>
  <c r="S57" i="5"/>
  <c r="N137" i="5"/>
  <c r="N98" i="5"/>
  <c r="Y161" i="5"/>
  <c r="P38" i="4"/>
  <c r="N81" i="4"/>
  <c r="N101" i="4"/>
  <c r="O50" i="4"/>
  <c r="T4" i="6"/>
  <c r="P35" i="4"/>
  <c r="P36" i="4"/>
  <c r="S2" i="5"/>
  <c r="S2" i="6"/>
  <c r="AA46" i="5"/>
  <c r="AI90" i="5"/>
  <c r="AH93" i="5"/>
  <c r="P91" i="5"/>
  <c r="P82" i="5"/>
  <c r="P30" i="12" s="1"/>
  <c r="P81" i="5"/>
  <c r="Q91" i="5"/>
  <c r="Q82" i="5"/>
  <c r="Q30" i="12" s="1"/>
  <c r="Q81" i="5"/>
  <c r="R66" i="4"/>
  <c r="R71" i="4" s="1"/>
  <c r="R7" i="4"/>
  <c r="R5" i="6" s="1"/>
  <c r="R31" i="4"/>
  <c r="R80" i="5"/>
  <c r="Q32" i="4"/>
  <c r="R32" i="4" s="1"/>
  <c r="S5" i="4"/>
  <c r="S66" i="4" s="1"/>
  <c r="S71" i="4" s="1"/>
  <c r="Q61" i="4"/>
  <c r="Q62" i="4" s="1"/>
  <c r="Q63" i="4" s="1"/>
  <c r="S6" i="4"/>
  <c r="S59" i="4" s="1"/>
  <c r="T4" i="4"/>
  <c r="T108" i="4" s="1"/>
  <c r="T4" i="5"/>
  <c r="T56" i="5" s="1"/>
  <c r="E76" i="4"/>
  <c r="E92" i="4" s="1"/>
  <c r="G75" i="4"/>
  <c r="O74" i="4"/>
  <c r="Q74" i="4"/>
  <c r="P74" i="4"/>
  <c r="K74" i="4"/>
  <c r="K90" i="4" s="1"/>
  <c r="S2" i="4"/>
  <c r="U4" i="2"/>
  <c r="U4" i="12" s="1"/>
  <c r="U10" i="12" s="1"/>
  <c r="T2" i="2"/>
  <c r="T2" i="12" s="1"/>
  <c r="BB181" i="6" l="1"/>
  <c r="BB178" i="6"/>
  <c r="BB176" i="6"/>
  <c r="BB129" i="6"/>
  <c r="AF191" i="5"/>
  <c r="AF75" i="12" s="1"/>
  <c r="BM110" i="5"/>
  <c r="AG130" i="5"/>
  <c r="AG189" i="5"/>
  <c r="AG187" i="5"/>
  <c r="AG186" i="5"/>
  <c r="AG188" i="5"/>
  <c r="AG185" i="5"/>
  <c r="AF106" i="5"/>
  <c r="AE170" i="5"/>
  <c r="AH6" i="5"/>
  <c r="AG86" i="5"/>
  <c r="AG182" i="5"/>
  <c r="AG73" i="12" s="1"/>
  <c r="AG129" i="5"/>
  <c r="AG126" i="5"/>
  <c r="AG77" i="5"/>
  <c r="AG127" i="5"/>
  <c r="AG78" i="5"/>
  <c r="AG87" i="5"/>
  <c r="AG128" i="5"/>
  <c r="AG85" i="5"/>
  <c r="AF132" i="5"/>
  <c r="AF35" i="12" s="1"/>
  <c r="T12" i="12"/>
  <c r="BO7" i="2"/>
  <c r="BN5" i="12"/>
  <c r="BN6" i="12" s="1"/>
  <c r="BN5" i="5"/>
  <c r="N100" i="5"/>
  <c r="U11" i="12"/>
  <c r="S12" i="12"/>
  <c r="AF109" i="5"/>
  <c r="AF112" i="5" s="1"/>
  <c r="AF173" i="5" s="1"/>
  <c r="Y164" i="5"/>
  <c r="Y165" i="5" s="1"/>
  <c r="Y166" i="5" s="1"/>
  <c r="Y70" i="12" s="1"/>
  <c r="T57" i="5"/>
  <c r="Q137" i="5"/>
  <c r="Q98" i="5"/>
  <c r="P137" i="5"/>
  <c r="P98" i="5"/>
  <c r="Z161" i="5"/>
  <c r="O81" i="4"/>
  <c r="O101" i="4"/>
  <c r="P50" i="4"/>
  <c r="U4" i="6"/>
  <c r="T2" i="5"/>
  <c r="T2" i="6"/>
  <c r="R69" i="4"/>
  <c r="R74" i="4"/>
  <c r="R72" i="4"/>
  <c r="R73" i="4"/>
  <c r="S60" i="4"/>
  <c r="S80" i="5" s="1"/>
  <c r="R68" i="4"/>
  <c r="R70" i="4"/>
  <c r="AJ90" i="5"/>
  <c r="AI93" i="5"/>
  <c r="AB46" i="5"/>
  <c r="AF92" i="5"/>
  <c r="AF95" i="5" s="1"/>
  <c r="AF141" i="5" s="1"/>
  <c r="AE92" i="5"/>
  <c r="AE95" i="5" s="1"/>
  <c r="AE141" i="5" s="1"/>
  <c r="R36" i="4"/>
  <c r="AE96" i="5"/>
  <c r="AE142" i="5" s="1"/>
  <c r="R91" i="5"/>
  <c r="AG92" i="5" s="1"/>
  <c r="R82" i="5"/>
  <c r="R30" i="12" s="1"/>
  <c r="R81" i="5"/>
  <c r="AF96" i="5"/>
  <c r="AF142" i="5" s="1"/>
  <c r="R37" i="4"/>
  <c r="R38" i="4"/>
  <c r="R35" i="4"/>
  <c r="Q37" i="4"/>
  <c r="Q35" i="4"/>
  <c r="Q36" i="4"/>
  <c r="Q38" i="4"/>
  <c r="R62" i="4"/>
  <c r="R63" i="4" s="1"/>
  <c r="S69" i="4"/>
  <c r="S74" i="4"/>
  <c r="S70" i="4"/>
  <c r="S73" i="4"/>
  <c r="S7" i="4"/>
  <c r="S5" i="6" s="1"/>
  <c r="S68" i="4"/>
  <c r="S29" i="4"/>
  <c r="S31" i="4" s="1"/>
  <c r="S72" i="4"/>
  <c r="T5" i="4"/>
  <c r="T66" i="4" s="1"/>
  <c r="T73" i="4" s="1"/>
  <c r="U4" i="4"/>
  <c r="U108" i="4" s="1"/>
  <c r="U4" i="5"/>
  <c r="U56" i="5" s="1"/>
  <c r="T6" i="4"/>
  <c r="T59" i="4" s="1"/>
  <c r="T60" i="4" s="1"/>
  <c r="K75" i="4"/>
  <c r="K91" i="4" s="1"/>
  <c r="P75" i="4"/>
  <c r="Q75" i="4"/>
  <c r="O75" i="4"/>
  <c r="S75" i="4"/>
  <c r="R75" i="4"/>
  <c r="E77" i="4"/>
  <c r="E93" i="4" s="1"/>
  <c r="G76" i="4"/>
  <c r="T2" i="4"/>
  <c r="V4" i="2"/>
  <c r="V4" i="12" s="1"/>
  <c r="U2" i="2"/>
  <c r="U2" i="12" s="1"/>
  <c r="AI6" i="5" l="1"/>
  <c r="AI121" i="5" s="1"/>
  <c r="AH121" i="5"/>
  <c r="BC181" i="6"/>
  <c r="BC176" i="6"/>
  <c r="BC178" i="6"/>
  <c r="BC129" i="6"/>
  <c r="AH85" i="5"/>
  <c r="BN110" i="5"/>
  <c r="AG191" i="5"/>
  <c r="AG75" i="12" s="1"/>
  <c r="AH186" i="5"/>
  <c r="AH189" i="5"/>
  <c r="AH188" i="5"/>
  <c r="AH185" i="5"/>
  <c r="AH187" i="5"/>
  <c r="AI185" i="5"/>
  <c r="AG106" i="5"/>
  <c r="AF170" i="5"/>
  <c r="AH128" i="5"/>
  <c r="AH127" i="5"/>
  <c r="AG132" i="5"/>
  <c r="AG35" i="12" s="1"/>
  <c r="AH130" i="5"/>
  <c r="AH126" i="5"/>
  <c r="AH77" i="5"/>
  <c r="AH129" i="5"/>
  <c r="AH78" i="5"/>
  <c r="AH87" i="5"/>
  <c r="AH86" i="5"/>
  <c r="AH182" i="5"/>
  <c r="AH73" i="12" s="1"/>
  <c r="AI127" i="5"/>
  <c r="AI130" i="5"/>
  <c r="AI129" i="5"/>
  <c r="Q100" i="5"/>
  <c r="V10" i="12"/>
  <c r="V11" i="12" s="1"/>
  <c r="U12" i="12"/>
  <c r="BP7" i="2"/>
  <c r="BO5" i="12"/>
  <c r="BO6" i="12" s="1"/>
  <c r="BO5" i="5"/>
  <c r="P100" i="5"/>
  <c r="AI182" i="5"/>
  <c r="AI73" i="12" s="1"/>
  <c r="AG109" i="5"/>
  <c r="AG112" i="5" s="1"/>
  <c r="AG173" i="5" s="1"/>
  <c r="AF144" i="5"/>
  <c r="AF36" i="12" s="1"/>
  <c r="AE144" i="5"/>
  <c r="AE36" i="12" s="1"/>
  <c r="Z164" i="5"/>
  <c r="Z165" i="5" s="1"/>
  <c r="Z166" i="5" s="1"/>
  <c r="Z70" i="12" s="1"/>
  <c r="U57" i="5"/>
  <c r="U60" i="5" s="1"/>
  <c r="R137" i="5"/>
  <c r="R98" i="5"/>
  <c r="O91" i="4"/>
  <c r="AA161" i="5"/>
  <c r="P81" i="4"/>
  <c r="P91" i="4" s="1"/>
  <c r="P101" i="4"/>
  <c r="O88" i="4"/>
  <c r="O87" i="4"/>
  <c r="O89" i="4"/>
  <c r="O90" i="4"/>
  <c r="V4" i="6"/>
  <c r="U2" i="5"/>
  <c r="U2" i="6"/>
  <c r="R50" i="4"/>
  <c r="AC46" i="5"/>
  <c r="AK90" i="5"/>
  <c r="AJ93" i="5"/>
  <c r="AJ6" i="5"/>
  <c r="AJ121" i="5" s="1"/>
  <c r="AI86" i="5"/>
  <c r="S91" i="5"/>
  <c r="S81" i="5"/>
  <c r="S82" i="5"/>
  <c r="S30" i="12" s="1"/>
  <c r="AG95" i="5"/>
  <c r="AG141" i="5" s="1"/>
  <c r="Q50" i="4"/>
  <c r="S32" i="4"/>
  <c r="S37" i="4" s="1"/>
  <c r="S61" i="4"/>
  <c r="S62" i="4" s="1"/>
  <c r="S63" i="4" s="1"/>
  <c r="T72" i="4"/>
  <c r="T68" i="4"/>
  <c r="T7" i="4"/>
  <c r="T5" i="6" s="1"/>
  <c r="T70" i="4"/>
  <c r="T75" i="4"/>
  <c r="U6" i="4"/>
  <c r="U59" i="4" s="1"/>
  <c r="U60" i="4" s="1"/>
  <c r="U5" i="4"/>
  <c r="U66" i="4" s="1"/>
  <c r="U74" i="4" s="1"/>
  <c r="T74" i="4"/>
  <c r="T69" i="4"/>
  <c r="T71" i="4"/>
  <c r="V4" i="4"/>
  <c r="V108" i="4" s="1"/>
  <c r="V4" i="5"/>
  <c r="V56" i="5" s="1"/>
  <c r="T80" i="5"/>
  <c r="T29" i="4"/>
  <c r="S76" i="4"/>
  <c r="R76" i="4"/>
  <c r="T76" i="4"/>
  <c r="P76" i="4"/>
  <c r="Q76" i="4"/>
  <c r="O76" i="4"/>
  <c r="O92" i="4" s="1"/>
  <c r="E78" i="4"/>
  <c r="E94" i="4" s="1"/>
  <c r="G77" i="4"/>
  <c r="K76" i="4"/>
  <c r="U2" i="4"/>
  <c r="W4" i="2"/>
  <c r="W4" i="12" s="1"/>
  <c r="W10" i="12" s="1"/>
  <c r="V2" i="2"/>
  <c r="V2" i="12" s="1"/>
  <c r="AI186" i="5" l="1"/>
  <c r="AI77" i="5"/>
  <c r="AI188" i="5"/>
  <c r="AI87" i="5"/>
  <c r="AI128" i="5"/>
  <c r="AI85" i="5"/>
  <c r="AI78" i="5"/>
  <c r="AI126" i="5"/>
  <c r="AI189" i="5"/>
  <c r="AI187" i="5"/>
  <c r="BD181" i="6"/>
  <c r="BD178" i="6"/>
  <c r="BD176" i="6"/>
  <c r="BD129" i="6"/>
  <c r="AH191" i="5"/>
  <c r="AH75" i="12" s="1"/>
  <c r="AJ186" i="5"/>
  <c r="AJ188" i="5"/>
  <c r="AJ185" i="5"/>
  <c r="AJ189" i="5"/>
  <c r="AJ187" i="5"/>
  <c r="AH106" i="5"/>
  <c r="AG170" i="5"/>
  <c r="AH132" i="5"/>
  <c r="AH35" i="12" s="1"/>
  <c r="AI132" i="5"/>
  <c r="AI35" i="12" s="1"/>
  <c r="AJ130" i="5"/>
  <c r="AJ128" i="5"/>
  <c r="AJ129" i="5"/>
  <c r="AJ126" i="5"/>
  <c r="AJ127" i="5"/>
  <c r="R100" i="5"/>
  <c r="BO110" i="5"/>
  <c r="V12" i="12"/>
  <c r="W11" i="12"/>
  <c r="BQ7" i="2"/>
  <c r="BP5" i="12"/>
  <c r="BP6" i="12" s="1"/>
  <c r="BP5" i="5"/>
  <c r="AJ182" i="5"/>
  <c r="AJ73" i="12" s="1"/>
  <c r="AH109" i="5"/>
  <c r="AH112" i="5" s="1"/>
  <c r="AH173" i="5" s="1"/>
  <c r="AA164" i="5"/>
  <c r="AA165" i="5" s="1"/>
  <c r="AA166" i="5" s="1"/>
  <c r="AA70" i="12" s="1"/>
  <c r="U61" i="5"/>
  <c r="V57" i="5"/>
  <c r="V60" i="5" s="1"/>
  <c r="P92" i="4"/>
  <c r="S137" i="5"/>
  <c r="S98" i="5"/>
  <c r="AB161" i="5"/>
  <c r="Q81" i="4"/>
  <c r="Q91" i="4" s="1"/>
  <c r="Q101" i="4"/>
  <c r="R81" i="4"/>
  <c r="R88" i="4" s="1"/>
  <c r="R101" i="4"/>
  <c r="P84" i="4"/>
  <c r="P88" i="4"/>
  <c r="P89" i="4"/>
  <c r="P87" i="4"/>
  <c r="P86" i="4"/>
  <c r="P85" i="4"/>
  <c r="P90" i="4"/>
  <c r="W4" i="6"/>
  <c r="V2" i="5"/>
  <c r="V2" i="6"/>
  <c r="AL90" i="5"/>
  <c r="AK93" i="5"/>
  <c r="AD46" i="5"/>
  <c r="S38" i="4"/>
  <c r="S36" i="4"/>
  <c r="S35" i="4"/>
  <c r="AH92" i="5"/>
  <c r="AH95" i="5" s="1"/>
  <c r="AH141" i="5" s="1"/>
  <c r="AK6" i="5"/>
  <c r="AK121" i="5" s="1"/>
  <c r="AJ86" i="5"/>
  <c r="AJ85" i="5"/>
  <c r="AJ87" i="5"/>
  <c r="AJ77" i="5"/>
  <c r="AJ78" i="5"/>
  <c r="T91" i="5"/>
  <c r="T81" i="5"/>
  <c r="T82" i="5"/>
  <c r="T30" i="12" s="1"/>
  <c r="AG96" i="5"/>
  <c r="AG142" i="5" s="1"/>
  <c r="AG144" i="5" s="1"/>
  <c r="AG36" i="12" s="1"/>
  <c r="U76" i="4"/>
  <c r="U73" i="4"/>
  <c r="U29" i="4"/>
  <c r="U61" i="4" s="1"/>
  <c r="U75" i="4"/>
  <c r="U68" i="4"/>
  <c r="U71" i="4"/>
  <c r="U72" i="4"/>
  <c r="U7" i="4"/>
  <c r="U5" i="6" s="1"/>
  <c r="U70" i="4"/>
  <c r="U80" i="5"/>
  <c r="U69" i="4"/>
  <c r="W4" i="4"/>
  <c r="W108" i="4" s="1"/>
  <c r="W4" i="5"/>
  <c r="W56" i="5" s="1"/>
  <c r="V5" i="4"/>
  <c r="V66" i="4" s="1"/>
  <c r="V75" i="4" s="1"/>
  <c r="T32" i="4"/>
  <c r="T31" i="4"/>
  <c r="T61" i="4"/>
  <c r="T62" i="4" s="1"/>
  <c r="T63" i="4" s="1"/>
  <c r="V6" i="4"/>
  <c r="V59" i="4" s="1"/>
  <c r="V60" i="4" s="1"/>
  <c r="K77" i="4"/>
  <c r="K93" i="4" s="1"/>
  <c r="K92" i="4"/>
  <c r="Q77" i="4"/>
  <c r="P77" i="4"/>
  <c r="P93" i="4" s="1"/>
  <c r="T77" i="4"/>
  <c r="S77" i="4"/>
  <c r="U77" i="4"/>
  <c r="R77" i="4"/>
  <c r="O77" i="4"/>
  <c r="O93" i="4" s="1"/>
  <c r="G78" i="4"/>
  <c r="E79" i="4"/>
  <c r="V2" i="4"/>
  <c r="X4" i="2"/>
  <c r="X4" i="12" s="1"/>
  <c r="W2" i="2"/>
  <c r="W2" i="12" s="1"/>
  <c r="AI191" i="5" l="1"/>
  <c r="AI75" i="12" s="1"/>
  <c r="BE181" i="6"/>
  <c r="BE176" i="6"/>
  <c r="BE178" i="6"/>
  <c r="BE129" i="6"/>
  <c r="AJ191" i="5"/>
  <c r="AJ75" i="12" s="1"/>
  <c r="AK185" i="5"/>
  <c r="AK187" i="5"/>
  <c r="AK186" i="5"/>
  <c r="AK188" i="5"/>
  <c r="AK189" i="5"/>
  <c r="AI106" i="5"/>
  <c r="AH170" i="5"/>
  <c r="AJ132" i="5"/>
  <c r="AJ35" i="12" s="1"/>
  <c r="AK128" i="5"/>
  <c r="AK130" i="5"/>
  <c r="AK129" i="5"/>
  <c r="AK126" i="5"/>
  <c r="AK127" i="5"/>
  <c r="BP110" i="5"/>
  <c r="BR7" i="2"/>
  <c r="BQ5" i="12"/>
  <c r="BQ6" i="12" s="1"/>
  <c r="BQ5" i="5"/>
  <c r="W12" i="12"/>
  <c r="S100" i="5"/>
  <c r="X10" i="12"/>
  <c r="AK182" i="5"/>
  <c r="AK73" i="12" s="1"/>
  <c r="AI109" i="5"/>
  <c r="AI112" i="5" s="1"/>
  <c r="AI173" i="5" s="1"/>
  <c r="AB164" i="5"/>
  <c r="AB165" i="5" s="1"/>
  <c r="AB166" i="5" s="1"/>
  <c r="AB70" i="12" s="1"/>
  <c r="U64" i="5"/>
  <c r="U146" i="5" s="1"/>
  <c r="U33" i="12" s="1"/>
  <c r="V61" i="5"/>
  <c r="V64" i="5" s="1"/>
  <c r="V146" i="5" s="1"/>
  <c r="V33" i="12" s="1"/>
  <c r="W57" i="5"/>
  <c r="W60" i="5" s="1"/>
  <c r="T137" i="5"/>
  <c r="T98" i="5"/>
  <c r="Q84" i="4"/>
  <c r="Q93" i="4"/>
  <c r="AC161" i="5"/>
  <c r="R89" i="4"/>
  <c r="R90" i="4"/>
  <c r="R92" i="4"/>
  <c r="R86" i="4"/>
  <c r="R93" i="4"/>
  <c r="R85" i="4"/>
  <c r="R91" i="4"/>
  <c r="R87" i="4"/>
  <c r="Q88" i="4"/>
  <c r="Q85" i="4"/>
  <c r="Q86" i="4"/>
  <c r="Q90" i="4"/>
  <c r="Q87" i="4"/>
  <c r="Q92" i="4"/>
  <c r="Q89" i="4"/>
  <c r="R84" i="4"/>
  <c r="X4" i="6"/>
  <c r="W2" i="5"/>
  <c r="W2" i="6"/>
  <c r="S50" i="4"/>
  <c r="AE46" i="5"/>
  <c r="AM90" i="5"/>
  <c r="AL93" i="5"/>
  <c r="AI92" i="5"/>
  <c r="AI95" i="5" s="1"/>
  <c r="AI141" i="5" s="1"/>
  <c r="AL6" i="5"/>
  <c r="AL121" i="5" s="1"/>
  <c r="AK86" i="5"/>
  <c r="AK85" i="5"/>
  <c r="AK87" i="5"/>
  <c r="AK78" i="5"/>
  <c r="AK77" i="5"/>
  <c r="AH96" i="5"/>
  <c r="AH142" i="5" s="1"/>
  <c r="AH144" i="5" s="1"/>
  <c r="AH36" i="12" s="1"/>
  <c r="U91" i="5"/>
  <c r="U81" i="5"/>
  <c r="U82" i="5"/>
  <c r="U30" i="12" s="1"/>
  <c r="U32" i="4"/>
  <c r="V80" i="5"/>
  <c r="W6" i="4"/>
  <c r="W5" i="4"/>
  <c r="W66" i="4" s="1"/>
  <c r="W76" i="4" s="1"/>
  <c r="V29" i="4"/>
  <c r="V74" i="4"/>
  <c r="V76" i="4"/>
  <c r="V68" i="4"/>
  <c r="V77" i="4"/>
  <c r="V69" i="4"/>
  <c r="V71" i="4"/>
  <c r="V70" i="4"/>
  <c r="V72" i="4"/>
  <c r="U31" i="4"/>
  <c r="T35" i="4"/>
  <c r="T37" i="4"/>
  <c r="T36" i="4"/>
  <c r="T38" i="4"/>
  <c r="X4" i="4"/>
  <c r="X108" i="4" s="1"/>
  <c r="X4" i="5"/>
  <c r="X56" i="5" s="1"/>
  <c r="V73" i="4"/>
  <c r="V7" i="4"/>
  <c r="V5" i="6" s="1"/>
  <c r="U62" i="4"/>
  <c r="U63" i="4" s="1"/>
  <c r="G79" i="4"/>
  <c r="T79" i="4" s="1"/>
  <c r="E95" i="4"/>
  <c r="O78" i="4"/>
  <c r="O94" i="4" s="1"/>
  <c r="V78" i="4"/>
  <c r="T78" i="4"/>
  <c r="R78" i="4"/>
  <c r="R94" i="4" s="1"/>
  <c r="Q78" i="4"/>
  <c r="Q94" i="4" s="1"/>
  <c r="U78" i="4"/>
  <c r="S78" i="4"/>
  <c r="P78" i="4"/>
  <c r="P94" i="4" s="1"/>
  <c r="K78" i="4"/>
  <c r="W2" i="4"/>
  <c r="Y4" i="2"/>
  <c r="Y4" i="12" s="1"/>
  <c r="Y10" i="12" s="1"/>
  <c r="X2" i="2"/>
  <c r="X2" i="12" s="1"/>
  <c r="BF181" i="6" l="1"/>
  <c r="BF178" i="6"/>
  <c r="BF176" i="6"/>
  <c r="BF129" i="6"/>
  <c r="AL185" i="5"/>
  <c r="AL187" i="5"/>
  <c r="AL186" i="5"/>
  <c r="AL188" i="5"/>
  <c r="AL189" i="5"/>
  <c r="AK191" i="5"/>
  <c r="AK75" i="12" s="1"/>
  <c r="AJ106" i="5"/>
  <c r="AI170" i="5"/>
  <c r="AK132" i="5"/>
  <c r="AK35" i="12" s="1"/>
  <c r="AL130" i="5"/>
  <c r="AL127" i="5"/>
  <c r="AL126" i="5"/>
  <c r="AL129" i="5"/>
  <c r="AL128" i="5"/>
  <c r="BQ110" i="5"/>
  <c r="Y11" i="12"/>
  <c r="BS7" i="2"/>
  <c r="BR5" i="12"/>
  <c r="BR6" i="12" s="1"/>
  <c r="BR5" i="5"/>
  <c r="T100" i="5"/>
  <c r="X11" i="12"/>
  <c r="AL182" i="5"/>
  <c r="AL73" i="12" s="1"/>
  <c r="AJ109" i="5"/>
  <c r="AJ112" i="5" s="1"/>
  <c r="AJ173" i="5" s="1"/>
  <c r="AC164" i="5"/>
  <c r="AC165" i="5" s="1"/>
  <c r="AC166" i="5" s="1"/>
  <c r="AC70" i="12" s="1"/>
  <c r="W61" i="5"/>
  <c r="X57" i="5"/>
  <c r="X60" i="5" s="1"/>
  <c r="U137" i="5"/>
  <c r="U98" i="5"/>
  <c r="AD161" i="5"/>
  <c r="S81" i="4"/>
  <c r="S86" i="4" s="1"/>
  <c r="S101" i="4"/>
  <c r="Y4" i="6"/>
  <c r="X2" i="5"/>
  <c r="X2" i="6"/>
  <c r="W73" i="4"/>
  <c r="W59" i="4"/>
  <c r="W60" i="4" s="1"/>
  <c r="W80" i="5" s="1"/>
  <c r="V32" i="4"/>
  <c r="W71" i="4"/>
  <c r="W77" i="4"/>
  <c r="AN90" i="5"/>
  <c r="AM93" i="5"/>
  <c r="AF46" i="5"/>
  <c r="AM6" i="5"/>
  <c r="AM121" i="5" s="1"/>
  <c r="AL85" i="5"/>
  <c r="AL86" i="5"/>
  <c r="AL87" i="5"/>
  <c r="AL78" i="5"/>
  <c r="AL77" i="5"/>
  <c r="AI96" i="5"/>
  <c r="AI142" i="5" s="1"/>
  <c r="AI144" i="5" s="1"/>
  <c r="AI36" i="12" s="1"/>
  <c r="AJ92" i="5"/>
  <c r="V91" i="5"/>
  <c r="V82" i="5"/>
  <c r="V30" i="12" s="1"/>
  <c r="V81" i="5"/>
  <c r="W7" i="4"/>
  <c r="W5" i="6" s="1"/>
  <c r="W72" i="4"/>
  <c r="W29" i="4"/>
  <c r="W75" i="4"/>
  <c r="W74" i="4"/>
  <c r="W78" i="4"/>
  <c r="W68" i="4"/>
  <c r="W69" i="4"/>
  <c r="W70" i="4"/>
  <c r="V31" i="4"/>
  <c r="X5" i="4"/>
  <c r="X29" i="4" s="1"/>
  <c r="X61" i="4" s="1"/>
  <c r="V61" i="4"/>
  <c r="V62" i="4" s="1"/>
  <c r="V63" i="4" s="1"/>
  <c r="X6" i="4"/>
  <c r="T50" i="4"/>
  <c r="U38" i="4"/>
  <c r="U35" i="4"/>
  <c r="U37" i="4"/>
  <c r="U36" i="4"/>
  <c r="Y4" i="4"/>
  <c r="Y108" i="4" s="1"/>
  <c r="Y4" i="5"/>
  <c r="Y56" i="5" s="1"/>
  <c r="P79" i="4"/>
  <c r="P95" i="4" s="1"/>
  <c r="P97" i="4" s="1"/>
  <c r="P99" i="4" s="1"/>
  <c r="O79" i="4"/>
  <c r="O95" i="4" s="1"/>
  <c r="U79" i="4"/>
  <c r="V79" i="4"/>
  <c r="W79" i="4"/>
  <c r="R79" i="4"/>
  <c r="R95" i="4" s="1"/>
  <c r="R97" i="4" s="1"/>
  <c r="R99" i="4" s="1"/>
  <c r="Q79" i="4"/>
  <c r="Q95" i="4" s="1"/>
  <c r="Q97" i="4" s="1"/>
  <c r="Q99" i="4" s="1"/>
  <c r="K79" i="4"/>
  <c r="K94" i="4"/>
  <c r="S79" i="4"/>
  <c r="X2" i="4"/>
  <c r="Z4" i="2"/>
  <c r="Z4" i="12" s="1"/>
  <c r="Y2" i="2"/>
  <c r="Y2" i="12" s="1"/>
  <c r="BG181" i="6" l="1"/>
  <c r="BG176" i="6"/>
  <c r="BG178" i="6"/>
  <c r="BG129" i="6"/>
  <c r="AM188" i="5"/>
  <c r="AM187" i="5"/>
  <c r="AM186" i="5"/>
  <c r="AM185" i="5"/>
  <c r="AM189" i="5"/>
  <c r="AL191" i="5"/>
  <c r="AL75" i="12" s="1"/>
  <c r="AK106" i="5"/>
  <c r="AJ170" i="5"/>
  <c r="AL132" i="5"/>
  <c r="AL35" i="12" s="1"/>
  <c r="AM130" i="5"/>
  <c r="AM129" i="5"/>
  <c r="AM127" i="5"/>
  <c r="AM128" i="5"/>
  <c r="AM126" i="5"/>
  <c r="BT7" i="2"/>
  <c r="BS5" i="12"/>
  <c r="BS6" i="12" s="1"/>
  <c r="BS5" i="5"/>
  <c r="U100" i="5"/>
  <c r="Z10" i="12"/>
  <c r="Z11" i="12" s="1"/>
  <c r="X12" i="12"/>
  <c r="BR110" i="5"/>
  <c r="Y12" i="12"/>
  <c r="AM182" i="5"/>
  <c r="AM73" i="12" s="1"/>
  <c r="AK109" i="5"/>
  <c r="AK112" i="5" s="1"/>
  <c r="AK173" i="5" s="1"/>
  <c r="AD164" i="5"/>
  <c r="AD165" i="5" s="1"/>
  <c r="AD166" i="5" s="1"/>
  <c r="AD70" i="12" s="1"/>
  <c r="W64" i="5"/>
  <c r="W146" i="5" s="1"/>
  <c r="W33" i="12" s="1"/>
  <c r="X61" i="5"/>
  <c r="X64" i="5" s="1"/>
  <c r="X146" i="5" s="1"/>
  <c r="X33" i="12" s="1"/>
  <c r="Y57" i="5"/>
  <c r="Y60" i="5" s="1"/>
  <c r="V137" i="5"/>
  <c r="V98" i="5"/>
  <c r="S95" i="4"/>
  <c r="S87" i="4"/>
  <c r="AE161" i="5"/>
  <c r="S84" i="4"/>
  <c r="S93" i="4"/>
  <c r="P113" i="4"/>
  <c r="P103" i="4"/>
  <c r="P22" i="6" s="1"/>
  <c r="S88" i="4"/>
  <c r="S85" i="4"/>
  <c r="S94" i="4"/>
  <c r="Q113" i="4"/>
  <c r="Q103" i="4"/>
  <c r="Q22" i="6" s="1"/>
  <c r="S89" i="4"/>
  <c r="S92" i="4"/>
  <c r="R113" i="4"/>
  <c r="R103" i="4"/>
  <c r="R22" i="6" s="1"/>
  <c r="S90" i="4"/>
  <c r="S91" i="4"/>
  <c r="T81" i="4"/>
  <c r="T95" i="4" s="1"/>
  <c r="T101" i="4"/>
  <c r="Z4" i="6"/>
  <c r="Y2" i="5"/>
  <c r="Y2" i="6"/>
  <c r="V35" i="4"/>
  <c r="W81" i="5"/>
  <c r="W82" i="5"/>
  <c r="W30" i="12" s="1"/>
  <c r="W91" i="5"/>
  <c r="AL92" i="5" s="1"/>
  <c r="X7" i="4"/>
  <c r="X5" i="6" s="1"/>
  <c r="X59" i="4"/>
  <c r="X60" i="4" s="1"/>
  <c r="X80" i="5" s="1"/>
  <c r="W32" i="4"/>
  <c r="X32" i="4" s="1"/>
  <c r="AO90" i="5"/>
  <c r="AN93" i="5"/>
  <c r="AN92" i="5"/>
  <c r="AG46" i="5"/>
  <c r="AK92" i="5"/>
  <c r="AK95" i="5" s="1"/>
  <c r="AK141" i="5" s="1"/>
  <c r="AN6" i="5"/>
  <c r="AN121" i="5" s="1"/>
  <c r="AM86" i="5"/>
  <c r="AM85" i="5"/>
  <c r="AM87" i="5"/>
  <c r="AM77" i="5"/>
  <c r="AM78" i="5"/>
  <c r="AJ96" i="5"/>
  <c r="AJ142" i="5" s="1"/>
  <c r="AJ95" i="5"/>
  <c r="AJ141" i="5" s="1"/>
  <c r="X66" i="4"/>
  <c r="X74" i="4" s="1"/>
  <c r="W61" i="4"/>
  <c r="W62" i="4" s="1"/>
  <c r="W63" i="4" s="1"/>
  <c r="V36" i="4"/>
  <c r="W31" i="4"/>
  <c r="V38" i="4"/>
  <c r="V37" i="4"/>
  <c r="Y5" i="4"/>
  <c r="Y66" i="4" s="1"/>
  <c r="Y72" i="4" s="1"/>
  <c r="Y6" i="4"/>
  <c r="Y59" i="4" s="1"/>
  <c r="Y60" i="4" s="1"/>
  <c r="Z4" i="4"/>
  <c r="Z108" i="4" s="1"/>
  <c r="Z4" i="5"/>
  <c r="Z56" i="5" s="1"/>
  <c r="U50" i="4"/>
  <c r="L68" i="4"/>
  <c r="K95" i="4"/>
  <c r="Y2" i="4"/>
  <c r="AA4" i="2"/>
  <c r="AA4" i="12" s="1"/>
  <c r="Z2" i="2"/>
  <c r="Z2" i="12" s="1"/>
  <c r="Q64" i="6" l="1"/>
  <c r="Q87" i="6" s="1"/>
  <c r="Q212" i="6" s="1"/>
  <c r="Q60" i="6"/>
  <c r="R64" i="6"/>
  <c r="R87" i="6" s="1"/>
  <c r="R212" i="6" s="1"/>
  <c r="R60" i="6"/>
  <c r="P64" i="6"/>
  <c r="P87" i="6" s="1"/>
  <c r="P212" i="6" s="1"/>
  <c r="P60" i="6"/>
  <c r="BH181" i="6"/>
  <c r="BH178" i="6"/>
  <c r="BH176" i="6"/>
  <c r="R26" i="6"/>
  <c r="R61" i="6"/>
  <c r="P26" i="6"/>
  <c r="P61" i="6"/>
  <c r="Q26" i="6"/>
  <c r="Q61" i="6"/>
  <c r="Q166" i="6"/>
  <c r="R166" i="6"/>
  <c r="P166" i="6"/>
  <c r="BH129" i="6"/>
  <c r="AN188" i="5"/>
  <c r="AN186" i="5"/>
  <c r="AN189" i="5"/>
  <c r="AN185" i="5"/>
  <c r="AN187" i="5"/>
  <c r="AM191" i="5"/>
  <c r="AM75" i="12" s="1"/>
  <c r="AL106" i="5"/>
  <c r="AK170" i="5"/>
  <c r="BS110" i="5"/>
  <c r="AM132" i="5"/>
  <c r="AM35" i="12" s="1"/>
  <c r="AN127" i="5"/>
  <c r="AN129" i="5"/>
  <c r="AN128" i="5"/>
  <c r="AN130" i="5"/>
  <c r="AN126" i="5"/>
  <c r="Z12" i="12"/>
  <c r="BU7" i="2"/>
  <c r="BT5" i="12"/>
  <c r="BT6" i="12" s="1"/>
  <c r="BT5" i="5"/>
  <c r="AA10" i="12"/>
  <c r="V100" i="5"/>
  <c r="AN182" i="5"/>
  <c r="AN73" i="12" s="1"/>
  <c r="R23" i="6"/>
  <c r="Q23" i="6"/>
  <c r="P23" i="6"/>
  <c r="AL109" i="5"/>
  <c r="AL112" i="5" s="1"/>
  <c r="AL173" i="5" s="1"/>
  <c r="AJ144" i="5"/>
  <c r="AJ36" i="12" s="1"/>
  <c r="AE164" i="5"/>
  <c r="AE165" i="5" s="1"/>
  <c r="AE166" i="5" s="1"/>
  <c r="AE70" i="12" s="1"/>
  <c r="Y61" i="5"/>
  <c r="Z57" i="5"/>
  <c r="Z60" i="5" s="1"/>
  <c r="W137" i="5"/>
  <c r="W98" i="5"/>
  <c r="T88" i="4"/>
  <c r="T84" i="4"/>
  <c r="T92" i="4"/>
  <c r="T91" i="4"/>
  <c r="T94" i="4"/>
  <c r="T85" i="4"/>
  <c r="T93" i="4"/>
  <c r="T87" i="4"/>
  <c r="T89" i="4"/>
  <c r="T90" i="4"/>
  <c r="AF161" i="5"/>
  <c r="T86" i="4"/>
  <c r="S97" i="4"/>
  <c r="U81" i="4"/>
  <c r="U92" i="4" s="1"/>
  <c r="U101" i="4"/>
  <c r="AA4" i="6"/>
  <c r="Z2" i="5"/>
  <c r="Z2" i="6"/>
  <c r="W37" i="4"/>
  <c r="X72" i="4"/>
  <c r="X68" i="4"/>
  <c r="X71" i="4"/>
  <c r="X79" i="4"/>
  <c r="X69" i="4"/>
  <c r="W38" i="4"/>
  <c r="X73" i="4"/>
  <c r="X70" i="4"/>
  <c r="X77" i="4"/>
  <c r="AH46" i="5"/>
  <c r="AP90" i="5"/>
  <c r="AO93" i="5"/>
  <c r="AO92" i="5"/>
  <c r="AO6" i="5"/>
  <c r="AO121" i="5" s="1"/>
  <c r="AN86" i="5"/>
  <c r="AN85" i="5"/>
  <c r="AN87" i="5"/>
  <c r="AN77" i="5"/>
  <c r="AN78" i="5"/>
  <c r="AK96" i="5"/>
  <c r="AK142" i="5" s="1"/>
  <c r="AK144" i="5" s="1"/>
  <c r="AK36" i="12" s="1"/>
  <c r="X91" i="5"/>
  <c r="X81" i="5"/>
  <c r="X82" i="5"/>
  <c r="X30" i="12" s="1"/>
  <c r="AL95" i="5"/>
  <c r="AL141" i="5" s="1"/>
  <c r="X76" i="4"/>
  <c r="W36" i="4"/>
  <c r="W35" i="4"/>
  <c r="X31" i="4"/>
  <c r="X35" i="4" s="1"/>
  <c r="X75" i="4"/>
  <c r="X78" i="4"/>
  <c r="V50" i="4"/>
  <c r="Y80" i="5"/>
  <c r="Y68" i="4"/>
  <c r="Y70" i="4"/>
  <c r="Y7" i="4"/>
  <c r="Y5" i="6" s="1"/>
  <c r="Y74" i="4"/>
  <c r="X62" i="4"/>
  <c r="X63" i="4" s="1"/>
  <c r="K97" i="4"/>
  <c r="K99" i="4" s="1"/>
  <c r="Y78" i="4"/>
  <c r="Y79" i="4"/>
  <c r="Y75" i="4"/>
  <c r="Y29" i="4"/>
  <c r="Y61" i="4" s="1"/>
  <c r="Y69" i="4"/>
  <c r="Y71" i="4"/>
  <c r="Y76" i="4"/>
  <c r="Y73" i="4"/>
  <c r="Y77" i="4"/>
  <c r="AA4" i="4"/>
  <c r="AA108" i="4" s="1"/>
  <c r="AA4" i="5"/>
  <c r="AA56" i="5" s="1"/>
  <c r="Z5" i="4"/>
  <c r="Z66" i="4" s="1"/>
  <c r="Z72" i="4" s="1"/>
  <c r="Z6" i="4"/>
  <c r="Z59" i="4" s="1"/>
  <c r="Z60" i="4" s="1"/>
  <c r="L69" i="4"/>
  <c r="L84" i="4"/>
  <c r="Z2" i="4"/>
  <c r="AB4" i="2"/>
  <c r="AB4" i="12" s="1"/>
  <c r="AA2" i="2"/>
  <c r="AA2" i="12" s="1"/>
  <c r="R65" i="6" l="1"/>
  <c r="R101" i="6" s="1"/>
  <c r="Q65" i="6"/>
  <c r="Q101" i="6" s="1"/>
  <c r="P65" i="6"/>
  <c r="P101" i="6" s="1"/>
  <c r="P86" i="6"/>
  <c r="P88" i="6" s="1"/>
  <c r="P25" i="6"/>
  <c r="P67" i="6" s="1"/>
  <c r="Q86" i="6"/>
  <c r="Q88" i="6" s="1"/>
  <c r="Q25" i="6"/>
  <c r="Q67" i="6" s="1"/>
  <c r="R86" i="6"/>
  <c r="R88" i="6" s="1"/>
  <c r="R25" i="6"/>
  <c r="R67" i="6" s="1"/>
  <c r="P191" i="6"/>
  <c r="P194" i="6"/>
  <c r="R191" i="6"/>
  <c r="R194" i="6"/>
  <c r="Q191" i="6"/>
  <c r="Q194" i="6"/>
  <c r="BI181" i="6"/>
  <c r="R170" i="6"/>
  <c r="R204" i="6" s="1"/>
  <c r="R237" i="6" s="1"/>
  <c r="R281" i="6" s="1"/>
  <c r="R189" i="6"/>
  <c r="R190" i="6"/>
  <c r="P169" i="6"/>
  <c r="P234" i="6" s="1"/>
  <c r="P189" i="6"/>
  <c r="P190" i="6"/>
  <c r="Q68" i="6"/>
  <c r="BI176" i="6"/>
  <c r="Q168" i="6"/>
  <c r="Q189" i="6"/>
  <c r="Q190" i="6"/>
  <c r="BI178" i="6"/>
  <c r="Q62" i="6"/>
  <c r="P62" i="6"/>
  <c r="P68" i="6"/>
  <c r="R62" i="6"/>
  <c r="R68" i="6"/>
  <c r="P170" i="6"/>
  <c r="P204" i="6" s="1"/>
  <c r="P237" i="6" s="1"/>
  <c r="P281" i="6" s="1"/>
  <c r="R164" i="6"/>
  <c r="P168" i="6"/>
  <c r="Q169" i="6"/>
  <c r="Q234" i="6" s="1"/>
  <c r="R168" i="6"/>
  <c r="R169" i="6"/>
  <c r="R234" i="6" s="1"/>
  <c r="Q170" i="6"/>
  <c r="Q204" i="6" s="1"/>
  <c r="Q237" i="6" s="1"/>
  <c r="Q281" i="6" s="1"/>
  <c r="BI129" i="6"/>
  <c r="AO187" i="5"/>
  <c r="AO189" i="5"/>
  <c r="AO188" i="5"/>
  <c r="AO186" i="5"/>
  <c r="AO185" i="5"/>
  <c r="AN191" i="5"/>
  <c r="AN75" i="12" s="1"/>
  <c r="AM106" i="5"/>
  <c r="AL170" i="5"/>
  <c r="BT110" i="5"/>
  <c r="S99" i="4"/>
  <c r="S103" i="4" s="1"/>
  <c r="S22" i="6" s="1"/>
  <c r="AN132" i="5"/>
  <c r="AN35" i="12" s="1"/>
  <c r="AO129" i="5"/>
  <c r="AO126" i="5"/>
  <c r="AO130" i="5"/>
  <c r="AO127" i="5"/>
  <c r="AO128" i="5"/>
  <c r="BV7" i="2"/>
  <c r="BU5" i="12"/>
  <c r="BU6" i="12" s="1"/>
  <c r="BU5" i="5"/>
  <c r="W100" i="5"/>
  <c r="AB10" i="12"/>
  <c r="AB11" i="12" s="1"/>
  <c r="AA11" i="12"/>
  <c r="Q164" i="6"/>
  <c r="Q211" i="6" s="1"/>
  <c r="Q213" i="6" s="1"/>
  <c r="AO182" i="5"/>
  <c r="AO73" i="12" s="1"/>
  <c r="P164" i="6"/>
  <c r="P211" i="6" s="1"/>
  <c r="P213" i="6" s="1"/>
  <c r="AM109" i="5"/>
  <c r="AM112" i="5" s="1"/>
  <c r="AM173" i="5" s="1"/>
  <c r="AF164" i="5"/>
  <c r="AF165" i="5" s="1"/>
  <c r="AF166" i="5" s="1"/>
  <c r="AF70" i="12" s="1"/>
  <c r="Y64" i="5"/>
  <c r="Y146" i="5" s="1"/>
  <c r="Y33" i="12" s="1"/>
  <c r="Z61" i="5"/>
  <c r="Z64" i="5" s="1"/>
  <c r="Z146" i="5" s="1"/>
  <c r="Z33" i="12" s="1"/>
  <c r="AA57" i="5"/>
  <c r="AA60" i="5" s="1"/>
  <c r="X137" i="5"/>
  <c r="X98" i="5"/>
  <c r="T97" i="4"/>
  <c r="AG161" i="5"/>
  <c r="U91" i="4"/>
  <c r="U85" i="4"/>
  <c r="U87" i="4"/>
  <c r="U93" i="4"/>
  <c r="U95" i="4"/>
  <c r="U94" i="4"/>
  <c r="U86" i="4"/>
  <c r="U88" i="4"/>
  <c r="U89" i="4"/>
  <c r="U84" i="4"/>
  <c r="U90" i="4"/>
  <c r="V81" i="4"/>
  <c r="V91" i="4" s="1"/>
  <c r="V101" i="4"/>
  <c r="AB4" i="6"/>
  <c r="AA2" i="5"/>
  <c r="AA2" i="6"/>
  <c r="AQ90" i="5"/>
  <c r="AP93" i="5"/>
  <c r="AP92" i="5"/>
  <c r="AI46" i="5"/>
  <c r="AM92" i="5"/>
  <c r="AM95" i="5" s="1"/>
  <c r="AM141" i="5" s="1"/>
  <c r="AP6" i="5"/>
  <c r="AP121" i="5" s="1"/>
  <c r="AO85" i="5"/>
  <c r="AO86" i="5"/>
  <c r="AO87" i="5"/>
  <c r="AO78" i="5"/>
  <c r="AO77" i="5"/>
  <c r="AL96" i="5"/>
  <c r="AL142" i="5" s="1"/>
  <c r="AL144" i="5" s="1"/>
  <c r="AL36" i="12" s="1"/>
  <c r="Y91" i="5"/>
  <c r="Y82" i="5"/>
  <c r="Y30" i="12" s="1"/>
  <c r="Y81" i="5"/>
  <c r="X38" i="4"/>
  <c r="W50" i="4"/>
  <c r="Z80" i="5"/>
  <c r="X36" i="4"/>
  <c r="X37" i="4"/>
  <c r="Y32" i="4"/>
  <c r="Y31" i="4"/>
  <c r="AA6" i="4"/>
  <c r="AA59" i="4" s="1"/>
  <c r="AA60" i="4" s="1"/>
  <c r="Z76" i="4"/>
  <c r="Y62" i="4"/>
  <c r="Y63" i="4" s="1"/>
  <c r="K103" i="4"/>
  <c r="K22" i="6" s="1"/>
  <c r="Z74" i="4"/>
  <c r="Z75" i="4"/>
  <c r="Z7" i="4"/>
  <c r="Z5" i="6" s="1"/>
  <c r="Z78" i="4"/>
  <c r="Z29" i="4"/>
  <c r="Z68" i="4"/>
  <c r="Z77" i="4"/>
  <c r="Z69" i="4"/>
  <c r="Z71" i="4"/>
  <c r="AB4" i="4"/>
  <c r="AB108" i="4" s="1"/>
  <c r="AB4" i="5"/>
  <c r="AB56" i="5" s="1"/>
  <c r="Z79" i="4"/>
  <c r="Z73" i="4"/>
  <c r="Z70" i="4"/>
  <c r="AA5" i="4"/>
  <c r="L70" i="4"/>
  <c r="L85" i="4"/>
  <c r="AA2" i="4"/>
  <c r="AC4" i="2"/>
  <c r="AC4" i="12" s="1"/>
  <c r="AC10" i="12" s="1"/>
  <c r="AB2" i="2"/>
  <c r="AB2" i="12" s="1"/>
  <c r="K64" i="6" l="1"/>
  <c r="K87" i="6" s="1"/>
  <c r="K212" i="6" s="1"/>
  <c r="K60" i="6"/>
  <c r="S64" i="6"/>
  <c r="S87" i="6" s="1"/>
  <c r="S212" i="6" s="1"/>
  <c r="S60" i="6"/>
  <c r="Q235" i="6"/>
  <c r="Q56" i="12" s="1"/>
  <c r="P235" i="6"/>
  <c r="P56" i="12" s="1"/>
  <c r="R235" i="6"/>
  <c r="R56" i="12" s="1"/>
  <c r="R55" i="12"/>
  <c r="P55" i="12"/>
  <c r="Q55" i="12"/>
  <c r="R59" i="12"/>
  <c r="Q59" i="12"/>
  <c r="P59" i="12"/>
  <c r="P104" i="6"/>
  <c r="P18" i="12" s="1"/>
  <c r="R104" i="6"/>
  <c r="R18" i="12" s="1"/>
  <c r="Q104" i="6"/>
  <c r="Q18" i="12" s="1"/>
  <c r="Q202" i="6"/>
  <c r="R205" i="6"/>
  <c r="R84" i="12" s="1"/>
  <c r="R202" i="6"/>
  <c r="Q205" i="6"/>
  <c r="Q84" i="12" s="1"/>
  <c r="P203" i="6"/>
  <c r="P205" i="6"/>
  <c r="P84" i="12" s="1"/>
  <c r="P202" i="6"/>
  <c r="Q203" i="6"/>
  <c r="R203" i="6"/>
  <c r="R195" i="6"/>
  <c r="R227" i="6" s="1"/>
  <c r="Q195" i="6"/>
  <c r="Q227" i="6" s="1"/>
  <c r="P195" i="6"/>
  <c r="P227" i="6" s="1"/>
  <c r="R171" i="6"/>
  <c r="R211" i="6"/>
  <c r="R213" i="6" s="1"/>
  <c r="P192" i="6"/>
  <c r="Q192" i="6"/>
  <c r="R192" i="6"/>
  <c r="BJ181" i="6"/>
  <c r="BJ176" i="6"/>
  <c r="BJ178" i="6"/>
  <c r="R27" i="6"/>
  <c r="R69" i="6"/>
  <c r="R105" i="5" s="1"/>
  <c r="R107" i="5" s="1"/>
  <c r="S114" i="5" s="1"/>
  <c r="S123" i="5" s="1"/>
  <c r="S26" i="6"/>
  <c r="S61" i="6"/>
  <c r="K26" i="6"/>
  <c r="K61" i="6"/>
  <c r="P27" i="6"/>
  <c r="P69" i="6"/>
  <c r="P105" i="5" s="1"/>
  <c r="P107" i="5" s="1"/>
  <c r="Q114" i="5" s="1"/>
  <c r="Q123" i="5" s="1"/>
  <c r="Q27" i="6"/>
  <c r="Q69" i="6"/>
  <c r="Q105" i="5" s="1"/>
  <c r="Q107" i="5" s="1"/>
  <c r="R114" i="5" s="1"/>
  <c r="R123" i="5" s="1"/>
  <c r="K166" i="6"/>
  <c r="S166" i="6"/>
  <c r="BJ129" i="6"/>
  <c r="AO191" i="5"/>
  <c r="AO75" i="12" s="1"/>
  <c r="AP186" i="5"/>
  <c r="AP188" i="5"/>
  <c r="AP189" i="5"/>
  <c r="AP187" i="5"/>
  <c r="AP185" i="5"/>
  <c r="BU110" i="5"/>
  <c r="AN106" i="5"/>
  <c r="AM170" i="5"/>
  <c r="Q171" i="6"/>
  <c r="Q206" i="6" s="1"/>
  <c r="P171" i="6"/>
  <c r="P206" i="6" s="1"/>
  <c r="S113" i="4"/>
  <c r="S23" i="6"/>
  <c r="T99" i="4"/>
  <c r="T103" i="4" s="1"/>
  <c r="T22" i="6" s="1"/>
  <c r="AO132" i="5"/>
  <c r="AO35" i="12" s="1"/>
  <c r="Q91" i="6"/>
  <c r="Q92" i="6"/>
  <c r="Q90" i="6"/>
  <c r="P91" i="6"/>
  <c r="P92" i="6"/>
  <c r="P90" i="6"/>
  <c r="R92" i="6"/>
  <c r="R90" i="6"/>
  <c r="R91" i="6"/>
  <c r="AP129" i="5"/>
  <c r="AP126" i="5"/>
  <c r="AP130" i="5"/>
  <c r="AP127" i="5"/>
  <c r="AP128" i="5"/>
  <c r="X100" i="5"/>
  <c r="AC11" i="12"/>
  <c r="AB12" i="12"/>
  <c r="AA12" i="12"/>
  <c r="BW7" i="2"/>
  <c r="BV5" i="12"/>
  <c r="BV6" i="12" s="1"/>
  <c r="BV5" i="5"/>
  <c r="AP182" i="5"/>
  <c r="AP73" i="12" s="1"/>
  <c r="K23" i="6"/>
  <c r="AN109" i="5"/>
  <c r="AN112" i="5" s="1"/>
  <c r="AN173" i="5" s="1"/>
  <c r="AG164" i="5"/>
  <c r="AG165" i="5" s="1"/>
  <c r="AG166" i="5" s="1"/>
  <c r="AG70" i="12" s="1"/>
  <c r="AA61" i="5"/>
  <c r="AB57" i="5"/>
  <c r="AB60" i="5" s="1"/>
  <c r="Y137" i="5"/>
  <c r="Y98" i="5"/>
  <c r="AH161" i="5"/>
  <c r="U97" i="4"/>
  <c r="V85" i="4"/>
  <c r="V94" i="4"/>
  <c r="V87" i="4"/>
  <c r="V89" i="4"/>
  <c r="V95" i="4"/>
  <c r="V86" i="4"/>
  <c r="V92" i="4"/>
  <c r="V88" i="4"/>
  <c r="V93" i="4"/>
  <c r="V90" i="4"/>
  <c r="V84" i="4"/>
  <c r="W81" i="4"/>
  <c r="W94" i="4" s="1"/>
  <c r="W101" i="4"/>
  <c r="AC4" i="6"/>
  <c r="AB2" i="5"/>
  <c r="AB2" i="6"/>
  <c r="L86" i="4"/>
  <c r="L71" i="4"/>
  <c r="AJ46" i="5"/>
  <c r="AR90" i="5"/>
  <c r="AQ93" i="5"/>
  <c r="AQ92" i="5"/>
  <c r="AQ6" i="5"/>
  <c r="AQ121" i="5" s="1"/>
  <c r="AP85" i="5"/>
  <c r="AP86" i="5"/>
  <c r="AP87" i="5"/>
  <c r="AP77" i="5"/>
  <c r="AP78" i="5"/>
  <c r="AM96" i="5"/>
  <c r="AM142" i="5" s="1"/>
  <c r="AM144" i="5" s="1"/>
  <c r="AM36" i="12" s="1"/>
  <c r="Z91" i="5"/>
  <c r="Z81" i="5"/>
  <c r="Z82" i="5"/>
  <c r="Z30" i="12" s="1"/>
  <c r="AN95" i="5"/>
  <c r="AN141" i="5" s="1"/>
  <c r="X50" i="4"/>
  <c r="Y37" i="4"/>
  <c r="Y38" i="4"/>
  <c r="Y35" i="4"/>
  <c r="Y36" i="4"/>
  <c r="Z31" i="4"/>
  <c r="AA7" i="4"/>
  <c r="AA5" i="6" s="1"/>
  <c r="K113" i="4"/>
  <c r="Z32" i="4"/>
  <c r="Z61" i="4"/>
  <c r="Z62" i="4" s="1"/>
  <c r="Z63" i="4" s="1"/>
  <c r="AB5" i="4"/>
  <c r="AB6" i="4"/>
  <c r="AB59" i="4" s="1"/>
  <c r="AB60" i="4" s="1"/>
  <c r="AA80" i="5"/>
  <c r="AC4" i="4"/>
  <c r="AC108" i="4" s="1"/>
  <c r="AC4" i="5"/>
  <c r="AC56" i="5" s="1"/>
  <c r="AA66" i="4"/>
  <c r="AA29" i="4"/>
  <c r="AB2" i="4"/>
  <c r="AD4" i="2"/>
  <c r="AD4" i="12" s="1"/>
  <c r="AC2" i="2"/>
  <c r="AC2" i="12" s="1"/>
  <c r="S65" i="6" l="1"/>
  <c r="S101" i="6" s="1"/>
  <c r="K65" i="6"/>
  <c r="K101" i="6" s="1"/>
  <c r="P218" i="6"/>
  <c r="P217" i="6"/>
  <c r="Q216" i="6"/>
  <c r="Q217" i="6"/>
  <c r="P216" i="6"/>
  <c r="Q218" i="6"/>
  <c r="R217" i="6"/>
  <c r="R216" i="6"/>
  <c r="R218" i="6"/>
  <c r="T64" i="6"/>
  <c r="T87" i="6" s="1"/>
  <c r="T212" i="6" s="1"/>
  <c r="T60" i="6"/>
  <c r="S86" i="6"/>
  <c r="S88" i="6" s="1"/>
  <c r="S25" i="6"/>
  <c r="S67" i="6" s="1"/>
  <c r="K86" i="6"/>
  <c r="K88" i="6" s="1"/>
  <c r="K25" i="6"/>
  <c r="K67" i="6" s="1"/>
  <c r="R57" i="12"/>
  <c r="R233" i="6"/>
  <c r="Q57" i="12"/>
  <c r="Q233" i="6"/>
  <c r="P57" i="12"/>
  <c r="P233" i="6"/>
  <c r="P207" i="6"/>
  <c r="P169" i="5" s="1"/>
  <c r="R172" i="6"/>
  <c r="R206" i="6"/>
  <c r="R207" i="6" s="1"/>
  <c r="R169" i="5" s="1"/>
  <c r="Q207" i="6"/>
  <c r="Q169" i="5" s="1"/>
  <c r="S191" i="6"/>
  <c r="S194" i="6"/>
  <c r="K191" i="6"/>
  <c r="K194" i="6"/>
  <c r="BK181" i="6"/>
  <c r="S169" i="6"/>
  <c r="S234" i="6" s="1"/>
  <c r="S189" i="6"/>
  <c r="S190" i="6"/>
  <c r="BK178" i="6"/>
  <c r="K170" i="6"/>
  <c r="K204" i="6" s="1"/>
  <c r="K237" i="6" s="1"/>
  <c r="K281" i="6" s="1"/>
  <c r="K190" i="6"/>
  <c r="K235" i="6" s="1"/>
  <c r="K56" i="12" s="1"/>
  <c r="K189" i="6"/>
  <c r="BK176" i="6"/>
  <c r="K68" i="6"/>
  <c r="K104" i="6" s="1"/>
  <c r="K18" i="12" s="1"/>
  <c r="S62" i="6"/>
  <c r="S68" i="6"/>
  <c r="K62" i="6"/>
  <c r="S170" i="6"/>
  <c r="S204" i="6" s="1"/>
  <c r="S237" i="6" s="1"/>
  <c r="S281" i="6" s="1"/>
  <c r="T26" i="6"/>
  <c r="T61" i="6"/>
  <c r="S168" i="6"/>
  <c r="K169" i="6"/>
  <c r="K234" i="6" s="1"/>
  <c r="T166" i="6"/>
  <c r="K168" i="6"/>
  <c r="K202" i="6" s="1"/>
  <c r="BK129" i="6"/>
  <c r="AP191" i="5"/>
  <c r="AP75" i="12" s="1"/>
  <c r="BV110" i="5"/>
  <c r="AQ186" i="5"/>
  <c r="AQ187" i="5"/>
  <c r="AQ189" i="5"/>
  <c r="AQ188" i="5"/>
  <c r="AQ185" i="5"/>
  <c r="P172" i="6"/>
  <c r="Q172" i="6"/>
  <c r="AO106" i="5"/>
  <c r="AN170" i="5"/>
  <c r="T113" i="4"/>
  <c r="S164" i="6"/>
  <c r="S211" i="6" s="1"/>
  <c r="S213" i="6" s="1"/>
  <c r="T23" i="6"/>
  <c r="U99" i="4"/>
  <c r="U103" i="4" s="1"/>
  <c r="U22" i="6" s="1"/>
  <c r="AP132" i="5"/>
  <c r="AP35" i="12" s="1"/>
  <c r="S147" i="5"/>
  <c r="S34" i="12" s="1"/>
  <c r="Q147" i="5"/>
  <c r="Q149" i="5" s="1"/>
  <c r="Q151" i="5" s="1"/>
  <c r="R147" i="5"/>
  <c r="R34" i="12" s="1"/>
  <c r="Q94" i="6"/>
  <c r="Q96" i="6" s="1"/>
  <c r="R94" i="6"/>
  <c r="R96" i="6" s="1"/>
  <c r="P94" i="6"/>
  <c r="P96" i="6" s="1"/>
  <c r="AQ126" i="5"/>
  <c r="AQ128" i="5"/>
  <c r="AQ127" i="5"/>
  <c r="AQ129" i="5"/>
  <c r="AQ130" i="5"/>
  <c r="BX7" i="2"/>
  <c r="BW5" i="12"/>
  <c r="BW6" i="12" s="1"/>
  <c r="BW5" i="5"/>
  <c r="AC12" i="12"/>
  <c r="Y100" i="5"/>
  <c r="AD10" i="12"/>
  <c r="AQ182" i="5"/>
  <c r="AQ73" i="12" s="1"/>
  <c r="K164" i="6"/>
  <c r="K211" i="6" s="1"/>
  <c r="AO109" i="5"/>
  <c r="AO112" i="5" s="1"/>
  <c r="AO173" i="5" s="1"/>
  <c r="AH164" i="5"/>
  <c r="AH165" i="5" s="1"/>
  <c r="AH166" i="5" s="1"/>
  <c r="AH70" i="12" s="1"/>
  <c r="AA64" i="5"/>
  <c r="AA146" i="5" s="1"/>
  <c r="AA33" i="12" s="1"/>
  <c r="AB61" i="5"/>
  <c r="AC57" i="5"/>
  <c r="AC60" i="5" s="1"/>
  <c r="Z137" i="5"/>
  <c r="Z98" i="5"/>
  <c r="W88" i="4"/>
  <c r="W92" i="4"/>
  <c r="W86" i="4"/>
  <c r="W84" i="4"/>
  <c r="AI161" i="5"/>
  <c r="W85" i="4"/>
  <c r="W90" i="4"/>
  <c r="V97" i="4"/>
  <c r="W91" i="4"/>
  <c r="W93" i="4"/>
  <c r="W87" i="4"/>
  <c r="W95" i="4"/>
  <c r="W89" i="4"/>
  <c r="X81" i="4"/>
  <c r="X95" i="4" s="1"/>
  <c r="X101" i="4"/>
  <c r="AD4" i="6"/>
  <c r="AC2" i="5"/>
  <c r="AC2" i="6"/>
  <c r="L87" i="4"/>
  <c r="L72" i="4"/>
  <c r="AS90" i="5"/>
  <c r="AR93" i="5"/>
  <c r="AR92" i="5"/>
  <c r="AK46" i="5"/>
  <c r="AR6" i="5"/>
  <c r="AR121" i="5" s="1"/>
  <c r="AQ85" i="5"/>
  <c r="AQ86" i="5"/>
  <c r="AQ87" i="5"/>
  <c r="AQ78" i="5"/>
  <c r="AQ77" i="5"/>
  <c r="AN96" i="5"/>
  <c r="AN142" i="5" s="1"/>
  <c r="AN144" i="5" s="1"/>
  <c r="AN36" i="12" s="1"/>
  <c r="AA91" i="5"/>
  <c r="AA81" i="5"/>
  <c r="AA82" i="5"/>
  <c r="AA30" i="12" s="1"/>
  <c r="AO95" i="5"/>
  <c r="AO141" i="5" s="1"/>
  <c r="Y50" i="4"/>
  <c r="AC5" i="4"/>
  <c r="AC29" i="4" s="1"/>
  <c r="AC61" i="4" s="1"/>
  <c r="Z37" i="4"/>
  <c r="AC6" i="4"/>
  <c r="AC59" i="4" s="1"/>
  <c r="AC60" i="4" s="1"/>
  <c r="Z35" i="4"/>
  <c r="AB7" i="4"/>
  <c r="AB5" i="6" s="1"/>
  <c r="Z38" i="4"/>
  <c r="AB80" i="5"/>
  <c r="Z36" i="4"/>
  <c r="AB66" i="4"/>
  <c r="AB29" i="4"/>
  <c r="AB61" i="4" s="1"/>
  <c r="AA69" i="4"/>
  <c r="AA76" i="4"/>
  <c r="AA74" i="4"/>
  <c r="AA73" i="4"/>
  <c r="AA75" i="4"/>
  <c r="AA68" i="4"/>
  <c r="AA72" i="4"/>
  <c r="AA77" i="4"/>
  <c r="AA78" i="4"/>
  <c r="AA70" i="4"/>
  <c r="AA71" i="4"/>
  <c r="AA79" i="4"/>
  <c r="AD4" i="4"/>
  <c r="AD108" i="4" s="1"/>
  <c r="AD4" i="5"/>
  <c r="AD56" i="5" s="1"/>
  <c r="AA32" i="4"/>
  <c r="AA31" i="4"/>
  <c r="AA61" i="4"/>
  <c r="AA62" i="4" s="1"/>
  <c r="AA63" i="4" s="1"/>
  <c r="AC2" i="4"/>
  <c r="AE4" i="2"/>
  <c r="AE4" i="12" s="1"/>
  <c r="AD2" i="2"/>
  <c r="AD2" i="12" s="1"/>
  <c r="T65" i="6" l="1"/>
  <c r="T101" i="6" s="1"/>
  <c r="U64" i="6"/>
  <c r="U87" i="6" s="1"/>
  <c r="U212" i="6" s="1"/>
  <c r="U60" i="6"/>
  <c r="T86" i="6"/>
  <c r="T88" i="6" s="1"/>
  <c r="T25" i="6"/>
  <c r="T67" i="6" s="1"/>
  <c r="K57" i="12"/>
  <c r="K233" i="6"/>
  <c r="S235" i="6"/>
  <c r="S56" i="12" s="1"/>
  <c r="S55" i="12"/>
  <c r="K55" i="12"/>
  <c r="S59" i="12"/>
  <c r="K59" i="12"/>
  <c r="S104" i="6"/>
  <c r="S18" i="12" s="1"/>
  <c r="S202" i="6"/>
  <c r="K203" i="6"/>
  <c r="S203" i="6"/>
  <c r="S205" i="6"/>
  <c r="S84" i="12" s="1"/>
  <c r="K205" i="6"/>
  <c r="S195" i="6"/>
  <c r="S227" i="6" s="1"/>
  <c r="K195" i="6"/>
  <c r="K227" i="6" s="1"/>
  <c r="T191" i="6"/>
  <c r="T194" i="6"/>
  <c r="K213" i="6"/>
  <c r="S192" i="6"/>
  <c r="K192" i="6"/>
  <c r="BL181" i="6"/>
  <c r="T168" i="6"/>
  <c r="T190" i="6"/>
  <c r="T189" i="6"/>
  <c r="BL178" i="6"/>
  <c r="BL176" i="6"/>
  <c r="T62" i="6"/>
  <c r="T68" i="6"/>
  <c r="Q125" i="6"/>
  <c r="Q126" i="6" s="1"/>
  <c r="Q133" i="6" s="1"/>
  <c r="Q134" i="6" s="1"/>
  <c r="R125" i="6"/>
  <c r="R126" i="6" s="1"/>
  <c r="R133" i="6" s="1"/>
  <c r="R134" i="6" s="1"/>
  <c r="P125" i="6"/>
  <c r="P126" i="6" s="1"/>
  <c r="P142" i="6" s="1"/>
  <c r="P143" i="6" s="1"/>
  <c r="K69" i="6"/>
  <c r="K105" i="5" s="1"/>
  <c r="K107" i="5" s="1"/>
  <c r="L114" i="5" s="1"/>
  <c r="L123" i="5" s="1"/>
  <c r="S27" i="6"/>
  <c r="S69" i="6"/>
  <c r="S105" i="5" s="1"/>
  <c r="S107" i="5" s="1"/>
  <c r="T114" i="5" s="1"/>
  <c r="T123" i="5" s="1"/>
  <c r="T147" i="5" s="1"/>
  <c r="T34" i="12" s="1"/>
  <c r="U26" i="6"/>
  <c r="U61" i="6"/>
  <c r="BW110" i="5"/>
  <c r="T169" i="6"/>
  <c r="T234" i="6" s="1"/>
  <c r="T170" i="6"/>
  <c r="T204" i="6" s="1"/>
  <c r="T237" i="6" s="1"/>
  <c r="T281" i="6" s="1"/>
  <c r="K27" i="6"/>
  <c r="U166" i="6"/>
  <c r="BL129" i="6"/>
  <c r="AQ191" i="5"/>
  <c r="AQ75" i="12" s="1"/>
  <c r="AR186" i="5"/>
  <c r="AR188" i="5"/>
  <c r="AR189" i="5"/>
  <c r="AR185" i="5"/>
  <c r="AR187" i="5"/>
  <c r="AP106" i="5"/>
  <c r="AO170" i="5"/>
  <c r="R220" i="6"/>
  <c r="R222" i="6" s="1"/>
  <c r="Q220" i="6"/>
  <c r="Q222" i="6" s="1"/>
  <c r="P220" i="6"/>
  <c r="P222" i="6" s="1"/>
  <c r="S92" i="6"/>
  <c r="S91" i="6"/>
  <c r="S90" i="6"/>
  <c r="K171" i="6"/>
  <c r="K206" i="6" s="1"/>
  <c r="S171" i="6"/>
  <c r="S206" i="6" s="1"/>
  <c r="T164" i="6"/>
  <c r="T211" i="6" s="1"/>
  <c r="T213" i="6" s="1"/>
  <c r="U23" i="6"/>
  <c r="U113" i="4"/>
  <c r="V99" i="4"/>
  <c r="V113" i="4" s="1"/>
  <c r="S149" i="5"/>
  <c r="R149" i="5"/>
  <c r="AQ132" i="5"/>
  <c r="AQ35" i="12" s="1"/>
  <c r="Q34" i="12"/>
  <c r="K92" i="6"/>
  <c r="K90" i="6"/>
  <c r="K91" i="6"/>
  <c r="AR128" i="5"/>
  <c r="AR130" i="5"/>
  <c r="AR129" i="5"/>
  <c r="AR126" i="5"/>
  <c r="AR127" i="5"/>
  <c r="Z100" i="5"/>
  <c r="BY7" i="2"/>
  <c r="BX5" i="12"/>
  <c r="BX6" i="12" s="1"/>
  <c r="BX5" i="5"/>
  <c r="AE10" i="12"/>
  <c r="AE11" i="12" s="1"/>
  <c r="AD11" i="12"/>
  <c r="AR182" i="5"/>
  <c r="AR73" i="12" s="1"/>
  <c r="AP109" i="5"/>
  <c r="AP112" i="5" s="1"/>
  <c r="AP173" i="5" s="1"/>
  <c r="AI164" i="5"/>
  <c r="AI165" i="5" s="1"/>
  <c r="AI166" i="5" s="1"/>
  <c r="AI70" i="12" s="1"/>
  <c r="AB64" i="5"/>
  <c r="AB146" i="5" s="1"/>
  <c r="AB33" i="12" s="1"/>
  <c r="AC61" i="5"/>
  <c r="AC64" i="5" s="1"/>
  <c r="AC146" i="5" s="1"/>
  <c r="AC33" i="12" s="1"/>
  <c r="AD57" i="5"/>
  <c r="AD60" i="5" s="1"/>
  <c r="AA137" i="5"/>
  <c r="AA98" i="5"/>
  <c r="X84" i="4"/>
  <c r="X94" i="4"/>
  <c r="X91" i="4"/>
  <c r="X93" i="4"/>
  <c r="AJ161" i="5"/>
  <c r="X88" i="4"/>
  <c r="X86" i="4"/>
  <c r="W97" i="4"/>
  <c r="X92" i="4"/>
  <c r="X87" i="4"/>
  <c r="X89" i="4"/>
  <c r="X85" i="4"/>
  <c r="X90" i="4"/>
  <c r="Y81" i="4"/>
  <c r="Y88" i="4" s="1"/>
  <c r="Y101" i="4"/>
  <c r="AE4" i="6"/>
  <c r="AD2" i="5"/>
  <c r="AD2" i="6"/>
  <c r="L88" i="4"/>
  <c r="L73" i="4"/>
  <c r="AL46" i="5"/>
  <c r="AT90" i="5"/>
  <c r="AS93" i="5"/>
  <c r="AS92" i="5"/>
  <c r="AS6" i="5"/>
  <c r="AS121" i="5" s="1"/>
  <c r="AR86" i="5"/>
  <c r="AR85" i="5"/>
  <c r="AR87" i="5"/>
  <c r="AR77" i="5"/>
  <c r="AR78" i="5"/>
  <c r="AO96" i="5"/>
  <c r="AO142" i="5" s="1"/>
  <c r="AO144" i="5" s="1"/>
  <c r="AO36" i="12" s="1"/>
  <c r="AB91" i="5"/>
  <c r="AB82" i="5"/>
  <c r="AB30" i="12" s="1"/>
  <c r="AB81" i="5"/>
  <c r="AP95" i="5"/>
  <c r="AP141" i="5" s="1"/>
  <c r="AC66" i="4"/>
  <c r="AC72" i="4" s="1"/>
  <c r="AC80" i="5"/>
  <c r="AC7" i="4"/>
  <c r="AC5" i="6" s="1"/>
  <c r="Z50" i="4"/>
  <c r="AD6" i="4"/>
  <c r="AD59" i="4" s="1"/>
  <c r="AD60" i="4" s="1"/>
  <c r="AB32" i="4"/>
  <c r="AC32" i="4" s="1"/>
  <c r="AB68" i="4"/>
  <c r="AB79" i="4"/>
  <c r="AB72" i="4"/>
  <c r="AB70" i="4"/>
  <c r="AB73" i="4"/>
  <c r="AB75" i="4"/>
  <c r="AB78" i="4"/>
  <c r="AB77" i="4"/>
  <c r="AB69" i="4"/>
  <c r="AB74" i="4"/>
  <c r="AB76" i="4"/>
  <c r="AB71" i="4"/>
  <c r="AE4" i="4"/>
  <c r="AE108" i="4" s="1"/>
  <c r="AE4" i="5"/>
  <c r="AE56" i="5" s="1"/>
  <c r="AA37" i="4"/>
  <c r="AB31" i="4"/>
  <c r="AA38" i="4"/>
  <c r="AA36" i="4"/>
  <c r="AA35" i="4"/>
  <c r="AB62" i="4"/>
  <c r="AB63" i="4" s="1"/>
  <c r="AD5" i="4"/>
  <c r="AD66" i="4" s="1"/>
  <c r="AD69" i="4" s="1"/>
  <c r="AD2" i="4"/>
  <c r="AF4" i="2"/>
  <c r="AF4" i="12" s="1"/>
  <c r="AE2" i="2"/>
  <c r="AE2" i="12" s="1"/>
  <c r="U65" i="6" l="1"/>
  <c r="U101" i="6" s="1"/>
  <c r="S218" i="6"/>
  <c r="K217" i="6"/>
  <c r="K216" i="6"/>
  <c r="K218" i="6"/>
  <c r="S216" i="6"/>
  <c r="S217" i="6"/>
  <c r="U86" i="6"/>
  <c r="U88" i="6" s="1"/>
  <c r="U90" i="6" s="1"/>
  <c r="U25" i="6"/>
  <c r="U67" i="6" s="1"/>
  <c r="S57" i="12"/>
  <c r="S233" i="6"/>
  <c r="T235" i="6"/>
  <c r="T56" i="12" s="1"/>
  <c r="T55" i="12"/>
  <c r="T59" i="12"/>
  <c r="K84" i="12"/>
  <c r="T104" i="6"/>
  <c r="T18" i="12" s="1"/>
  <c r="BX110" i="5"/>
  <c r="K207" i="6"/>
  <c r="T205" i="6"/>
  <c r="T84" i="12" s="1"/>
  <c r="T203" i="6"/>
  <c r="T202" i="6"/>
  <c r="S207" i="6"/>
  <c r="S169" i="5" s="1"/>
  <c r="T195" i="6"/>
  <c r="T227" i="6" s="1"/>
  <c r="U191" i="6"/>
  <c r="U194" i="6"/>
  <c r="T192" i="6"/>
  <c r="BM181" i="6"/>
  <c r="BM176" i="6"/>
  <c r="BM178" i="6"/>
  <c r="U168" i="6"/>
  <c r="U189" i="6"/>
  <c r="U190" i="6"/>
  <c r="U62" i="6"/>
  <c r="U68" i="6"/>
  <c r="T27" i="6"/>
  <c r="T69" i="6"/>
  <c r="T105" i="5" s="1"/>
  <c r="T107" i="5" s="1"/>
  <c r="U114" i="5" s="1"/>
  <c r="U123" i="5" s="1"/>
  <c r="U147" i="5" s="1"/>
  <c r="U34" i="12" s="1"/>
  <c r="U169" i="6"/>
  <c r="U234" i="6" s="1"/>
  <c r="U170" i="6"/>
  <c r="U204" i="6" s="1"/>
  <c r="U237" i="6" s="1"/>
  <c r="U281" i="6" s="1"/>
  <c r="P133" i="6"/>
  <c r="P134" i="6" s="1"/>
  <c r="Q142" i="6"/>
  <c r="Q143" i="6" s="1"/>
  <c r="R142" i="6"/>
  <c r="R143" i="6" s="1"/>
  <c r="Q250" i="6"/>
  <c r="Q255" i="6" s="1"/>
  <c r="P250" i="6"/>
  <c r="P255" i="6" s="1"/>
  <c r="R250" i="6"/>
  <c r="R255" i="6" s="1"/>
  <c r="BM129" i="6"/>
  <c r="AS187" i="5"/>
  <c r="AS186" i="5"/>
  <c r="AS189" i="5"/>
  <c r="AS188" i="5"/>
  <c r="AS185" i="5"/>
  <c r="AR191" i="5"/>
  <c r="AR75" i="12" s="1"/>
  <c r="AQ106" i="5"/>
  <c r="AP170" i="5"/>
  <c r="S172" i="6"/>
  <c r="K172" i="6"/>
  <c r="T90" i="6"/>
  <c r="T91" i="6"/>
  <c r="U164" i="6"/>
  <c r="U211" i="6" s="1"/>
  <c r="U213" i="6" s="1"/>
  <c r="T171" i="6"/>
  <c r="T206" i="6" s="1"/>
  <c r="S94" i="6"/>
  <c r="S96" i="6" s="1"/>
  <c r="T92" i="6"/>
  <c r="V103" i="4"/>
  <c r="V22" i="6" s="1"/>
  <c r="W99" i="4"/>
  <c r="W103" i="4" s="1"/>
  <c r="W22" i="6" s="1"/>
  <c r="S151" i="5"/>
  <c r="T149" i="5"/>
  <c r="T151" i="5" s="1"/>
  <c r="R151" i="5"/>
  <c r="AR132" i="5"/>
  <c r="AR35" i="12" s="1"/>
  <c r="L147" i="5"/>
  <c r="L34" i="12" s="1"/>
  <c r="K94" i="6"/>
  <c r="K96" i="6" s="1"/>
  <c r="AS128" i="5"/>
  <c r="AS130" i="5"/>
  <c r="AS129" i="5"/>
  <c r="AS126" i="5"/>
  <c r="AS127" i="5"/>
  <c r="BZ7" i="2"/>
  <c r="BY5" i="12"/>
  <c r="BY6" i="12" s="1"/>
  <c r="BY5" i="5"/>
  <c r="AE12" i="12"/>
  <c r="AA100" i="5"/>
  <c r="AF10" i="12"/>
  <c r="AF11" i="12" s="1"/>
  <c r="AD12" i="12"/>
  <c r="AS182" i="5"/>
  <c r="AS73" i="12" s="1"/>
  <c r="AQ109" i="5"/>
  <c r="AQ112" i="5" s="1"/>
  <c r="AQ173" i="5" s="1"/>
  <c r="AJ164" i="5"/>
  <c r="AJ165" i="5" s="1"/>
  <c r="AJ166" i="5" s="1"/>
  <c r="AJ70" i="12" s="1"/>
  <c r="AD61" i="5"/>
  <c r="AE57" i="5"/>
  <c r="AE60" i="5" s="1"/>
  <c r="AB137" i="5"/>
  <c r="AB98" i="5"/>
  <c r="AK161" i="5"/>
  <c r="X97" i="4"/>
  <c r="Y89" i="4"/>
  <c r="Y86" i="4"/>
  <c r="Y84" i="4"/>
  <c r="Y93" i="4"/>
  <c r="Y90" i="4"/>
  <c r="Y95" i="4"/>
  <c r="Y87" i="4"/>
  <c r="Y92" i="4"/>
  <c r="Y94" i="4"/>
  <c r="Y85" i="4"/>
  <c r="Y91" i="4"/>
  <c r="Z81" i="4"/>
  <c r="Z87" i="4" s="1"/>
  <c r="Z101" i="4"/>
  <c r="AF4" i="6"/>
  <c r="AE2" i="5"/>
  <c r="AE2" i="6"/>
  <c r="L89" i="4"/>
  <c r="L74" i="4"/>
  <c r="AU90" i="5"/>
  <c r="AT93" i="5"/>
  <c r="AT92" i="5"/>
  <c r="AM46" i="5"/>
  <c r="AT6" i="5"/>
  <c r="AT121" i="5" s="1"/>
  <c r="AS85" i="5"/>
  <c r="AS86" i="5"/>
  <c r="AS87" i="5"/>
  <c r="AS77" i="5"/>
  <c r="AS78" i="5"/>
  <c r="AP96" i="5"/>
  <c r="AP142" i="5" s="1"/>
  <c r="AP144" i="5" s="1"/>
  <c r="AP36" i="12" s="1"/>
  <c r="AC91" i="5"/>
  <c r="AC82" i="5"/>
  <c r="AC30" i="12" s="1"/>
  <c r="AC81" i="5"/>
  <c r="AQ95" i="5"/>
  <c r="AQ141" i="5" s="1"/>
  <c r="AC70" i="4"/>
  <c r="AC75" i="4"/>
  <c r="AC78" i="4"/>
  <c r="AC69" i="4"/>
  <c r="AC76" i="4"/>
  <c r="AC74" i="4"/>
  <c r="AC68" i="4"/>
  <c r="AC71" i="4"/>
  <c r="AC73" i="4"/>
  <c r="AC79" i="4"/>
  <c r="AC77" i="4"/>
  <c r="AE5" i="4"/>
  <c r="AE29" i="4" s="1"/>
  <c r="AE61" i="4" s="1"/>
  <c r="AE6" i="4"/>
  <c r="AE59" i="4" s="1"/>
  <c r="AE60" i="4" s="1"/>
  <c r="AD71" i="4"/>
  <c r="AD78" i="4"/>
  <c r="AD72" i="4"/>
  <c r="AD29" i="4"/>
  <c r="AD75" i="4"/>
  <c r="AD76" i="4"/>
  <c r="AD68" i="4"/>
  <c r="AD77" i="4"/>
  <c r="AC62" i="4"/>
  <c r="AC63" i="4" s="1"/>
  <c r="AA50" i="4"/>
  <c r="AD73" i="4"/>
  <c r="AD70" i="4"/>
  <c r="AD80" i="5"/>
  <c r="AF4" i="4"/>
  <c r="AF108" i="4" s="1"/>
  <c r="AF4" i="5"/>
  <c r="AF56" i="5" s="1"/>
  <c r="AD79" i="4"/>
  <c r="AD74" i="4"/>
  <c r="AD7" i="4"/>
  <c r="AD5" i="6" s="1"/>
  <c r="AB37" i="4"/>
  <c r="AB35" i="4"/>
  <c r="AB36" i="4"/>
  <c r="AB38" i="4"/>
  <c r="AC31" i="4"/>
  <c r="AE2" i="4"/>
  <c r="AG4" i="2"/>
  <c r="AG4" i="12" s="1"/>
  <c r="AG10" i="12" s="1"/>
  <c r="AF2" i="2"/>
  <c r="AF2" i="12" s="1"/>
  <c r="T218" i="6" l="1"/>
  <c r="T217" i="6"/>
  <c r="U216" i="6"/>
  <c r="T216" i="6"/>
  <c r="V64" i="6"/>
  <c r="V87" i="6" s="1"/>
  <c r="V212" i="6" s="1"/>
  <c r="V60" i="6"/>
  <c r="W64" i="6"/>
  <c r="W87" i="6" s="1"/>
  <c r="W212" i="6" s="1"/>
  <c r="W60" i="6"/>
  <c r="BY110" i="5"/>
  <c r="U92" i="6"/>
  <c r="U91" i="6"/>
  <c r="T57" i="12"/>
  <c r="T233" i="6"/>
  <c r="U235" i="6"/>
  <c r="U56" i="12" s="1"/>
  <c r="U55" i="12"/>
  <c r="U59" i="12"/>
  <c r="K169" i="5"/>
  <c r="U104" i="6"/>
  <c r="U18" i="12" s="1"/>
  <c r="T207" i="6"/>
  <c r="T169" i="5" s="1"/>
  <c r="U202" i="6"/>
  <c r="U205" i="6"/>
  <c r="U84" i="12" s="1"/>
  <c r="U203" i="6"/>
  <c r="U195" i="6"/>
  <c r="U227" i="6" s="1"/>
  <c r="U192" i="6"/>
  <c r="BN181" i="6"/>
  <c r="BN178" i="6"/>
  <c r="BN176" i="6"/>
  <c r="S125" i="6"/>
  <c r="S126" i="6" s="1"/>
  <c r="S142" i="6" s="1"/>
  <c r="S143" i="6" s="1"/>
  <c r="K125" i="6"/>
  <c r="W26" i="6"/>
  <c r="W61" i="6"/>
  <c r="V26" i="6"/>
  <c r="V61" i="6"/>
  <c r="U27" i="6"/>
  <c r="U69" i="6"/>
  <c r="U105" i="5" s="1"/>
  <c r="U107" i="5" s="1"/>
  <c r="V114" i="5" s="1"/>
  <c r="V123" i="5" s="1"/>
  <c r="V147" i="5" s="1"/>
  <c r="V149" i="5" s="1"/>
  <c r="W166" i="6"/>
  <c r="V166" i="6"/>
  <c r="P256" i="6"/>
  <c r="P263" i="6"/>
  <c r="P264" i="6" s="1"/>
  <c r="Q256" i="6"/>
  <c r="Q263" i="6"/>
  <c r="Q264" i="6" s="1"/>
  <c r="R256" i="6"/>
  <c r="R263" i="6"/>
  <c r="R264" i="6" s="1"/>
  <c r="BN129" i="6"/>
  <c r="AS191" i="5"/>
  <c r="AS75" i="12" s="1"/>
  <c r="AT186" i="5"/>
  <c r="AT187" i="5"/>
  <c r="AT185" i="5"/>
  <c r="AT188" i="5"/>
  <c r="AT189" i="5"/>
  <c r="T172" i="6"/>
  <c r="AR106" i="5"/>
  <c r="AQ170" i="5"/>
  <c r="S220" i="6"/>
  <c r="S222" i="6" s="1"/>
  <c r="U171" i="6"/>
  <c r="U206" i="6" s="1"/>
  <c r="K220" i="6"/>
  <c r="K222" i="6" s="1"/>
  <c r="T94" i="6"/>
  <c r="T96" i="6" s="1"/>
  <c r="W113" i="4"/>
  <c r="V23" i="6"/>
  <c r="W23" i="6"/>
  <c r="X99" i="4"/>
  <c r="X103" i="4" s="1"/>
  <c r="X22" i="6" s="1"/>
  <c r="U149" i="5"/>
  <c r="AS132" i="5"/>
  <c r="AS35" i="12" s="1"/>
  <c r="L149" i="5"/>
  <c r="AT127" i="5"/>
  <c r="AT130" i="5"/>
  <c r="AT126" i="5"/>
  <c r="AT129" i="5"/>
  <c r="AT128" i="5"/>
  <c r="CA7" i="2"/>
  <c r="BZ5" i="12"/>
  <c r="BZ6" i="12" s="1"/>
  <c r="BZ5" i="5"/>
  <c r="AG11" i="12"/>
  <c r="AB100" i="5"/>
  <c r="AF12" i="12"/>
  <c r="AT182" i="5"/>
  <c r="AT73" i="12" s="1"/>
  <c r="AR109" i="5"/>
  <c r="AR112" i="5" s="1"/>
  <c r="AR173" i="5" s="1"/>
  <c r="AK164" i="5"/>
  <c r="AK165" i="5" s="1"/>
  <c r="AK166" i="5" s="1"/>
  <c r="AK70" i="12" s="1"/>
  <c r="AD64" i="5"/>
  <c r="AD146" i="5" s="1"/>
  <c r="AD33" i="12" s="1"/>
  <c r="AE61" i="5"/>
  <c r="AF57" i="5"/>
  <c r="AF60" i="5" s="1"/>
  <c r="AC137" i="5"/>
  <c r="AC98" i="5"/>
  <c r="AL161" i="5"/>
  <c r="Y97" i="4"/>
  <c r="Z84" i="4"/>
  <c r="Z93" i="4"/>
  <c r="Z90" i="4"/>
  <c r="Z91" i="4"/>
  <c r="Z94" i="4"/>
  <c r="Z85" i="4"/>
  <c r="Z88" i="4"/>
  <c r="Z95" i="4"/>
  <c r="Z89" i="4"/>
  <c r="Z86" i="4"/>
  <c r="Z92" i="4"/>
  <c r="AA81" i="4"/>
  <c r="AA94" i="4" s="1"/>
  <c r="AA101" i="4"/>
  <c r="AG4" i="6"/>
  <c r="AF2" i="5"/>
  <c r="AF2" i="6"/>
  <c r="L90" i="4"/>
  <c r="L75" i="4"/>
  <c r="AN46" i="5"/>
  <c r="AV90" i="5"/>
  <c r="AU93" i="5"/>
  <c r="AU92" i="5"/>
  <c r="AU6" i="5"/>
  <c r="AU121" i="5" s="1"/>
  <c r="AT85" i="5"/>
  <c r="AT86" i="5"/>
  <c r="AT87" i="5"/>
  <c r="AT78" i="5"/>
  <c r="AT77" i="5"/>
  <c r="AQ96" i="5"/>
  <c r="AQ142" i="5" s="1"/>
  <c r="AQ144" i="5" s="1"/>
  <c r="AQ36" i="12" s="1"/>
  <c r="AD91" i="5"/>
  <c r="AD81" i="5"/>
  <c r="AD82" i="5"/>
  <c r="AD30" i="12" s="1"/>
  <c r="AR95" i="5"/>
  <c r="AR141" i="5" s="1"/>
  <c r="AE66" i="4"/>
  <c r="AE73" i="4" s="1"/>
  <c r="AE80" i="5"/>
  <c r="AE7" i="4"/>
  <c r="AE5" i="6" s="1"/>
  <c r="AD61" i="4"/>
  <c r="AD62" i="4" s="1"/>
  <c r="AD63" i="4" s="1"/>
  <c r="AD32" i="4"/>
  <c r="AE32" i="4" s="1"/>
  <c r="AF6" i="4"/>
  <c r="AF59" i="4" s="1"/>
  <c r="AF60" i="4" s="1"/>
  <c r="AF5" i="4"/>
  <c r="AF66" i="4" s="1"/>
  <c r="AF73" i="4" s="1"/>
  <c r="AC36" i="4"/>
  <c r="AC37" i="4"/>
  <c r="AD31" i="4"/>
  <c r="AC35" i="4"/>
  <c r="AC38" i="4"/>
  <c r="AB50" i="4"/>
  <c r="AG4" i="4"/>
  <c r="AG108" i="4" s="1"/>
  <c r="AG4" i="5"/>
  <c r="AG56" i="5" s="1"/>
  <c r="AF2" i="4"/>
  <c r="AH4" i="2"/>
  <c r="AH4" i="12" s="1"/>
  <c r="AH10" i="12" s="1"/>
  <c r="AG2" i="2"/>
  <c r="AG2" i="12" s="1"/>
  <c r="BZ110" i="5" l="1"/>
  <c r="W65" i="6"/>
  <c r="V65" i="6"/>
  <c r="V101" i="6" s="1"/>
  <c r="U217" i="6"/>
  <c r="U218" i="6"/>
  <c r="X64" i="6"/>
  <c r="X87" i="6" s="1"/>
  <c r="X212" i="6" s="1"/>
  <c r="X60" i="6"/>
  <c r="W86" i="6"/>
  <c r="W88" i="6" s="1"/>
  <c r="W90" i="6" s="1"/>
  <c r="W25" i="6"/>
  <c r="W67" i="6" s="1"/>
  <c r="U94" i="6"/>
  <c r="U96" i="6" s="1"/>
  <c r="U125" i="6" s="1"/>
  <c r="U126" i="6" s="1"/>
  <c r="U133" i="6" s="1"/>
  <c r="U134" i="6" s="1"/>
  <c r="V86" i="6"/>
  <c r="V88" i="6" s="1"/>
  <c r="V25" i="6"/>
  <c r="V67" i="6" s="1"/>
  <c r="U57" i="12"/>
  <c r="U233" i="6"/>
  <c r="U207" i="6"/>
  <c r="U169" i="5" s="1"/>
  <c r="V191" i="6"/>
  <c r="V194" i="6"/>
  <c r="W191" i="6"/>
  <c r="W194" i="6"/>
  <c r="BO181" i="6"/>
  <c r="V170" i="6"/>
  <c r="V204" i="6" s="1"/>
  <c r="V237" i="6" s="1"/>
  <c r="V281" i="6" s="1"/>
  <c r="V190" i="6"/>
  <c r="V189" i="6"/>
  <c r="W168" i="6"/>
  <c r="W190" i="6"/>
  <c r="W189" i="6"/>
  <c r="BO176" i="6"/>
  <c r="BO178" i="6"/>
  <c r="V68" i="6"/>
  <c r="V62" i="6"/>
  <c r="W101" i="6"/>
  <c r="W62" i="6"/>
  <c r="W68" i="6"/>
  <c r="V169" i="6"/>
  <c r="V234" i="6" s="1"/>
  <c r="T125" i="6"/>
  <c r="T126" i="6" s="1"/>
  <c r="T142" i="6" s="1"/>
  <c r="T143" i="6" s="1"/>
  <c r="X26" i="6"/>
  <c r="X61" i="6"/>
  <c r="W170" i="6"/>
  <c r="W204" i="6" s="1"/>
  <c r="W237" i="6" s="1"/>
  <c r="W281" i="6" s="1"/>
  <c r="W169" i="6"/>
  <c r="W234" i="6" s="1"/>
  <c r="V168" i="6"/>
  <c r="V164" i="6"/>
  <c r="X166" i="6"/>
  <c r="S133" i="6"/>
  <c r="S134" i="6" s="1"/>
  <c r="K250" i="6"/>
  <c r="K255" i="6" s="1"/>
  <c r="S250" i="6"/>
  <c r="S255" i="6" s="1"/>
  <c r="K126" i="6"/>
  <c r="K142" i="6" s="1"/>
  <c r="K143" i="6" s="1"/>
  <c r="BO129" i="6"/>
  <c r="AU187" i="5"/>
  <c r="AU188" i="5"/>
  <c r="AU186" i="5"/>
  <c r="AU189" i="5"/>
  <c r="AU185" i="5"/>
  <c r="AT191" i="5"/>
  <c r="AT75" i="12" s="1"/>
  <c r="U172" i="6"/>
  <c r="AS106" i="5"/>
  <c r="AR170" i="5"/>
  <c r="T220" i="6"/>
  <c r="T222" i="6" s="1"/>
  <c r="W164" i="6"/>
  <c r="W211" i="6" s="1"/>
  <c r="W213" i="6" s="1"/>
  <c r="X113" i="4"/>
  <c r="Y99" i="4"/>
  <c r="Y103" i="4" s="1"/>
  <c r="Y22" i="6" s="1"/>
  <c r="L151" i="5"/>
  <c r="AT132" i="5"/>
  <c r="AT35" i="12" s="1"/>
  <c r="U151" i="5"/>
  <c r="V34" i="12"/>
  <c r="AU130" i="5"/>
  <c r="AU127" i="5"/>
  <c r="AU129" i="5"/>
  <c r="AU128" i="5"/>
  <c r="AU126" i="5"/>
  <c r="V151" i="5"/>
  <c r="AC100" i="5"/>
  <c r="CB7" i="2"/>
  <c r="CA5" i="12"/>
  <c r="CA6" i="12" s="1"/>
  <c r="CA5" i="5"/>
  <c r="AH11" i="12"/>
  <c r="AG12" i="12"/>
  <c r="AU182" i="5"/>
  <c r="AU73" i="12" s="1"/>
  <c r="X23" i="6"/>
  <c r="AS109" i="5"/>
  <c r="AS112" i="5" s="1"/>
  <c r="AS173" i="5" s="1"/>
  <c r="AL164" i="5"/>
  <c r="AL165" i="5" s="1"/>
  <c r="AL166" i="5" s="1"/>
  <c r="AL70" i="12" s="1"/>
  <c r="AE64" i="5"/>
  <c r="AE146" i="5" s="1"/>
  <c r="AE33" i="12" s="1"/>
  <c r="AF61" i="5"/>
  <c r="AF64" i="5" s="1"/>
  <c r="AF146" i="5" s="1"/>
  <c r="AF33" i="12" s="1"/>
  <c r="AG57" i="5"/>
  <c r="AG60" i="5" s="1"/>
  <c r="AD137" i="5"/>
  <c r="AD98" i="5"/>
  <c r="AM161" i="5"/>
  <c r="AA90" i="4"/>
  <c r="Z97" i="4"/>
  <c r="AA84" i="4"/>
  <c r="AA95" i="4"/>
  <c r="AA92" i="4"/>
  <c r="AA86" i="4"/>
  <c r="AA87" i="4"/>
  <c r="AA85" i="4"/>
  <c r="AA91" i="4"/>
  <c r="AA89" i="4"/>
  <c r="AA88" i="4"/>
  <c r="AA93" i="4"/>
  <c r="AB81" i="4"/>
  <c r="AB86" i="4" s="1"/>
  <c r="AB101" i="4"/>
  <c r="AH4" i="6"/>
  <c r="AG2" i="5"/>
  <c r="AG2" i="6"/>
  <c r="AE78" i="4"/>
  <c r="AE76" i="4"/>
  <c r="AE69" i="4"/>
  <c r="AE79" i="4"/>
  <c r="AE75" i="4"/>
  <c r="AE74" i="4"/>
  <c r="AE68" i="4"/>
  <c r="AE72" i="4"/>
  <c r="AE71" i="4"/>
  <c r="AE70" i="4"/>
  <c r="L91" i="4"/>
  <c r="L76" i="4"/>
  <c r="AW90" i="5"/>
  <c r="AV93" i="5"/>
  <c r="AV92" i="5"/>
  <c r="AO46" i="5"/>
  <c r="AV6" i="5"/>
  <c r="AV121" i="5" s="1"/>
  <c r="AU86" i="5"/>
  <c r="AU85" i="5"/>
  <c r="AU87" i="5"/>
  <c r="AU78" i="5"/>
  <c r="AU77" i="5"/>
  <c r="AR96" i="5"/>
  <c r="AR142" i="5" s="1"/>
  <c r="AR144" i="5" s="1"/>
  <c r="AR36" i="12" s="1"/>
  <c r="AE91" i="5"/>
  <c r="AE81" i="5"/>
  <c r="AE82" i="5"/>
  <c r="AE30" i="12" s="1"/>
  <c r="AS95" i="5"/>
  <c r="AS141" i="5" s="1"/>
  <c r="AS96" i="5"/>
  <c r="AS142" i="5" s="1"/>
  <c r="AE77" i="4"/>
  <c r="AF78" i="4"/>
  <c r="AF76" i="4"/>
  <c r="AE62" i="4"/>
  <c r="AE63" i="4" s="1"/>
  <c r="AF79" i="4"/>
  <c r="AG6" i="4"/>
  <c r="AG59" i="4" s="1"/>
  <c r="AG60" i="4" s="1"/>
  <c r="AF70" i="4"/>
  <c r="AF74" i="4"/>
  <c r="AF72" i="4"/>
  <c r="AF80" i="5"/>
  <c r="AF75" i="4"/>
  <c r="AF68" i="4"/>
  <c r="AF29" i="4"/>
  <c r="AF61" i="4" s="1"/>
  <c r="AF69" i="4"/>
  <c r="AF7" i="4"/>
  <c r="AF5" i="6" s="1"/>
  <c r="AF77" i="4"/>
  <c r="AF71" i="4"/>
  <c r="AG5" i="4"/>
  <c r="AG66" i="4" s="1"/>
  <c r="AG70" i="4" s="1"/>
  <c r="AC50" i="4"/>
  <c r="AD37" i="4"/>
  <c r="AD36" i="4"/>
  <c r="AD35" i="4"/>
  <c r="AE31" i="4"/>
  <c r="AD38" i="4"/>
  <c r="AH4" i="4"/>
  <c r="AH108" i="4" s="1"/>
  <c r="AH4" i="5"/>
  <c r="AH56" i="5" s="1"/>
  <c r="AG2" i="4"/>
  <c r="AI4" i="2"/>
  <c r="AI4" i="12" s="1"/>
  <c r="AH2" i="2"/>
  <c r="AH2" i="12" s="1"/>
  <c r="U220" i="6" l="1"/>
  <c r="U222" i="6" s="1"/>
  <c r="U250" i="6" s="1"/>
  <c r="U255" i="6" s="1"/>
  <c r="X65" i="6"/>
  <c r="X101" i="6" s="1"/>
  <c r="W91" i="6"/>
  <c r="W216" i="6"/>
  <c r="Y64" i="6"/>
  <c r="Y87" i="6" s="1"/>
  <c r="Y212" i="6" s="1"/>
  <c r="Y60" i="6"/>
  <c r="W92" i="6"/>
  <c r="X86" i="6"/>
  <c r="X88" i="6" s="1"/>
  <c r="X90" i="6" s="1"/>
  <c r="X25" i="6"/>
  <c r="X67" i="6" s="1"/>
  <c r="W235" i="6"/>
  <c r="W56" i="12" s="1"/>
  <c r="V235" i="6"/>
  <c r="V56" i="12" s="1"/>
  <c r="V55" i="12"/>
  <c r="W55" i="12"/>
  <c r="W59" i="12"/>
  <c r="V59" i="12"/>
  <c r="W104" i="6"/>
  <c r="W18" i="12" s="1"/>
  <c r="V104" i="6"/>
  <c r="V18" i="12" s="1"/>
  <c r="V202" i="6"/>
  <c r="V203" i="6"/>
  <c r="W205" i="6"/>
  <c r="W84" i="12" s="1"/>
  <c r="W203" i="6"/>
  <c r="V205" i="6"/>
  <c r="V84" i="12" s="1"/>
  <c r="W202" i="6"/>
  <c r="W195" i="6"/>
  <c r="W227" i="6" s="1"/>
  <c r="V195" i="6"/>
  <c r="V227" i="6" s="1"/>
  <c r="X191" i="6"/>
  <c r="X194" i="6"/>
  <c r="V171" i="6"/>
  <c r="V211" i="6"/>
  <c r="V213" i="6" s="1"/>
  <c r="V192" i="6"/>
  <c r="W192" i="6"/>
  <c r="BP181" i="6"/>
  <c r="X170" i="6"/>
  <c r="X204" i="6" s="1"/>
  <c r="X237" i="6" s="1"/>
  <c r="X281" i="6" s="1"/>
  <c r="X190" i="6"/>
  <c r="X189" i="6"/>
  <c r="BP176" i="6"/>
  <c r="BP178" i="6"/>
  <c r="X62" i="6"/>
  <c r="X68" i="6"/>
  <c r="Y26" i="6"/>
  <c r="Y61" i="6"/>
  <c r="V27" i="6"/>
  <c r="V69" i="6"/>
  <c r="V105" i="5" s="1"/>
  <c r="V107" i="5" s="1"/>
  <c r="W114" i="5" s="1"/>
  <c r="W123" i="5" s="1"/>
  <c r="W147" i="5" s="1"/>
  <c r="W34" i="12" s="1"/>
  <c r="W27" i="6"/>
  <c r="W69" i="6"/>
  <c r="W105" i="5" s="1"/>
  <c r="W107" i="5" s="1"/>
  <c r="X114" i="5" s="1"/>
  <c r="X123" i="5" s="1"/>
  <c r="X147" i="5" s="1"/>
  <c r="X34" i="12" s="1"/>
  <c r="X168" i="6"/>
  <c r="X169" i="6"/>
  <c r="X234" i="6" s="1"/>
  <c r="Y166" i="6"/>
  <c r="T133" i="6"/>
  <c r="T134" i="6" s="1"/>
  <c r="U142" i="6"/>
  <c r="U143" i="6" s="1"/>
  <c r="K133" i="6"/>
  <c r="K134" i="6" s="1"/>
  <c r="S256" i="6"/>
  <c r="S263" i="6"/>
  <c r="S264" i="6" s="1"/>
  <c r="K256" i="6"/>
  <c r="K263" i="6"/>
  <c r="K264" i="6" s="1"/>
  <c r="T250" i="6"/>
  <c r="T255" i="6" s="1"/>
  <c r="BP129" i="6"/>
  <c r="AV188" i="5"/>
  <c r="AV186" i="5"/>
  <c r="AV189" i="5"/>
  <c r="AV185" i="5"/>
  <c r="AV187" i="5"/>
  <c r="AU191" i="5"/>
  <c r="AU75" i="12" s="1"/>
  <c r="AS170" i="5"/>
  <c r="AT106" i="5"/>
  <c r="V92" i="6"/>
  <c r="V90" i="6"/>
  <c r="V91" i="6"/>
  <c r="W171" i="6"/>
  <c r="W206" i="6" s="1"/>
  <c r="Y113" i="4"/>
  <c r="Y23" i="6"/>
  <c r="Z99" i="4"/>
  <c r="Z103" i="4" s="1"/>
  <c r="Z22" i="6" s="1"/>
  <c r="AU132" i="5"/>
  <c r="AU35" i="12" s="1"/>
  <c r="AV127" i="5"/>
  <c r="AV129" i="5"/>
  <c r="AV128" i="5"/>
  <c r="AV130" i="5"/>
  <c r="AV126" i="5"/>
  <c r="CA110" i="5"/>
  <c r="AD100" i="5"/>
  <c r="AH12" i="12"/>
  <c r="AI10" i="12"/>
  <c r="AI11" i="12" s="1"/>
  <c r="CC7" i="2"/>
  <c r="CB5" i="12"/>
  <c r="CB6" i="12" s="1"/>
  <c r="CB5" i="5"/>
  <c r="AV182" i="5"/>
  <c r="AV73" i="12" s="1"/>
  <c r="X164" i="6"/>
  <c r="X211" i="6" s="1"/>
  <c r="X213" i="6" s="1"/>
  <c r="AT109" i="5"/>
  <c r="AT112" i="5" s="1"/>
  <c r="AT173" i="5" s="1"/>
  <c r="AS144" i="5"/>
  <c r="AS36" i="12" s="1"/>
  <c r="AM164" i="5"/>
  <c r="AM165" i="5" s="1"/>
  <c r="AM166" i="5" s="1"/>
  <c r="AM70" i="12" s="1"/>
  <c r="AG61" i="5"/>
  <c r="AH57" i="5"/>
  <c r="AH60" i="5" s="1"/>
  <c r="AE137" i="5"/>
  <c r="AE98" i="5"/>
  <c r="AB89" i="4"/>
  <c r="AB88" i="4"/>
  <c r="AB84" i="4"/>
  <c r="AB92" i="4"/>
  <c r="AB91" i="4"/>
  <c r="AB85" i="4"/>
  <c r="AN161" i="5"/>
  <c r="AB95" i="4"/>
  <c r="AB87" i="4"/>
  <c r="AB93" i="4"/>
  <c r="AB94" i="4"/>
  <c r="AB90" i="4"/>
  <c r="AA97" i="4"/>
  <c r="AC81" i="4"/>
  <c r="AC91" i="4" s="1"/>
  <c r="AC101" i="4"/>
  <c r="AI4" i="6"/>
  <c r="AH2" i="5"/>
  <c r="AH2" i="6"/>
  <c r="L92" i="4"/>
  <c r="L77" i="4"/>
  <c r="AP46" i="5"/>
  <c r="AX90" i="5"/>
  <c r="AW93" i="5"/>
  <c r="AW92" i="5"/>
  <c r="AW6" i="5"/>
  <c r="AW121" i="5" s="1"/>
  <c r="AV86" i="5"/>
  <c r="AV85" i="5"/>
  <c r="AV87" i="5"/>
  <c r="AV77" i="5"/>
  <c r="AV78" i="5"/>
  <c r="AF91" i="5"/>
  <c r="AF81" i="5"/>
  <c r="AF82" i="5"/>
  <c r="AF30" i="12" s="1"/>
  <c r="AT95" i="5"/>
  <c r="AT141" i="5" s="1"/>
  <c r="AF32" i="4"/>
  <c r="AF62" i="4"/>
  <c r="AF63" i="4" s="1"/>
  <c r="AG7" i="4"/>
  <c r="AG5" i="6" s="1"/>
  <c r="AG74" i="4"/>
  <c r="AG75" i="4"/>
  <c r="AG80" i="5"/>
  <c r="AF31" i="4"/>
  <c r="AG72" i="4"/>
  <c r="AG73" i="4"/>
  <c r="AG79" i="4"/>
  <c r="AG69" i="4"/>
  <c r="AG76" i="4"/>
  <c r="AG29" i="4"/>
  <c r="AG61" i="4" s="1"/>
  <c r="AG71" i="4"/>
  <c r="AG77" i="4"/>
  <c r="AG78" i="4"/>
  <c r="AG68" i="4"/>
  <c r="AH5" i="4"/>
  <c r="AH29" i="4" s="1"/>
  <c r="AH61" i="4" s="1"/>
  <c r="AI4" i="4"/>
  <c r="AI108" i="4" s="1"/>
  <c r="AI4" i="5"/>
  <c r="AI56" i="5" s="1"/>
  <c r="AE36" i="4"/>
  <c r="AE37" i="4"/>
  <c r="AE35" i="4"/>
  <c r="AE38" i="4"/>
  <c r="AH6" i="4"/>
  <c r="AH59" i="4" s="1"/>
  <c r="AH60" i="4" s="1"/>
  <c r="AD50" i="4"/>
  <c r="AH2" i="4"/>
  <c r="AJ4" i="2"/>
  <c r="AJ4" i="12" s="1"/>
  <c r="AI2" i="2"/>
  <c r="AI2" i="12" s="1"/>
  <c r="Y65" i="6" l="1"/>
  <c r="Y101" i="6" s="1"/>
  <c r="V217" i="6"/>
  <c r="V216" i="6"/>
  <c r="W218" i="6"/>
  <c r="V218" i="6"/>
  <c r="X216" i="6"/>
  <c r="W217" i="6"/>
  <c r="W94" i="6"/>
  <c r="W96" i="6" s="1"/>
  <c r="W125" i="6" s="1"/>
  <c r="W126" i="6" s="1"/>
  <c r="W133" i="6" s="1"/>
  <c r="W134" i="6" s="1"/>
  <c r="Z64" i="6"/>
  <c r="Z87" i="6" s="1"/>
  <c r="Z212" i="6" s="1"/>
  <c r="Z60" i="6"/>
  <c r="X92" i="6"/>
  <c r="Y86" i="6"/>
  <c r="Y88" i="6" s="1"/>
  <c r="Y25" i="6"/>
  <c r="Y67" i="6" s="1"/>
  <c r="W57" i="12"/>
  <c r="W233" i="6"/>
  <c r="V57" i="12"/>
  <c r="V233" i="6"/>
  <c r="X235" i="6"/>
  <c r="X56" i="12" s="1"/>
  <c r="X55" i="12"/>
  <c r="X59" i="12"/>
  <c r="X104" i="6"/>
  <c r="X18" i="12" s="1"/>
  <c r="X203" i="6"/>
  <c r="X202" i="6"/>
  <c r="W207" i="6"/>
  <c r="W169" i="5" s="1"/>
  <c r="X205" i="6"/>
  <c r="X84" i="12" s="1"/>
  <c r="V172" i="6"/>
  <c r="V206" i="6"/>
  <c r="V207" i="6" s="1"/>
  <c r="V169" i="5" s="1"/>
  <c r="X195" i="6"/>
  <c r="X227" i="6" s="1"/>
  <c r="Y191" i="6"/>
  <c r="Y194" i="6"/>
  <c r="X192" i="6"/>
  <c r="BQ181" i="6"/>
  <c r="Y168" i="6"/>
  <c r="Y189" i="6"/>
  <c r="Y190" i="6"/>
  <c r="BQ178" i="6"/>
  <c r="BQ176" i="6"/>
  <c r="Y62" i="6"/>
  <c r="Y68" i="6"/>
  <c r="X91" i="6"/>
  <c r="Z26" i="6"/>
  <c r="Z61" i="6"/>
  <c r="X27" i="6"/>
  <c r="X69" i="6"/>
  <c r="X105" i="5" s="1"/>
  <c r="X107" i="5" s="1"/>
  <c r="Y114" i="5" s="1"/>
  <c r="Y123" i="5" s="1"/>
  <c r="Y170" i="6"/>
  <c r="Y204" i="6" s="1"/>
  <c r="Y237" i="6" s="1"/>
  <c r="Y281" i="6" s="1"/>
  <c r="Y169" i="6"/>
  <c r="Y234" i="6" s="1"/>
  <c r="Z166" i="6"/>
  <c r="T256" i="6"/>
  <c r="T263" i="6"/>
  <c r="T264" i="6" s="1"/>
  <c r="U256" i="6"/>
  <c r="U263" i="6"/>
  <c r="U264" i="6" s="1"/>
  <c r="BQ129" i="6"/>
  <c r="AW185" i="5"/>
  <c r="AW189" i="5"/>
  <c r="AW187" i="5"/>
  <c r="AW188" i="5"/>
  <c r="AW186" i="5"/>
  <c r="AV191" i="5"/>
  <c r="AV75" i="12" s="1"/>
  <c r="W172" i="6"/>
  <c r="AT170" i="5"/>
  <c r="AU106" i="5"/>
  <c r="V94" i="6"/>
  <c r="V96" i="6" s="1"/>
  <c r="Z113" i="4"/>
  <c r="X171" i="6"/>
  <c r="X206" i="6" s="1"/>
  <c r="Y164" i="6"/>
  <c r="Y211" i="6" s="1"/>
  <c r="Y213" i="6" s="1"/>
  <c r="Z23" i="6"/>
  <c r="AA99" i="4"/>
  <c r="AA113" i="4" s="1"/>
  <c r="AV132" i="5"/>
  <c r="AV35" i="12" s="1"/>
  <c r="X149" i="5"/>
  <c r="W149" i="5"/>
  <c r="AW129" i="5"/>
  <c r="AW126" i="5"/>
  <c r="AW130" i="5"/>
  <c r="AW127" i="5"/>
  <c r="AW128" i="5"/>
  <c r="CB110" i="5"/>
  <c r="AI12" i="12"/>
  <c r="CD7" i="2"/>
  <c r="CC5" i="12"/>
  <c r="CC6" i="12" s="1"/>
  <c r="CC5" i="5"/>
  <c r="AE100" i="5"/>
  <c r="AJ10" i="12"/>
  <c r="AJ11" i="12" s="1"/>
  <c r="AW182" i="5"/>
  <c r="AW73" i="12" s="1"/>
  <c r="AU109" i="5"/>
  <c r="AU112" i="5" s="1"/>
  <c r="AU173" i="5" s="1"/>
  <c r="AN164" i="5"/>
  <c r="AN165" i="5" s="1"/>
  <c r="AN166" i="5" s="1"/>
  <c r="AN70" i="12" s="1"/>
  <c r="AG64" i="5"/>
  <c r="AG146" i="5" s="1"/>
  <c r="AG33" i="12" s="1"/>
  <c r="AH61" i="5"/>
  <c r="AI57" i="5"/>
  <c r="AI60" i="5" s="1"/>
  <c r="AF137" i="5"/>
  <c r="AF98" i="5"/>
  <c r="AB97" i="4"/>
  <c r="AO161" i="5"/>
  <c r="AC84" i="4"/>
  <c r="AC92" i="4"/>
  <c r="AC89" i="4"/>
  <c r="AC88" i="4"/>
  <c r="AC87" i="4"/>
  <c r="AC86" i="4"/>
  <c r="AC85" i="4"/>
  <c r="AC94" i="4"/>
  <c r="AC93" i="4"/>
  <c r="AC95" i="4"/>
  <c r="AC90" i="4"/>
  <c r="AD81" i="4"/>
  <c r="AD92" i="4" s="1"/>
  <c r="AD101" i="4"/>
  <c r="AJ4" i="6"/>
  <c r="AI2" i="5"/>
  <c r="AI2" i="6"/>
  <c r="L93" i="4"/>
  <c r="L78" i="4"/>
  <c r="AY90" i="5"/>
  <c r="AX93" i="5"/>
  <c r="AX92" i="5"/>
  <c r="AQ46" i="5"/>
  <c r="AF38" i="4"/>
  <c r="AX6" i="5"/>
  <c r="AX121" i="5" s="1"/>
  <c r="AW85" i="5"/>
  <c r="AW86" i="5"/>
  <c r="AW87" i="5"/>
  <c r="AW77" i="5"/>
  <c r="AW78" i="5"/>
  <c r="AG91" i="5"/>
  <c r="AG82" i="5"/>
  <c r="AG30" i="12" s="1"/>
  <c r="AG81" i="5"/>
  <c r="AT96" i="5"/>
  <c r="AT142" i="5" s="1"/>
  <c r="AT144" i="5" s="1"/>
  <c r="AT36" i="12" s="1"/>
  <c r="AU95" i="5"/>
  <c r="AU141" i="5" s="1"/>
  <c r="AG62" i="4"/>
  <c r="AG63" i="4" s="1"/>
  <c r="AF37" i="4"/>
  <c r="AF36" i="4"/>
  <c r="AF35" i="4"/>
  <c r="AH66" i="4"/>
  <c r="AH74" i="4" s="1"/>
  <c r="AG31" i="4"/>
  <c r="AH7" i="4"/>
  <c r="AH5" i="6" s="1"/>
  <c r="AI6" i="4"/>
  <c r="AI59" i="4" s="1"/>
  <c r="AI60" i="4" s="1"/>
  <c r="AI5" i="4"/>
  <c r="AI66" i="4" s="1"/>
  <c r="AI73" i="4" s="1"/>
  <c r="AG32" i="4"/>
  <c r="AH32" i="4" s="1"/>
  <c r="AE50" i="4"/>
  <c r="AJ4" i="4"/>
  <c r="AJ108" i="4" s="1"/>
  <c r="AJ4" i="5"/>
  <c r="AJ56" i="5" s="1"/>
  <c r="AI2" i="4"/>
  <c r="AK4" i="2"/>
  <c r="AK4" i="12" s="1"/>
  <c r="AK10" i="12" s="1"/>
  <c r="AJ2" i="2"/>
  <c r="AJ2" i="12" s="1"/>
  <c r="Z65" i="6" l="1"/>
  <c r="W220" i="6"/>
  <c r="W222" i="6" s="1"/>
  <c r="W250" i="6" s="1"/>
  <c r="W255" i="6" s="1"/>
  <c r="X217" i="6"/>
  <c r="X218" i="6"/>
  <c r="Z86" i="6"/>
  <c r="Z88" i="6" s="1"/>
  <c r="Z25" i="6"/>
  <c r="Z67" i="6" s="1"/>
  <c r="X57" i="12"/>
  <c r="X233" i="6"/>
  <c r="Y235" i="6"/>
  <c r="Y56" i="12" s="1"/>
  <c r="Y55" i="12"/>
  <c r="Y59" i="12"/>
  <c r="Y104" i="6"/>
  <c r="Y18" i="12" s="1"/>
  <c r="X207" i="6"/>
  <c r="X169" i="5" s="1"/>
  <c r="Y202" i="6"/>
  <c r="Y205" i="6"/>
  <c r="Y84" i="12" s="1"/>
  <c r="Y203" i="6"/>
  <c r="Y195" i="6"/>
  <c r="Y227" i="6" s="1"/>
  <c r="Z191" i="6"/>
  <c r="Z194" i="6"/>
  <c r="Y192" i="6"/>
  <c r="BR181" i="6"/>
  <c r="Z169" i="6"/>
  <c r="Z234" i="6" s="1"/>
  <c r="Z189" i="6"/>
  <c r="Z190" i="6"/>
  <c r="BR176" i="6"/>
  <c r="BR178" i="6"/>
  <c r="Z68" i="6"/>
  <c r="Z101" i="6"/>
  <c r="Z62" i="6"/>
  <c r="X94" i="6"/>
  <c r="X96" i="6" s="1"/>
  <c r="X125" i="6" s="1"/>
  <c r="X126" i="6" s="1"/>
  <c r="X142" i="6" s="1"/>
  <c r="X143" i="6" s="1"/>
  <c r="Z170" i="6"/>
  <c r="Z204" i="6" s="1"/>
  <c r="Z237" i="6" s="1"/>
  <c r="Z281" i="6" s="1"/>
  <c r="V125" i="6"/>
  <c r="V126" i="6" s="1"/>
  <c r="V133" i="6" s="1"/>
  <c r="V134" i="6" s="1"/>
  <c r="Y27" i="6"/>
  <c r="Y69" i="6"/>
  <c r="Y105" i="5" s="1"/>
  <c r="Y107" i="5" s="1"/>
  <c r="Z114" i="5" s="1"/>
  <c r="Z123" i="5" s="1"/>
  <c r="Z147" i="5" s="1"/>
  <c r="Z34" i="12" s="1"/>
  <c r="Z168" i="6"/>
  <c r="Z164" i="6"/>
  <c r="W142" i="6"/>
  <c r="W143" i="6" s="1"/>
  <c r="BR129" i="6"/>
  <c r="AA103" i="4"/>
  <c r="AA22" i="6" s="1"/>
  <c r="AX186" i="5"/>
  <c r="AX189" i="5"/>
  <c r="AX185" i="5"/>
  <c r="AX187" i="5"/>
  <c r="AX188" i="5"/>
  <c r="AW191" i="5"/>
  <c r="AW75" i="12" s="1"/>
  <c r="AU170" i="5"/>
  <c r="AV106" i="5"/>
  <c r="X172" i="6"/>
  <c r="V220" i="6"/>
  <c r="V222" i="6" s="1"/>
  <c r="Y90" i="6"/>
  <c r="Y92" i="6"/>
  <c r="Y91" i="6"/>
  <c r="Y171" i="6"/>
  <c r="Y206" i="6" s="1"/>
  <c r="AB99" i="4"/>
  <c r="AB103" i="4" s="1"/>
  <c r="AB22" i="6" s="1"/>
  <c r="X151" i="5"/>
  <c r="AW132" i="5"/>
  <c r="AW35" i="12" s="1"/>
  <c r="W151" i="5"/>
  <c r="Y147" i="5"/>
  <c r="Y149" i="5" s="1"/>
  <c r="Y151" i="5" s="1"/>
  <c r="AX129" i="5"/>
  <c r="AX126" i="5"/>
  <c r="AX130" i="5"/>
  <c r="AX127" i="5"/>
  <c r="AX128" i="5"/>
  <c r="CC110" i="5"/>
  <c r="CE7" i="2"/>
  <c r="CD5" i="12"/>
  <c r="CD6" i="12" s="1"/>
  <c r="CD5" i="5"/>
  <c r="AK11" i="12"/>
  <c r="AF100" i="5"/>
  <c r="AJ12" i="12"/>
  <c r="AX182" i="5"/>
  <c r="AX73" i="12" s="1"/>
  <c r="AV109" i="5"/>
  <c r="AV112" i="5" s="1"/>
  <c r="AV173" i="5" s="1"/>
  <c r="AO164" i="5"/>
  <c r="AO165" i="5" s="1"/>
  <c r="AO166" i="5" s="1"/>
  <c r="AO70" i="12" s="1"/>
  <c r="AH64" i="5"/>
  <c r="AH146" i="5" s="1"/>
  <c r="AH33" i="12" s="1"/>
  <c r="AI61" i="5"/>
  <c r="AI64" i="5" s="1"/>
  <c r="AI146" i="5" s="1"/>
  <c r="AI33" i="12" s="1"/>
  <c r="AJ57" i="5"/>
  <c r="AJ60" i="5" s="1"/>
  <c r="AG137" i="5"/>
  <c r="AG98" i="5"/>
  <c r="AD93" i="4"/>
  <c r="AP161" i="5"/>
  <c r="AD85" i="4"/>
  <c r="AD91" i="4"/>
  <c r="AD90" i="4"/>
  <c r="AD84" i="4"/>
  <c r="AD87" i="4"/>
  <c r="AD95" i="4"/>
  <c r="AD89" i="4"/>
  <c r="AC97" i="4"/>
  <c r="AD86" i="4"/>
  <c r="AD94" i="4"/>
  <c r="AD88" i="4"/>
  <c r="AE81" i="4"/>
  <c r="AE86" i="4" s="1"/>
  <c r="AE101" i="4"/>
  <c r="AK4" i="6"/>
  <c r="AJ2" i="5"/>
  <c r="AJ2" i="6"/>
  <c r="L94" i="4"/>
  <c r="L79" i="4"/>
  <c r="AR46" i="5"/>
  <c r="AZ90" i="5"/>
  <c r="AY93" i="5"/>
  <c r="AY92" i="5"/>
  <c r="AH62" i="4"/>
  <c r="AH63" i="4" s="1"/>
  <c r="AF50" i="4"/>
  <c r="AY6" i="5"/>
  <c r="AY121" i="5" s="1"/>
  <c r="AX85" i="5"/>
  <c r="AX86" i="5"/>
  <c r="AX87" i="5"/>
  <c r="AX77" i="5"/>
  <c r="AX78" i="5"/>
  <c r="AU96" i="5"/>
  <c r="AU142" i="5" s="1"/>
  <c r="AU144" i="5" s="1"/>
  <c r="AU36" i="12" s="1"/>
  <c r="AV95" i="5"/>
  <c r="AV141" i="5" s="1"/>
  <c r="AV96" i="5"/>
  <c r="AV142" i="5" s="1"/>
  <c r="AJ5" i="4"/>
  <c r="AJ66" i="4" s="1"/>
  <c r="AJ68" i="4" s="1"/>
  <c r="AH71" i="4"/>
  <c r="AG35" i="4"/>
  <c r="AH75" i="4"/>
  <c r="AH68" i="4"/>
  <c r="AH76" i="4"/>
  <c r="AH73" i="4"/>
  <c r="AH70" i="4"/>
  <c r="AH79" i="4"/>
  <c r="AH72" i="4"/>
  <c r="AH69" i="4"/>
  <c r="AH80" i="5"/>
  <c r="AH77" i="4"/>
  <c r="AH78" i="4"/>
  <c r="AH31" i="4"/>
  <c r="AH36" i="4" s="1"/>
  <c r="AJ6" i="4"/>
  <c r="AI29" i="4"/>
  <c r="AI61" i="4" s="1"/>
  <c r="AI70" i="4"/>
  <c r="AI78" i="4"/>
  <c r="AI68" i="4"/>
  <c r="AI76" i="4"/>
  <c r="AI74" i="4"/>
  <c r="AI69" i="4"/>
  <c r="AI72" i="4"/>
  <c r="AI71" i="4"/>
  <c r="AG38" i="4"/>
  <c r="AI75" i="4"/>
  <c r="AI79" i="4"/>
  <c r="AI77" i="4"/>
  <c r="AG36" i="4"/>
  <c r="AI7" i="4"/>
  <c r="AI5" i="6" s="1"/>
  <c r="AI80" i="5"/>
  <c r="AG37" i="4"/>
  <c r="AK4" i="4"/>
  <c r="AK108" i="4" s="1"/>
  <c r="AK4" i="5"/>
  <c r="AK56" i="5" s="1"/>
  <c r="AJ2" i="4"/>
  <c r="AL4" i="2"/>
  <c r="AL4" i="12" s="1"/>
  <c r="AL10" i="12" s="1"/>
  <c r="AK2" i="2"/>
  <c r="AK2" i="12" s="1"/>
  <c r="X220" i="6" l="1"/>
  <c r="X222" i="6" s="1"/>
  <c r="Y217" i="6"/>
  <c r="Y218" i="6"/>
  <c r="Y216" i="6"/>
  <c r="AA64" i="6"/>
  <c r="AA87" i="6" s="1"/>
  <c r="AA212" i="6" s="1"/>
  <c r="AA60" i="6"/>
  <c r="AB64" i="6"/>
  <c r="AB87" i="6" s="1"/>
  <c r="AB212" i="6" s="1"/>
  <c r="AB60" i="6"/>
  <c r="Y57" i="12"/>
  <c r="Y233" i="6"/>
  <c r="Z235" i="6"/>
  <c r="Z56" i="12" s="1"/>
  <c r="Z55" i="12"/>
  <c r="Z59" i="12"/>
  <c r="Z104" i="6"/>
  <c r="Z18" i="12" s="1"/>
  <c r="Z205" i="6"/>
  <c r="Z84" i="12" s="1"/>
  <c r="Z203" i="6"/>
  <c r="Y207" i="6"/>
  <c r="Y169" i="5" s="1"/>
  <c r="Z202" i="6"/>
  <c r="Z195" i="6"/>
  <c r="Z227" i="6" s="1"/>
  <c r="Z171" i="6"/>
  <c r="Z211" i="6"/>
  <c r="Z213" i="6" s="1"/>
  <c r="Z192" i="6"/>
  <c r="BS181" i="6"/>
  <c r="BS178" i="6"/>
  <c r="BS176" i="6"/>
  <c r="AB26" i="6"/>
  <c r="AB61" i="6"/>
  <c r="AA26" i="6"/>
  <c r="AA61" i="6"/>
  <c r="Z27" i="6"/>
  <c r="Z69" i="6"/>
  <c r="Z105" i="5" s="1"/>
  <c r="Z107" i="5" s="1"/>
  <c r="AA114" i="5" s="1"/>
  <c r="AA123" i="5" s="1"/>
  <c r="AA147" i="5" s="1"/>
  <c r="AA149" i="5" s="1"/>
  <c r="AB166" i="6"/>
  <c r="AA166" i="6"/>
  <c r="X133" i="6"/>
  <c r="X134" i="6" s="1"/>
  <c r="V142" i="6"/>
  <c r="V143" i="6" s="1"/>
  <c r="W256" i="6"/>
  <c r="W263" i="6"/>
  <c r="W264" i="6" s="1"/>
  <c r="X250" i="6"/>
  <c r="X255" i="6" s="1"/>
  <c r="V250" i="6"/>
  <c r="V255" i="6" s="1"/>
  <c r="BS129" i="6"/>
  <c r="AA23" i="6"/>
  <c r="AB113" i="4"/>
  <c r="AY186" i="5"/>
  <c r="AY187" i="5"/>
  <c r="AY188" i="5"/>
  <c r="AY185" i="5"/>
  <c r="AY189" i="5"/>
  <c r="AX191" i="5"/>
  <c r="AX75" i="12" s="1"/>
  <c r="AV170" i="5"/>
  <c r="AW106" i="5"/>
  <c r="Y172" i="6"/>
  <c r="Z92" i="6"/>
  <c r="Y94" i="6"/>
  <c r="Y96" i="6" s="1"/>
  <c r="Z91" i="6"/>
  <c r="Z90" i="6"/>
  <c r="AB23" i="6"/>
  <c r="AC99" i="4"/>
  <c r="AC113" i="4" s="1"/>
  <c r="Z149" i="5"/>
  <c r="AX132" i="5"/>
  <c r="AX35" i="12" s="1"/>
  <c r="Y34" i="12"/>
  <c r="AY126" i="5"/>
  <c r="AY128" i="5"/>
  <c r="AY127" i="5"/>
  <c r="AY129" i="5"/>
  <c r="AY130" i="5"/>
  <c r="CD110" i="5"/>
  <c r="AG100" i="5"/>
  <c r="AL11" i="12"/>
  <c r="CF7" i="2"/>
  <c r="CE5" i="12"/>
  <c r="CE6" i="12" s="1"/>
  <c r="CE5" i="5"/>
  <c r="AK12" i="12"/>
  <c r="AY182" i="5"/>
  <c r="AY73" i="12" s="1"/>
  <c r="AW109" i="5"/>
  <c r="AW112" i="5" s="1"/>
  <c r="AW173" i="5" s="1"/>
  <c r="AV144" i="5"/>
  <c r="AV36" i="12" s="1"/>
  <c r="AP164" i="5"/>
  <c r="AP165" i="5" s="1"/>
  <c r="AP166" i="5" s="1"/>
  <c r="AP70" i="12" s="1"/>
  <c r="AJ61" i="5"/>
  <c r="AK57" i="5"/>
  <c r="AK60" i="5" s="1"/>
  <c r="AD97" i="4"/>
  <c r="AQ161" i="5"/>
  <c r="AE92" i="4"/>
  <c r="AE87" i="4"/>
  <c r="AE91" i="4"/>
  <c r="AE89" i="4"/>
  <c r="AE95" i="4"/>
  <c r="AE88" i="4"/>
  <c r="AE94" i="4"/>
  <c r="AE93" i="4"/>
  <c r="AE90" i="4"/>
  <c r="AE84" i="4"/>
  <c r="AE85" i="4"/>
  <c r="AF81" i="4"/>
  <c r="AF85" i="4" s="1"/>
  <c r="AF101" i="4"/>
  <c r="AL4" i="6"/>
  <c r="AJ78" i="4"/>
  <c r="AJ69" i="4"/>
  <c r="AJ29" i="4"/>
  <c r="AJ61" i="4" s="1"/>
  <c r="AJ79" i="4"/>
  <c r="AK2" i="5"/>
  <c r="AK2" i="6"/>
  <c r="AJ71" i="4"/>
  <c r="AJ77" i="4"/>
  <c r="AJ73" i="4"/>
  <c r="AJ76" i="4"/>
  <c r="AJ74" i="4"/>
  <c r="AJ75" i="4"/>
  <c r="AJ72" i="4"/>
  <c r="AJ70" i="4"/>
  <c r="AJ7" i="4"/>
  <c r="AJ5" i="6" s="1"/>
  <c r="AJ59" i="4"/>
  <c r="AJ60" i="4" s="1"/>
  <c r="AJ80" i="5" s="1"/>
  <c r="L95" i="4"/>
  <c r="L97" i="4" s="1"/>
  <c r="L99" i="4" s="1"/>
  <c r="M68" i="4"/>
  <c r="AI62" i="4"/>
  <c r="BA90" i="5"/>
  <c r="AZ93" i="5"/>
  <c r="AZ92" i="5"/>
  <c r="AS46" i="5"/>
  <c r="AZ6" i="5"/>
  <c r="AZ121" i="5" s="1"/>
  <c r="AY86" i="5"/>
  <c r="AY85" i="5"/>
  <c r="AY87" i="5"/>
  <c r="AY78" i="5"/>
  <c r="AY77" i="5"/>
  <c r="AH91" i="5"/>
  <c r="AH82" i="5"/>
  <c r="AH30" i="12" s="1"/>
  <c r="AH81" i="5"/>
  <c r="AI91" i="5"/>
  <c r="AI82" i="5"/>
  <c r="AI30" i="12" s="1"/>
  <c r="AI81" i="5"/>
  <c r="AW95" i="5"/>
  <c r="AW141" i="5" s="1"/>
  <c r="AH38" i="4"/>
  <c r="AH35" i="4"/>
  <c r="AH37" i="4"/>
  <c r="AG50" i="4"/>
  <c r="AI31" i="4"/>
  <c r="AI32" i="4"/>
  <c r="AK6" i="4"/>
  <c r="AK59" i="4" s="1"/>
  <c r="AK60" i="4" s="1"/>
  <c r="AK5" i="4"/>
  <c r="AK29" i="4" s="1"/>
  <c r="AK61" i="4" s="1"/>
  <c r="AL4" i="4"/>
  <c r="AL108" i="4" s="1"/>
  <c r="AL4" i="5"/>
  <c r="AL56" i="5" s="1"/>
  <c r="AK2" i="4"/>
  <c r="AM4" i="2"/>
  <c r="AM4" i="12" s="1"/>
  <c r="AM10" i="12" s="1"/>
  <c r="AL2" i="2"/>
  <c r="AL2" i="12" s="1"/>
  <c r="AA65" i="6" l="1"/>
  <c r="AB65" i="6"/>
  <c r="AB101" i="6" s="1"/>
  <c r="Z216" i="6"/>
  <c r="Z218" i="6"/>
  <c r="Z217" i="6"/>
  <c r="AB86" i="6"/>
  <c r="AB88" i="6" s="1"/>
  <c r="AB90" i="6" s="1"/>
  <c r="AB25" i="6"/>
  <c r="AB67" i="6" s="1"/>
  <c r="AA86" i="6"/>
  <c r="AA88" i="6" s="1"/>
  <c r="AA92" i="6" s="1"/>
  <c r="AA25" i="6"/>
  <c r="AA67" i="6" s="1"/>
  <c r="Z57" i="12"/>
  <c r="Z233" i="6"/>
  <c r="Z172" i="6"/>
  <c r="Z206" i="6"/>
  <c r="Z207" i="6" s="1"/>
  <c r="Z169" i="5" s="1"/>
  <c r="AB191" i="6"/>
  <c r="AB194" i="6"/>
  <c r="AA191" i="6"/>
  <c r="AA194" i="6"/>
  <c r="BT181" i="6"/>
  <c r="AA170" i="6"/>
  <c r="AA204" i="6" s="1"/>
  <c r="AA237" i="6" s="1"/>
  <c r="AA281" i="6" s="1"/>
  <c r="AA189" i="6"/>
  <c r="AA190" i="6"/>
  <c r="AB170" i="6"/>
  <c r="AB204" i="6" s="1"/>
  <c r="AB237" i="6" s="1"/>
  <c r="AB281" i="6" s="1"/>
  <c r="AB189" i="6"/>
  <c r="AB190" i="6"/>
  <c r="BT176" i="6"/>
  <c r="BT178" i="6"/>
  <c r="AA68" i="6"/>
  <c r="AB62" i="6"/>
  <c r="AA101" i="6"/>
  <c r="AA62" i="6"/>
  <c r="AB68" i="6"/>
  <c r="Y125" i="6"/>
  <c r="Y126" i="6" s="1"/>
  <c r="Y133" i="6" s="1"/>
  <c r="Y134" i="6" s="1"/>
  <c r="AB169" i="6"/>
  <c r="AB234" i="6" s="1"/>
  <c r="AB168" i="6"/>
  <c r="AA169" i="6"/>
  <c r="AA234" i="6" s="1"/>
  <c r="AA164" i="6"/>
  <c r="AA168" i="6"/>
  <c r="V256" i="6"/>
  <c r="V263" i="6"/>
  <c r="V264" i="6" s="1"/>
  <c r="X256" i="6"/>
  <c r="X263" i="6"/>
  <c r="X264" i="6" s="1"/>
  <c r="BT129" i="6"/>
  <c r="AZ186" i="5"/>
  <c r="AZ187" i="5"/>
  <c r="AZ188" i="5"/>
  <c r="AZ185" i="5"/>
  <c r="AZ189" i="5"/>
  <c r="AY191" i="5"/>
  <c r="AY75" i="12" s="1"/>
  <c r="AW170" i="5"/>
  <c r="AX106" i="5"/>
  <c r="Y220" i="6"/>
  <c r="Y222" i="6" s="1"/>
  <c r="AB164" i="6"/>
  <c r="AB211" i="6" s="1"/>
  <c r="AB213" i="6" s="1"/>
  <c r="Z94" i="6"/>
  <c r="Z96" i="6" s="1"/>
  <c r="AC103" i="4"/>
  <c r="AC22" i="6" s="1"/>
  <c r="AD99" i="4"/>
  <c r="AD113" i="4" s="1"/>
  <c r="Z151" i="5"/>
  <c r="AY132" i="5"/>
  <c r="AY35" i="12" s="1"/>
  <c r="AA34" i="12"/>
  <c r="AZ128" i="5"/>
  <c r="AZ130" i="5"/>
  <c r="AZ129" i="5"/>
  <c r="AZ127" i="5"/>
  <c r="AZ126" i="5"/>
  <c r="AM11" i="12"/>
  <c r="CE110" i="5"/>
  <c r="AA151" i="5"/>
  <c r="CG7" i="2"/>
  <c r="CF5" i="12"/>
  <c r="CF6" i="12" s="1"/>
  <c r="CF5" i="5"/>
  <c r="AL12" i="12"/>
  <c r="AZ182" i="5"/>
  <c r="AZ73" i="12" s="1"/>
  <c r="AX109" i="5"/>
  <c r="AX112" i="5" s="1"/>
  <c r="AX173" i="5" s="1"/>
  <c r="AQ164" i="5"/>
  <c r="AQ165" i="5" s="1"/>
  <c r="AQ166" i="5" s="1"/>
  <c r="AQ70" i="12" s="1"/>
  <c r="AJ64" i="5"/>
  <c r="AJ146" i="5" s="1"/>
  <c r="AJ33" i="12" s="1"/>
  <c r="AK61" i="5"/>
  <c r="AL57" i="5"/>
  <c r="AL60" i="5" s="1"/>
  <c r="AI137" i="5"/>
  <c r="AI98" i="5"/>
  <c r="AH137" i="5"/>
  <c r="AH98" i="5"/>
  <c r="AR161" i="5"/>
  <c r="AE97" i="4"/>
  <c r="AF94" i="4"/>
  <c r="AF87" i="4"/>
  <c r="AF92" i="4"/>
  <c r="AF90" i="4"/>
  <c r="AF89" i="4"/>
  <c r="AF86" i="4"/>
  <c r="AF84" i="4"/>
  <c r="AF95" i="4"/>
  <c r="AF88" i="4"/>
  <c r="AF93" i="4"/>
  <c r="AF91" i="4"/>
  <c r="L113" i="4"/>
  <c r="L103" i="4"/>
  <c r="L22" i="6" s="1"/>
  <c r="AG81" i="4"/>
  <c r="AG87" i="4" s="1"/>
  <c r="AG101" i="4"/>
  <c r="AM4" i="6"/>
  <c r="AJ32" i="4"/>
  <c r="AK32" i="4" s="1"/>
  <c r="AJ31" i="4"/>
  <c r="AJ62" i="4"/>
  <c r="AJ63" i="4" s="1"/>
  <c r="AL2" i="5"/>
  <c r="AL2" i="6"/>
  <c r="AI63" i="4"/>
  <c r="M69" i="4"/>
  <c r="M84" i="4"/>
  <c r="AT46" i="5"/>
  <c r="BB90" i="5"/>
  <c r="BA93" i="5"/>
  <c r="BA92" i="5"/>
  <c r="BA6" i="5"/>
  <c r="BA121" i="5" s="1"/>
  <c r="AZ86" i="5"/>
  <c r="AZ85" i="5"/>
  <c r="AZ87" i="5"/>
  <c r="AZ77" i="5"/>
  <c r="AZ78" i="5"/>
  <c r="AJ91" i="5"/>
  <c r="AJ81" i="5"/>
  <c r="AJ82" i="5"/>
  <c r="AJ30" i="12" s="1"/>
  <c r="AW96" i="5"/>
  <c r="AW142" i="5" s="1"/>
  <c r="AW144" i="5" s="1"/>
  <c r="AW36" i="12" s="1"/>
  <c r="AX95" i="5"/>
  <c r="AX141" i="5" s="1"/>
  <c r="AH50" i="4"/>
  <c r="AI38" i="4"/>
  <c r="AI35" i="4"/>
  <c r="AI36" i="4"/>
  <c r="AI37" i="4"/>
  <c r="AK66" i="4"/>
  <c r="AK74" i="4" s="1"/>
  <c r="AK7" i="4"/>
  <c r="AK5" i="6" s="1"/>
  <c r="AL5" i="4"/>
  <c r="AL66" i="4" s="1"/>
  <c r="AL72" i="4" s="1"/>
  <c r="AM4" i="4"/>
  <c r="AM108" i="4" s="1"/>
  <c r="AM4" i="5"/>
  <c r="AM56" i="5" s="1"/>
  <c r="AL6" i="4"/>
  <c r="AL59" i="4" s="1"/>
  <c r="AL60" i="4" s="1"/>
  <c r="AL2" i="4"/>
  <c r="AN4" i="2"/>
  <c r="AN4" i="12" s="1"/>
  <c r="AM2" i="2"/>
  <c r="AM2" i="12" s="1"/>
  <c r="AB216" i="6" l="1"/>
  <c r="AA218" i="6"/>
  <c r="AC64" i="6"/>
  <c r="AC87" i="6" s="1"/>
  <c r="AC212" i="6" s="1"/>
  <c r="AC60" i="6"/>
  <c r="L64" i="6"/>
  <c r="L87" i="6" s="1"/>
  <c r="L212" i="6" s="1"/>
  <c r="L60" i="6"/>
  <c r="AB235" i="6"/>
  <c r="AB56" i="12" s="1"/>
  <c r="AA235" i="6"/>
  <c r="AA56" i="12" s="1"/>
  <c r="AA55" i="12"/>
  <c r="AB55" i="12"/>
  <c r="AB59" i="12"/>
  <c r="AA59" i="12"/>
  <c r="AA104" i="6"/>
  <c r="AA18" i="12" s="1"/>
  <c r="AB104" i="6"/>
  <c r="AB18" i="12" s="1"/>
  <c r="AA205" i="6"/>
  <c r="AA84" i="12" s="1"/>
  <c r="AA202" i="6"/>
  <c r="AB203" i="6"/>
  <c r="AA203" i="6"/>
  <c r="AB202" i="6"/>
  <c r="AB205" i="6"/>
  <c r="AB84" i="12" s="1"/>
  <c r="AA195" i="6"/>
  <c r="AA227" i="6" s="1"/>
  <c r="AB195" i="6"/>
  <c r="AB227" i="6" s="1"/>
  <c r="AA211" i="6"/>
  <c r="AA213" i="6" s="1"/>
  <c r="AB192" i="6"/>
  <c r="AA192" i="6"/>
  <c r="BU181" i="6"/>
  <c r="BU176" i="6"/>
  <c r="BU178" i="6"/>
  <c r="Z125" i="6"/>
  <c r="Z126" i="6" s="1"/>
  <c r="Z133" i="6" s="1"/>
  <c r="Z134" i="6" s="1"/>
  <c r="AA27" i="6"/>
  <c r="AA69" i="6"/>
  <c r="AA105" i="5" s="1"/>
  <c r="AA107" i="5" s="1"/>
  <c r="AB114" i="5" s="1"/>
  <c r="AB123" i="5" s="1"/>
  <c r="AB147" i="5" s="1"/>
  <c r="AB34" i="12" s="1"/>
  <c r="AB27" i="6"/>
  <c r="AB69" i="6"/>
  <c r="AB105" i="5" s="1"/>
  <c r="AB107" i="5" s="1"/>
  <c r="AC114" i="5" s="1"/>
  <c r="AC123" i="5" s="1"/>
  <c r="AC147" i="5" s="1"/>
  <c r="AC34" i="12" s="1"/>
  <c r="AC26" i="6"/>
  <c r="AC61" i="6"/>
  <c r="L26" i="6"/>
  <c r="L61" i="6"/>
  <c r="AA171" i="6"/>
  <c r="L166" i="6"/>
  <c r="Y142" i="6"/>
  <c r="Y143" i="6" s="1"/>
  <c r="Y250" i="6"/>
  <c r="Y255" i="6" s="1"/>
  <c r="BU129" i="6"/>
  <c r="AA91" i="6"/>
  <c r="AA90" i="6"/>
  <c r="AZ191" i="5"/>
  <c r="AZ75" i="12" s="1"/>
  <c r="BA187" i="5"/>
  <c r="BA186" i="5"/>
  <c r="BA188" i="5"/>
  <c r="BA185" i="5"/>
  <c r="BA189" i="5"/>
  <c r="AX170" i="5"/>
  <c r="AY106" i="5"/>
  <c r="Z220" i="6"/>
  <c r="Z222" i="6" s="1"/>
  <c r="AB91" i="6"/>
  <c r="AB92" i="6"/>
  <c r="AC23" i="6"/>
  <c r="AC166" i="6"/>
  <c r="AB171" i="6"/>
  <c r="AB206" i="6" s="1"/>
  <c r="AD103" i="4"/>
  <c r="AD22" i="6" s="1"/>
  <c r="AE99" i="4"/>
  <c r="AE113" i="4" s="1"/>
  <c r="AZ132" i="5"/>
  <c r="AZ35" i="12" s="1"/>
  <c r="BA128" i="5"/>
  <c r="BA130" i="5"/>
  <c r="BA129" i="5"/>
  <c r="BA126" i="5"/>
  <c r="BA127" i="5"/>
  <c r="AI100" i="5"/>
  <c r="CH7" i="2"/>
  <c r="CG5" i="12"/>
  <c r="CG6" i="12" s="1"/>
  <c r="CG5" i="5"/>
  <c r="AM12" i="12"/>
  <c r="AN10" i="12"/>
  <c r="AN11" i="12" s="1"/>
  <c r="AH100" i="5"/>
  <c r="CF110" i="5"/>
  <c r="BA182" i="5"/>
  <c r="BA73" i="12" s="1"/>
  <c r="L23" i="6"/>
  <c r="AY109" i="5"/>
  <c r="AY112" i="5" s="1"/>
  <c r="AY173" i="5" s="1"/>
  <c r="AR164" i="5"/>
  <c r="AR165" i="5" s="1"/>
  <c r="AR166" i="5" s="1"/>
  <c r="AR70" i="12" s="1"/>
  <c r="AK64" i="5"/>
  <c r="AK146" i="5" s="1"/>
  <c r="AK33" i="12" s="1"/>
  <c r="AL61" i="5"/>
  <c r="AM57" i="5"/>
  <c r="AM60" i="5" s="1"/>
  <c r="AJ137" i="5"/>
  <c r="AJ98" i="5"/>
  <c r="AS161" i="5"/>
  <c r="AG91" i="4"/>
  <c r="AG85" i="4"/>
  <c r="AF97" i="4"/>
  <c r="AG84" i="4"/>
  <c r="AG86" i="4"/>
  <c r="AG89" i="4"/>
  <c r="AG94" i="4"/>
  <c r="AG93" i="4"/>
  <c r="AG92" i="4"/>
  <c r="AG90" i="4"/>
  <c r="AG88" i="4"/>
  <c r="AG95" i="4"/>
  <c r="AH81" i="4"/>
  <c r="AH87" i="4" s="1"/>
  <c r="AH101" i="4"/>
  <c r="AN4" i="6"/>
  <c r="AJ36" i="4"/>
  <c r="AJ38" i="4"/>
  <c r="AJ35" i="4"/>
  <c r="AJ37" i="4"/>
  <c r="AK62" i="4"/>
  <c r="AK63" i="4" s="1"/>
  <c r="AK31" i="4"/>
  <c r="AK35" i="4" s="1"/>
  <c r="AM2" i="5"/>
  <c r="AM2" i="6"/>
  <c r="M70" i="4"/>
  <c r="M85" i="4"/>
  <c r="BC90" i="5"/>
  <c r="BB93" i="5"/>
  <c r="BB92" i="5"/>
  <c r="AU46" i="5"/>
  <c r="BB6" i="5"/>
  <c r="BB121" i="5" s="1"/>
  <c r="BA85" i="5"/>
  <c r="BA86" i="5"/>
  <c r="BA87" i="5"/>
  <c r="BA78" i="5"/>
  <c r="BA77" i="5"/>
  <c r="AX96" i="5"/>
  <c r="AX142" i="5" s="1"/>
  <c r="AX144" i="5" s="1"/>
  <c r="AX36" i="12" s="1"/>
  <c r="AY95" i="5"/>
  <c r="AY141" i="5" s="1"/>
  <c r="AL76" i="4"/>
  <c r="AI50" i="4"/>
  <c r="AL69" i="4"/>
  <c r="AK80" i="5"/>
  <c r="AL70" i="4"/>
  <c r="AL78" i="4"/>
  <c r="AK73" i="4"/>
  <c r="AK76" i="4"/>
  <c r="AK77" i="4"/>
  <c r="AK71" i="4"/>
  <c r="AK79" i="4"/>
  <c r="AK72" i="4"/>
  <c r="AK68" i="4"/>
  <c r="AK70" i="4"/>
  <c r="AK69" i="4"/>
  <c r="AK78" i="4"/>
  <c r="AK75" i="4"/>
  <c r="AL71" i="4"/>
  <c r="AM5" i="4"/>
  <c r="AM66" i="4" s="1"/>
  <c r="AM69" i="4" s="1"/>
  <c r="AL73" i="4"/>
  <c r="AL68" i="4"/>
  <c r="AL74" i="4"/>
  <c r="AL75" i="4"/>
  <c r="AL77" i="4"/>
  <c r="AL29" i="4"/>
  <c r="AL61" i="4" s="1"/>
  <c r="AL80" i="5"/>
  <c r="AL79" i="4"/>
  <c r="AN4" i="4"/>
  <c r="AN108" i="4" s="1"/>
  <c r="AN4" i="5"/>
  <c r="AN56" i="5" s="1"/>
  <c r="AL7" i="4"/>
  <c r="AL5" i="6" s="1"/>
  <c r="AM6" i="4"/>
  <c r="AM59" i="4" s="1"/>
  <c r="AM60" i="4" s="1"/>
  <c r="AM2" i="4"/>
  <c r="AO4" i="2"/>
  <c r="AO4" i="12" s="1"/>
  <c r="AN2" i="2"/>
  <c r="AN2" i="12" s="1"/>
  <c r="L65" i="6" l="1"/>
  <c r="L101" i="6" s="1"/>
  <c r="AB217" i="6"/>
  <c r="AB218" i="6"/>
  <c r="AA216" i="6"/>
  <c r="AA217" i="6"/>
  <c r="AC65" i="6"/>
  <c r="AC101" i="6" s="1"/>
  <c r="AD64" i="6"/>
  <c r="AD87" i="6" s="1"/>
  <c r="AD212" i="6" s="1"/>
  <c r="AD60" i="6"/>
  <c r="AC86" i="6"/>
  <c r="AC88" i="6" s="1"/>
  <c r="AC25" i="6"/>
  <c r="AC67" i="6" s="1"/>
  <c r="L86" i="6"/>
  <c r="L88" i="6" s="1"/>
  <c r="L25" i="6"/>
  <c r="L67" i="6" s="1"/>
  <c r="AA57" i="12"/>
  <c r="AA233" i="6"/>
  <c r="AB57" i="12"/>
  <c r="AB233" i="6"/>
  <c r="AA172" i="6"/>
  <c r="AA206" i="6"/>
  <c r="AA207" i="6" s="1"/>
  <c r="AA169" i="5" s="1"/>
  <c r="AB207" i="6"/>
  <c r="AB169" i="5" s="1"/>
  <c r="AC191" i="6"/>
  <c r="AC194" i="6"/>
  <c r="L191" i="6"/>
  <c r="L194" i="6"/>
  <c r="BV181" i="6"/>
  <c r="BV178" i="6"/>
  <c r="AC190" i="6"/>
  <c r="AC189" i="6"/>
  <c r="L168" i="6"/>
  <c r="L189" i="6"/>
  <c r="L190" i="6"/>
  <c r="BV176" i="6"/>
  <c r="AC62" i="6"/>
  <c r="AC68" i="6"/>
  <c r="L62" i="6"/>
  <c r="L68" i="6"/>
  <c r="AD26" i="6"/>
  <c r="AD61" i="6"/>
  <c r="L169" i="6"/>
  <c r="L234" i="6" s="1"/>
  <c r="L170" i="6"/>
  <c r="L204" i="6" s="1"/>
  <c r="L237" i="6" s="1"/>
  <c r="AC164" i="6"/>
  <c r="L164" i="6"/>
  <c r="AD166" i="6"/>
  <c r="Z142" i="6"/>
  <c r="Z143" i="6" s="1"/>
  <c r="Y256" i="6"/>
  <c r="Y263" i="6"/>
  <c r="Y264" i="6" s="1"/>
  <c r="Z250" i="6"/>
  <c r="Z255" i="6" s="1"/>
  <c r="BV129" i="6"/>
  <c r="AA94" i="6"/>
  <c r="AA96" i="6" s="1"/>
  <c r="BB186" i="5"/>
  <c r="BB187" i="5"/>
  <c r="BB185" i="5"/>
  <c r="BB188" i="5"/>
  <c r="BB189" i="5"/>
  <c r="BA191" i="5"/>
  <c r="BA75" i="12" s="1"/>
  <c r="AB172" i="6"/>
  <c r="AY170" i="5"/>
  <c r="AZ106" i="5"/>
  <c r="AC170" i="6"/>
  <c r="AC204" i="6" s="1"/>
  <c r="AC237" i="6" s="1"/>
  <c r="AC281" i="6" s="1"/>
  <c r="AB94" i="6"/>
  <c r="AB96" i="6" s="1"/>
  <c r="AD23" i="6"/>
  <c r="AE103" i="4"/>
  <c r="AE22" i="6" s="1"/>
  <c r="AC169" i="6"/>
  <c r="AC234" i="6" s="1"/>
  <c r="AC168" i="6"/>
  <c r="AF99" i="4"/>
  <c r="AF103" i="4" s="1"/>
  <c r="AF22" i="6" s="1"/>
  <c r="AC149" i="5"/>
  <c r="AB149" i="5"/>
  <c r="BA132" i="5"/>
  <c r="BA35" i="12" s="1"/>
  <c r="BB130" i="5"/>
  <c r="BB127" i="5"/>
  <c r="BB126" i="5"/>
  <c r="BB128" i="5"/>
  <c r="BB129" i="5"/>
  <c r="CG110" i="5"/>
  <c r="AO10" i="12"/>
  <c r="AO11" i="12" s="1"/>
  <c r="AN12" i="12"/>
  <c r="AJ100" i="5"/>
  <c r="CI7" i="2"/>
  <c r="CH5" i="12"/>
  <c r="CH6" i="12" s="1"/>
  <c r="CH5" i="5"/>
  <c r="BB182" i="5"/>
  <c r="BB73" i="12" s="1"/>
  <c r="AZ109" i="5"/>
  <c r="AZ112" i="5" s="1"/>
  <c r="AZ173" i="5" s="1"/>
  <c r="AS164" i="5"/>
  <c r="AS165" i="5" s="1"/>
  <c r="AS166" i="5" s="1"/>
  <c r="AS70" i="12" s="1"/>
  <c r="AL64" i="5"/>
  <c r="AL146" i="5" s="1"/>
  <c r="AL33" i="12" s="1"/>
  <c r="AM61" i="5"/>
  <c r="AN57" i="5"/>
  <c r="AN60" i="5" s="1"/>
  <c r="AT161" i="5"/>
  <c r="AG97" i="4"/>
  <c r="AH84" i="4"/>
  <c r="AH89" i="4"/>
  <c r="AH88" i="4"/>
  <c r="AH95" i="4"/>
  <c r="AH93" i="4"/>
  <c r="AH91" i="4"/>
  <c r="AH86" i="4"/>
  <c r="AH85" i="4"/>
  <c r="AH94" i="4"/>
  <c r="AH92" i="4"/>
  <c r="AH90" i="4"/>
  <c r="AI81" i="4"/>
  <c r="AI95" i="4" s="1"/>
  <c r="AI101" i="4"/>
  <c r="AL62" i="4"/>
  <c r="AL63" i="4" s="1"/>
  <c r="AK38" i="4"/>
  <c r="AO4" i="6"/>
  <c r="AK37" i="4"/>
  <c r="AJ50" i="4"/>
  <c r="AK36" i="4"/>
  <c r="AN2" i="5"/>
  <c r="AN2" i="6"/>
  <c r="M71" i="4"/>
  <c r="M86" i="4"/>
  <c r="BD90" i="5"/>
  <c r="BC93" i="5"/>
  <c r="BC92" i="5"/>
  <c r="AV46" i="5"/>
  <c r="BC6" i="5"/>
  <c r="BC121" i="5" s="1"/>
  <c r="BB85" i="5"/>
  <c r="BB86" i="5"/>
  <c r="BB87" i="5"/>
  <c r="BB77" i="5"/>
  <c r="BB78" i="5"/>
  <c r="AY96" i="5"/>
  <c r="AY142" i="5" s="1"/>
  <c r="AY144" i="5" s="1"/>
  <c r="AY36" i="12" s="1"/>
  <c r="AK91" i="5"/>
  <c r="AK82" i="5"/>
  <c r="AK30" i="12" s="1"/>
  <c r="AK81" i="5"/>
  <c r="AL91" i="5"/>
  <c r="AL82" i="5"/>
  <c r="AL30" i="12" s="1"/>
  <c r="AL81" i="5"/>
  <c r="AZ95" i="5"/>
  <c r="AZ141" i="5" s="1"/>
  <c r="AM29" i="4"/>
  <c r="AM61" i="4" s="1"/>
  <c r="AM7" i="4"/>
  <c r="AM5" i="6" s="1"/>
  <c r="AM78" i="4"/>
  <c r="AM72" i="4"/>
  <c r="AM70" i="4"/>
  <c r="AM71" i="4"/>
  <c r="AM75" i="4"/>
  <c r="AM68" i="4"/>
  <c r="AM73" i="4"/>
  <c r="AM77" i="4"/>
  <c r="AM74" i="4"/>
  <c r="AM79" i="4"/>
  <c r="AM76" i="4"/>
  <c r="AM80" i="5"/>
  <c r="AL31" i="4"/>
  <c r="AL32" i="4"/>
  <c r="AN6" i="4"/>
  <c r="AN59" i="4" s="1"/>
  <c r="AN60" i="4" s="1"/>
  <c r="AN5" i="4"/>
  <c r="AN29" i="4" s="1"/>
  <c r="AN61" i="4" s="1"/>
  <c r="AO4" i="4"/>
  <c r="AO108" i="4" s="1"/>
  <c r="AO4" i="5"/>
  <c r="AO56" i="5" s="1"/>
  <c r="AN2" i="4"/>
  <c r="AP4" i="2"/>
  <c r="AP4" i="12" s="1"/>
  <c r="AO2" i="2"/>
  <c r="AO2" i="12" s="1"/>
  <c r="AD65" i="6" l="1"/>
  <c r="AD101" i="6" s="1"/>
  <c r="AF64" i="6"/>
  <c r="AF87" i="6" s="1"/>
  <c r="AF212" i="6" s="1"/>
  <c r="AF60" i="6"/>
  <c r="AE64" i="6"/>
  <c r="AE87" i="6" s="1"/>
  <c r="AE212" i="6" s="1"/>
  <c r="AE60" i="6"/>
  <c r="AD86" i="6"/>
  <c r="AD88" i="6" s="1"/>
  <c r="AD25" i="6"/>
  <c r="AD67" i="6" s="1"/>
  <c r="G281" i="6"/>
  <c r="I93" i="12" s="1"/>
  <c r="L281" i="6"/>
  <c r="AC235" i="6"/>
  <c r="AC56" i="12" s="1"/>
  <c r="L235" i="6"/>
  <c r="L56" i="12" s="1"/>
  <c r="L55" i="12"/>
  <c r="AC55" i="12"/>
  <c r="L59" i="12"/>
  <c r="AC59" i="12"/>
  <c r="AC104" i="6"/>
  <c r="AC18" i="12" s="1"/>
  <c r="L104" i="6"/>
  <c r="L18" i="12" s="1"/>
  <c r="L203" i="6"/>
  <c r="L202" i="6"/>
  <c r="AC203" i="6"/>
  <c r="AC202" i="6"/>
  <c r="L205" i="6"/>
  <c r="AC205" i="6"/>
  <c r="AC84" i="12" s="1"/>
  <c r="L195" i="6"/>
  <c r="L227" i="6" s="1"/>
  <c r="AC195" i="6"/>
  <c r="AC227" i="6" s="1"/>
  <c r="AD191" i="6"/>
  <c r="AD194" i="6"/>
  <c r="AC171" i="6"/>
  <c r="AC211" i="6"/>
  <c r="AC213" i="6" s="1"/>
  <c r="L211" i="6"/>
  <c r="L192" i="6"/>
  <c r="AC192" i="6"/>
  <c r="BW181" i="6"/>
  <c r="BW176" i="6"/>
  <c r="AD189" i="6"/>
  <c r="AD190" i="6"/>
  <c r="BW178" i="6"/>
  <c r="AD68" i="6"/>
  <c r="AD62" i="6"/>
  <c r="AA125" i="6"/>
  <c r="AA126" i="6" s="1"/>
  <c r="AA142" i="6" s="1"/>
  <c r="AA143" i="6" s="1"/>
  <c r="AB125" i="6"/>
  <c r="AB126" i="6" s="1"/>
  <c r="AB133" i="6" s="1"/>
  <c r="AB134" i="6" s="1"/>
  <c r="L69" i="6"/>
  <c r="L105" i="5" s="1"/>
  <c r="L107" i="5" s="1"/>
  <c r="M114" i="5" s="1"/>
  <c r="M123" i="5" s="1"/>
  <c r="AE26" i="6"/>
  <c r="AE61" i="6"/>
  <c r="AF26" i="6"/>
  <c r="AF61" i="6"/>
  <c r="AC27" i="6"/>
  <c r="AC69" i="6"/>
  <c r="AC105" i="5" s="1"/>
  <c r="AC107" i="5" s="1"/>
  <c r="AD114" i="5" s="1"/>
  <c r="AD123" i="5" s="1"/>
  <c r="AD147" i="5" s="1"/>
  <c r="AD149" i="5" s="1"/>
  <c r="AD151" i="5" s="1"/>
  <c r="L171" i="6"/>
  <c r="L27" i="6"/>
  <c r="AD169" i="6"/>
  <c r="AD234" i="6" s="1"/>
  <c r="AD168" i="6"/>
  <c r="AD170" i="6"/>
  <c r="AD204" i="6" s="1"/>
  <c r="AD237" i="6" s="1"/>
  <c r="AD281" i="6" s="1"/>
  <c r="AE166" i="6"/>
  <c r="AF166" i="6"/>
  <c r="Z256" i="6"/>
  <c r="Z263" i="6"/>
  <c r="Z264" i="6" s="1"/>
  <c r="BW129" i="6"/>
  <c r="AA220" i="6"/>
  <c r="AA222" i="6" s="1"/>
  <c r="BC186" i="5"/>
  <c r="BC188" i="5"/>
  <c r="BC187" i="5"/>
  <c r="BC189" i="5"/>
  <c r="BC185" i="5"/>
  <c r="BB191" i="5"/>
  <c r="BB75" i="12" s="1"/>
  <c r="AZ170" i="5"/>
  <c r="BA106" i="5"/>
  <c r="AB220" i="6"/>
  <c r="AB222" i="6" s="1"/>
  <c r="AC92" i="6"/>
  <c r="AE23" i="6"/>
  <c r="AC91" i="6"/>
  <c r="AC90" i="6"/>
  <c r="AD164" i="6"/>
  <c r="AD211" i="6" s="1"/>
  <c r="AD213" i="6" s="1"/>
  <c r="AF113" i="4"/>
  <c r="AF23" i="6"/>
  <c r="AG99" i="4"/>
  <c r="AG103" i="4" s="1"/>
  <c r="AG22" i="6" s="1"/>
  <c r="AC151" i="5"/>
  <c r="AB151" i="5"/>
  <c r="BB132" i="5"/>
  <c r="BB35" i="12" s="1"/>
  <c r="L90" i="6"/>
  <c r="L92" i="6"/>
  <c r="L91" i="6"/>
  <c r="BC130" i="5"/>
  <c r="BC127" i="5"/>
  <c r="BC129" i="5"/>
  <c r="BC128" i="5"/>
  <c r="BC126" i="5"/>
  <c r="CH110" i="5"/>
  <c r="AP10" i="12"/>
  <c r="AP11" i="12" s="1"/>
  <c r="CJ7" i="2"/>
  <c r="CI5" i="12"/>
  <c r="CI6" i="12" s="1"/>
  <c r="CI5" i="5"/>
  <c r="AO12" i="12"/>
  <c r="BC182" i="5"/>
  <c r="BC73" i="12" s="1"/>
  <c r="BA109" i="5"/>
  <c r="BA112" i="5" s="1"/>
  <c r="BA173" i="5" s="1"/>
  <c r="AT164" i="5"/>
  <c r="AT165" i="5" s="1"/>
  <c r="AT166" i="5" s="1"/>
  <c r="AT70" i="12" s="1"/>
  <c r="AI88" i="4"/>
  <c r="AM64" i="5"/>
  <c r="AM146" i="5" s="1"/>
  <c r="AM33" i="12" s="1"/>
  <c r="AN61" i="5"/>
  <c r="AN64" i="5" s="1"/>
  <c r="AN146" i="5" s="1"/>
  <c r="AN33" i="12" s="1"/>
  <c r="AO57" i="5"/>
  <c r="AO60" i="5" s="1"/>
  <c r="AL137" i="5"/>
  <c r="AL98" i="5"/>
  <c r="AK137" i="5"/>
  <c r="AK98" i="5"/>
  <c r="AI93" i="4"/>
  <c r="AM62" i="4"/>
  <c r="AN62" i="4" s="1"/>
  <c r="AI86" i="4"/>
  <c r="AU161" i="5"/>
  <c r="AH97" i="4"/>
  <c r="AI85" i="4"/>
  <c r="AI94" i="4"/>
  <c r="AI87" i="4"/>
  <c r="AI90" i="4"/>
  <c r="AI84" i="4"/>
  <c r="AI89" i="4"/>
  <c r="AI92" i="4"/>
  <c r="AI91" i="4"/>
  <c r="AJ81" i="4"/>
  <c r="AJ90" i="4" s="1"/>
  <c r="AJ101" i="4"/>
  <c r="AK50" i="4"/>
  <c r="AP4" i="6"/>
  <c r="AM32" i="4"/>
  <c r="AN32" i="4" s="1"/>
  <c r="AO2" i="5"/>
  <c r="AO2" i="6"/>
  <c r="AM31" i="4"/>
  <c r="M72" i="4"/>
  <c r="M87" i="4"/>
  <c r="AW46" i="5"/>
  <c r="BE90" i="5"/>
  <c r="BD93" i="5"/>
  <c r="BD92" i="5"/>
  <c r="BD6" i="5"/>
  <c r="BD121" i="5" s="1"/>
  <c r="BC86" i="5"/>
  <c r="BC85" i="5"/>
  <c r="BC87" i="5"/>
  <c r="BC78" i="5"/>
  <c r="BC77" i="5"/>
  <c r="AZ96" i="5"/>
  <c r="AZ142" i="5" s="1"/>
  <c r="AZ144" i="5" s="1"/>
  <c r="AZ36" i="12" s="1"/>
  <c r="AM91" i="5"/>
  <c r="AM82" i="5"/>
  <c r="AM30" i="12" s="1"/>
  <c r="AM81" i="5"/>
  <c r="BA95" i="5"/>
  <c r="BA141" i="5" s="1"/>
  <c r="AN80" i="5"/>
  <c r="AL36" i="4"/>
  <c r="AL35" i="4"/>
  <c r="AL37" i="4"/>
  <c r="AL38" i="4"/>
  <c r="AN7" i="4"/>
  <c r="AN5" i="6" s="1"/>
  <c r="AN66" i="4"/>
  <c r="AN75" i="4" s="1"/>
  <c r="AO6" i="4"/>
  <c r="AO59" i="4" s="1"/>
  <c r="AO60" i="4" s="1"/>
  <c r="AO5" i="4"/>
  <c r="AO66" i="4" s="1"/>
  <c r="AO68" i="4" s="1"/>
  <c r="AP4" i="4"/>
  <c r="AP108" i="4" s="1"/>
  <c r="AP4" i="5"/>
  <c r="AP56" i="5" s="1"/>
  <c r="AO2" i="4"/>
  <c r="AQ4" i="2"/>
  <c r="AQ4" i="12" s="1"/>
  <c r="AP2" i="2"/>
  <c r="AP2" i="12" s="1"/>
  <c r="AE65" i="6" l="1"/>
  <c r="AC218" i="6"/>
  <c r="L217" i="6"/>
  <c r="AC216" i="6"/>
  <c r="L218" i="6"/>
  <c r="AC217" i="6"/>
  <c r="L216" i="6"/>
  <c r="AF65" i="6"/>
  <c r="AF101" i="6" s="1"/>
  <c r="AG64" i="6"/>
  <c r="AG87" i="6" s="1"/>
  <c r="AG212" i="6" s="1"/>
  <c r="AG60" i="6"/>
  <c r="AF86" i="6"/>
  <c r="AF88" i="6" s="1"/>
  <c r="AF25" i="6"/>
  <c r="AF67" i="6" s="1"/>
  <c r="AE86" i="6"/>
  <c r="AE88" i="6" s="1"/>
  <c r="AE25" i="6"/>
  <c r="AE67" i="6" s="1"/>
  <c r="L57" i="12"/>
  <c r="L233" i="6"/>
  <c r="AC57" i="12"/>
  <c r="AC233" i="6"/>
  <c r="AD235" i="6"/>
  <c r="AD56" i="12" s="1"/>
  <c r="AD55" i="12"/>
  <c r="AD59" i="12"/>
  <c r="L84" i="12"/>
  <c r="AD104" i="6"/>
  <c r="AD18" i="12" s="1"/>
  <c r="AD202" i="6"/>
  <c r="AD205" i="6"/>
  <c r="AD84" i="12" s="1"/>
  <c r="L172" i="6"/>
  <c r="L206" i="6"/>
  <c r="AD203" i="6"/>
  <c r="AC172" i="6"/>
  <c r="AC206" i="6"/>
  <c r="AC207" i="6" s="1"/>
  <c r="AC169" i="5" s="1"/>
  <c r="AD195" i="6"/>
  <c r="AD227" i="6" s="1"/>
  <c r="AF191" i="6"/>
  <c r="AF194" i="6"/>
  <c r="AE191" i="6"/>
  <c r="AE194" i="6"/>
  <c r="L213" i="6"/>
  <c r="AD192" i="6"/>
  <c r="BX181" i="6"/>
  <c r="AE189" i="6"/>
  <c r="AE190" i="6"/>
  <c r="BX178" i="6"/>
  <c r="AF190" i="6"/>
  <c r="AF189" i="6"/>
  <c r="BX176" i="6"/>
  <c r="AE68" i="6"/>
  <c r="AF62" i="6"/>
  <c r="AE101" i="6"/>
  <c r="AE62" i="6"/>
  <c r="AF68" i="6"/>
  <c r="AF168" i="6"/>
  <c r="AD27" i="6"/>
  <c r="AD69" i="6"/>
  <c r="AD105" i="5" s="1"/>
  <c r="AD107" i="5" s="1"/>
  <c r="AE114" i="5" s="1"/>
  <c r="AE123" i="5" s="1"/>
  <c r="AE147" i="5" s="1"/>
  <c r="AE34" i="12" s="1"/>
  <c r="AG26" i="6"/>
  <c r="AG61" i="6"/>
  <c r="AE168" i="6"/>
  <c r="AE170" i="6"/>
  <c r="AE204" i="6" s="1"/>
  <c r="AE237" i="6" s="1"/>
  <c r="AE281" i="6" s="1"/>
  <c r="AE169" i="6"/>
  <c r="AE234" i="6" s="1"/>
  <c r="AF170" i="6"/>
  <c r="AF204" i="6" s="1"/>
  <c r="AF237" i="6" s="1"/>
  <c r="AF281" i="6" s="1"/>
  <c r="AF169" i="6"/>
  <c r="AF234" i="6" s="1"/>
  <c r="AE164" i="6"/>
  <c r="AG166" i="6"/>
  <c r="AB142" i="6"/>
  <c r="AB143" i="6" s="1"/>
  <c r="AA133" i="6"/>
  <c r="AA134" i="6" s="1"/>
  <c r="AB250" i="6"/>
  <c r="AB255" i="6" s="1"/>
  <c r="AA250" i="6"/>
  <c r="AA255" i="6" s="1"/>
  <c r="BX129" i="6"/>
  <c r="BC191" i="5"/>
  <c r="BC75" i="12" s="1"/>
  <c r="BD186" i="5"/>
  <c r="BD188" i="5"/>
  <c r="BD189" i="5"/>
  <c r="BD187" i="5"/>
  <c r="BD185" i="5"/>
  <c r="BA170" i="5"/>
  <c r="BB106" i="5"/>
  <c r="AD90" i="6"/>
  <c r="AD92" i="6"/>
  <c r="AD91" i="6"/>
  <c r="AD171" i="6"/>
  <c r="AD206" i="6" s="1"/>
  <c r="AC94" i="6"/>
  <c r="AC96" i="6" s="1"/>
  <c r="AF164" i="6"/>
  <c r="AF211" i="6" s="1"/>
  <c r="AF213" i="6" s="1"/>
  <c r="AG113" i="4"/>
  <c r="AH99" i="4"/>
  <c r="AH113" i="4" s="1"/>
  <c r="AD34" i="12"/>
  <c r="BC132" i="5"/>
  <c r="BC35" i="12" s="1"/>
  <c r="M147" i="5"/>
  <c r="M149" i="5" s="1"/>
  <c r="L94" i="6"/>
  <c r="L96" i="6" s="1"/>
  <c r="BD127" i="5"/>
  <c r="BD129" i="5"/>
  <c r="BD128" i="5"/>
  <c r="BD130" i="5"/>
  <c r="BD126" i="5"/>
  <c r="AP12" i="12"/>
  <c r="AQ10" i="12"/>
  <c r="AQ11" i="12" s="1"/>
  <c r="AK100" i="5"/>
  <c r="AL100" i="5"/>
  <c r="CK7" i="2"/>
  <c r="CJ5" i="12"/>
  <c r="CJ6" i="12" s="1"/>
  <c r="CJ5" i="5"/>
  <c r="CI110" i="5"/>
  <c r="BD182" i="5"/>
  <c r="BD73" i="12" s="1"/>
  <c r="AG23" i="6"/>
  <c r="BB109" i="5"/>
  <c r="BB112" i="5" s="1"/>
  <c r="BB173" i="5" s="1"/>
  <c r="AU164" i="5"/>
  <c r="AU165" i="5" s="1"/>
  <c r="AU166" i="5" s="1"/>
  <c r="AU70" i="12" s="1"/>
  <c r="AO61" i="5"/>
  <c r="AP57" i="5"/>
  <c r="AP60" i="5" s="1"/>
  <c r="AM137" i="5"/>
  <c r="AM98" i="5"/>
  <c r="AM63" i="4"/>
  <c r="AJ85" i="4"/>
  <c r="AV161" i="5"/>
  <c r="AJ87" i="4"/>
  <c r="AI97" i="4"/>
  <c r="AJ95" i="4"/>
  <c r="AJ89" i="4"/>
  <c r="AJ86" i="4"/>
  <c r="AJ84" i="4"/>
  <c r="AJ93" i="4"/>
  <c r="AJ94" i="4"/>
  <c r="AJ88" i="4"/>
  <c r="AJ92" i="4"/>
  <c r="AJ91" i="4"/>
  <c r="AK81" i="4"/>
  <c r="AK84" i="4" s="1"/>
  <c r="AK101" i="4"/>
  <c r="AM38" i="4"/>
  <c r="AQ4" i="6"/>
  <c r="AP2" i="5"/>
  <c r="AP2" i="6"/>
  <c r="AM37" i="4"/>
  <c r="AN31" i="4"/>
  <c r="AN38" i="4" s="1"/>
  <c r="AM36" i="4"/>
  <c r="AM35" i="4"/>
  <c r="AN63" i="4"/>
  <c r="M88" i="4"/>
  <c r="M73" i="4"/>
  <c r="BF90" i="5"/>
  <c r="BE93" i="5"/>
  <c r="BE92" i="5"/>
  <c r="AX46" i="5"/>
  <c r="BE6" i="5"/>
  <c r="BE121" i="5" s="1"/>
  <c r="BD86" i="5"/>
  <c r="BD85" i="5"/>
  <c r="BD87" i="5"/>
  <c r="BD77" i="5"/>
  <c r="BD78" i="5"/>
  <c r="AN91" i="5"/>
  <c r="AN81" i="5"/>
  <c r="AN82" i="5"/>
  <c r="AN30" i="12" s="1"/>
  <c r="BA96" i="5"/>
  <c r="BA142" i="5" s="1"/>
  <c r="BA144" i="5" s="1"/>
  <c r="BA36" i="12" s="1"/>
  <c r="BB95" i="5"/>
  <c r="BB141" i="5" s="1"/>
  <c r="AL50" i="4"/>
  <c r="AN68" i="4"/>
  <c r="AN74" i="4"/>
  <c r="AN73" i="4"/>
  <c r="AO70" i="4"/>
  <c r="AN70" i="4"/>
  <c r="AN79" i="4"/>
  <c r="AN71" i="4"/>
  <c r="AN78" i="4"/>
  <c r="AN76" i="4"/>
  <c r="AN77" i="4"/>
  <c r="AO80" i="5"/>
  <c r="AN72" i="4"/>
  <c r="AN69" i="4"/>
  <c r="AO76" i="4"/>
  <c r="AO79" i="4"/>
  <c r="AO7" i="4"/>
  <c r="AO5" i="6" s="1"/>
  <c r="AO77" i="4"/>
  <c r="AO78" i="4"/>
  <c r="AO71" i="4"/>
  <c r="AO73" i="4"/>
  <c r="AO69" i="4"/>
  <c r="AO74" i="4"/>
  <c r="AO72" i="4"/>
  <c r="AO75" i="4"/>
  <c r="AO29" i="4"/>
  <c r="AP6" i="4"/>
  <c r="AP59" i="4" s="1"/>
  <c r="AP60" i="4" s="1"/>
  <c r="AQ4" i="4"/>
  <c r="AQ108" i="4" s="1"/>
  <c r="AQ4" i="5"/>
  <c r="AQ56" i="5" s="1"/>
  <c r="AP5" i="4"/>
  <c r="AP66" i="4" s="1"/>
  <c r="AP74" i="4" s="1"/>
  <c r="AP2" i="4"/>
  <c r="AR4" i="2"/>
  <c r="AR4" i="12" s="1"/>
  <c r="AQ2" i="2"/>
  <c r="AQ2" i="12" s="1"/>
  <c r="AG65" i="6" l="1"/>
  <c r="AG101" i="6" s="1"/>
  <c r="AD217" i="6"/>
  <c r="AD218" i="6"/>
  <c r="AD216" i="6"/>
  <c r="AG86" i="6"/>
  <c r="AG88" i="6" s="1"/>
  <c r="AG25" i="6"/>
  <c r="AG67" i="6" s="1"/>
  <c r="AD57" i="12"/>
  <c r="AD233" i="6"/>
  <c r="AE235" i="6"/>
  <c r="AE56" i="12" s="1"/>
  <c r="AF235" i="6"/>
  <c r="AF56" i="12" s="1"/>
  <c r="AF55" i="12"/>
  <c r="AE55" i="12"/>
  <c r="AF59" i="12"/>
  <c r="AE59" i="12"/>
  <c r="L207" i="6"/>
  <c r="AE104" i="6"/>
  <c r="AE18" i="12" s="1"/>
  <c r="AF104" i="6"/>
  <c r="AF18" i="12" s="1"/>
  <c r="AE203" i="6"/>
  <c r="AE205" i="6"/>
  <c r="AE84" i="12" s="1"/>
  <c r="AF202" i="6"/>
  <c r="AF203" i="6"/>
  <c r="AD207" i="6"/>
  <c r="AD169" i="5" s="1"/>
  <c r="AF205" i="6"/>
  <c r="AF84" i="12" s="1"/>
  <c r="AE202" i="6"/>
  <c r="AF195" i="6"/>
  <c r="AF227" i="6" s="1"/>
  <c r="AE195" i="6"/>
  <c r="AE227" i="6" s="1"/>
  <c r="AG191" i="6"/>
  <c r="AG194" i="6"/>
  <c r="AE211" i="6"/>
  <c r="AE213" i="6" s="1"/>
  <c r="AF192" i="6"/>
  <c r="AE192" i="6"/>
  <c r="BY181" i="6"/>
  <c r="AG189" i="6"/>
  <c r="AG190" i="6"/>
  <c r="BY178" i="6"/>
  <c r="BY176" i="6"/>
  <c r="AG62" i="6"/>
  <c r="AG68" i="6"/>
  <c r="AC125" i="6"/>
  <c r="AC126" i="6" s="1"/>
  <c r="AC142" i="6" s="1"/>
  <c r="AC143" i="6" s="1"/>
  <c r="L125" i="6"/>
  <c r="L126" i="6" s="1"/>
  <c r="L133" i="6" s="1"/>
  <c r="L134" i="6" s="1"/>
  <c r="G136" i="6" s="1"/>
  <c r="AE171" i="6"/>
  <c r="AF27" i="6"/>
  <c r="AF69" i="6"/>
  <c r="AF105" i="5" s="1"/>
  <c r="AF107" i="5" s="1"/>
  <c r="AG114" i="5" s="1"/>
  <c r="AG123" i="5" s="1"/>
  <c r="AG147" i="5" s="1"/>
  <c r="AG34" i="12" s="1"/>
  <c r="AE27" i="6"/>
  <c r="AE69" i="6"/>
  <c r="AE105" i="5" s="1"/>
  <c r="AE107" i="5" s="1"/>
  <c r="AF114" i="5" s="1"/>
  <c r="AF123" i="5" s="1"/>
  <c r="AF147" i="5" s="1"/>
  <c r="AF149" i="5" s="1"/>
  <c r="AG168" i="6"/>
  <c r="AG164" i="6"/>
  <c r="AG170" i="6"/>
  <c r="AG204" i="6" s="1"/>
  <c r="AG237" i="6" s="1"/>
  <c r="AG281" i="6" s="1"/>
  <c r="AG169" i="6"/>
  <c r="AG234" i="6" s="1"/>
  <c r="AA256" i="6"/>
  <c r="AA263" i="6"/>
  <c r="AA264" i="6" s="1"/>
  <c r="AB256" i="6"/>
  <c r="AB263" i="6"/>
  <c r="AB264" i="6" s="1"/>
  <c r="BY129" i="6"/>
  <c r="BD191" i="5"/>
  <c r="BD75" i="12" s="1"/>
  <c r="BE189" i="5"/>
  <c r="BE185" i="5"/>
  <c r="BE187" i="5"/>
  <c r="BE188" i="5"/>
  <c r="BE186" i="5"/>
  <c r="BB170" i="5"/>
  <c r="BC106" i="5"/>
  <c r="AD172" i="6"/>
  <c r="L220" i="6"/>
  <c r="L222" i="6" s="1"/>
  <c r="AC220" i="6"/>
  <c r="AC222" i="6" s="1"/>
  <c r="AF91" i="6"/>
  <c r="AE92" i="6"/>
  <c r="AE90" i="6"/>
  <c r="AE91" i="6"/>
  <c r="AD94" i="6"/>
  <c r="AD96" i="6" s="1"/>
  <c r="AF90" i="6"/>
  <c r="AF92" i="6"/>
  <c r="AF171" i="6"/>
  <c r="AF206" i="6" s="1"/>
  <c r="AH103" i="4"/>
  <c r="AH22" i="6" s="1"/>
  <c r="AI99" i="4"/>
  <c r="AI113" i="4" s="1"/>
  <c r="BD132" i="5"/>
  <c r="BD35" i="12" s="1"/>
  <c r="M34" i="12"/>
  <c r="AE149" i="5"/>
  <c r="BE126" i="5"/>
  <c r="BE129" i="5"/>
  <c r="BE130" i="5"/>
  <c r="BE128" i="5"/>
  <c r="BE127" i="5"/>
  <c r="CJ110" i="5"/>
  <c r="M151" i="5"/>
  <c r="AR10" i="12"/>
  <c r="AR11" i="12" s="1"/>
  <c r="AM100" i="5"/>
  <c r="AQ12" i="12"/>
  <c r="CL7" i="2"/>
  <c r="CK5" i="12"/>
  <c r="CK6" i="12" s="1"/>
  <c r="CK5" i="5"/>
  <c r="BE182" i="5"/>
  <c r="BE73" i="12" s="1"/>
  <c r="BC109" i="5"/>
  <c r="BC112" i="5" s="1"/>
  <c r="BC173" i="5" s="1"/>
  <c r="AV164" i="5"/>
  <c r="AV165" i="5" s="1"/>
  <c r="AV166" i="5" s="1"/>
  <c r="AV70" i="12" s="1"/>
  <c r="AO64" i="5"/>
  <c r="AO146" i="5" s="1"/>
  <c r="AO33" i="12" s="1"/>
  <c r="AP61" i="5"/>
  <c r="AP64" i="5" s="1"/>
  <c r="AP146" i="5" s="1"/>
  <c r="AP33" i="12" s="1"/>
  <c r="AQ57" i="5"/>
  <c r="AQ60" i="5" s="1"/>
  <c r="AN137" i="5"/>
  <c r="AN98" i="5"/>
  <c r="AW161" i="5"/>
  <c r="AJ97" i="4"/>
  <c r="AK94" i="4"/>
  <c r="AK95" i="4"/>
  <c r="AK88" i="4"/>
  <c r="AK92" i="4"/>
  <c r="AL81" i="4"/>
  <c r="AL84" i="4" s="1"/>
  <c r="AL101" i="4"/>
  <c r="AK89" i="4"/>
  <c r="AK91" i="4"/>
  <c r="AK90" i="4"/>
  <c r="AK93" i="4"/>
  <c r="AK87" i="4"/>
  <c r="AK86" i="4"/>
  <c r="AK85" i="4"/>
  <c r="AR4" i="6"/>
  <c r="AN36" i="4"/>
  <c r="AN37" i="4"/>
  <c r="AO31" i="4"/>
  <c r="AN35" i="4"/>
  <c r="AQ2" i="5"/>
  <c r="AQ2" i="6"/>
  <c r="AM50" i="4"/>
  <c r="M89" i="4"/>
  <c r="M74" i="4"/>
  <c r="AY46" i="5"/>
  <c r="BG90" i="5"/>
  <c r="BF93" i="5"/>
  <c r="BF92" i="5"/>
  <c r="BF6" i="5"/>
  <c r="BF121" i="5" s="1"/>
  <c r="BE86" i="5"/>
  <c r="BE85" i="5"/>
  <c r="BE87" i="5"/>
  <c r="BE77" i="5"/>
  <c r="BE78" i="5"/>
  <c r="AO91" i="5"/>
  <c r="AO81" i="5"/>
  <c r="AO82" i="5"/>
  <c r="AO30" i="12" s="1"/>
  <c r="BB96" i="5"/>
  <c r="BB142" i="5" s="1"/>
  <c r="BB144" i="5" s="1"/>
  <c r="BB36" i="12" s="1"/>
  <c r="BC95" i="5"/>
  <c r="BC141" i="5" s="1"/>
  <c r="AO61" i="4"/>
  <c r="AO62" i="4" s="1"/>
  <c r="AO63" i="4" s="1"/>
  <c r="AO32" i="4"/>
  <c r="AQ5" i="4"/>
  <c r="AQ66" i="4" s="1"/>
  <c r="AQ70" i="4" s="1"/>
  <c r="AQ6" i="4"/>
  <c r="AQ59" i="4" s="1"/>
  <c r="AQ60" i="4" s="1"/>
  <c r="AP73" i="4"/>
  <c r="AP78" i="4"/>
  <c r="AR4" i="4"/>
  <c r="AR108" i="4" s="1"/>
  <c r="AR4" i="5"/>
  <c r="AR56" i="5" s="1"/>
  <c r="AP70" i="4"/>
  <c r="AP72" i="4"/>
  <c r="AP68" i="4"/>
  <c r="AP71" i="4"/>
  <c r="AP29" i="4"/>
  <c r="AP80" i="5"/>
  <c r="AP77" i="4"/>
  <c r="AP7" i="4"/>
  <c r="AP5" i="6" s="1"/>
  <c r="AP79" i="4"/>
  <c r="AP75" i="4"/>
  <c r="AP76" i="4"/>
  <c r="AP69" i="4"/>
  <c r="AQ2" i="4"/>
  <c r="AS4" i="2"/>
  <c r="AS4" i="12" s="1"/>
  <c r="AR2" i="2"/>
  <c r="AR2" i="12" s="1"/>
  <c r="AE218" i="6" l="1"/>
  <c r="AF218" i="6"/>
  <c r="AF217" i="6"/>
  <c r="AF216" i="6"/>
  <c r="AE217" i="6"/>
  <c r="AE216" i="6"/>
  <c r="AH64" i="6"/>
  <c r="AH87" i="6" s="1"/>
  <c r="AH212" i="6" s="1"/>
  <c r="AH60" i="6"/>
  <c r="AE57" i="12"/>
  <c r="AE233" i="6"/>
  <c r="AF57" i="12"/>
  <c r="AF233" i="6"/>
  <c r="AG235" i="6"/>
  <c r="AG56" i="12" s="1"/>
  <c r="AG55" i="12"/>
  <c r="AG59" i="12"/>
  <c r="L169" i="5"/>
  <c r="AG104" i="6"/>
  <c r="AG18" i="12" s="1"/>
  <c r="AG202" i="6"/>
  <c r="AF207" i="6"/>
  <c r="AF169" i="5" s="1"/>
  <c r="AE172" i="6"/>
  <c r="AE206" i="6"/>
  <c r="AE207" i="6" s="1"/>
  <c r="AE169" i="5" s="1"/>
  <c r="AG203" i="6"/>
  <c r="AG205" i="6"/>
  <c r="AG84" i="12" s="1"/>
  <c r="AG195" i="6"/>
  <c r="AG227" i="6" s="1"/>
  <c r="AG211" i="6"/>
  <c r="AG213" i="6" s="1"/>
  <c r="AG192" i="6"/>
  <c r="BZ181" i="6"/>
  <c r="BZ178" i="6"/>
  <c r="BZ176" i="6"/>
  <c r="AD125" i="6"/>
  <c r="AD126" i="6" s="1"/>
  <c r="AD142" i="6" s="1"/>
  <c r="AD143" i="6" s="1"/>
  <c r="AG171" i="6"/>
  <c r="AG27" i="6"/>
  <c r="AG69" i="6"/>
  <c r="AG105" i="5" s="1"/>
  <c r="AG107" i="5" s="1"/>
  <c r="AH114" i="5" s="1"/>
  <c r="AH123" i="5" s="1"/>
  <c r="AH26" i="6"/>
  <c r="AH61" i="6"/>
  <c r="AH166" i="6"/>
  <c r="L142" i="6"/>
  <c r="L143" i="6" s="1"/>
  <c r="G145" i="6" s="1"/>
  <c r="AC133" i="6"/>
  <c r="AC134" i="6" s="1"/>
  <c r="L250" i="6"/>
  <c r="L255" i="6" s="1"/>
  <c r="AC250" i="6"/>
  <c r="AC255" i="6" s="1"/>
  <c r="BZ129" i="6"/>
  <c r="BF186" i="5"/>
  <c r="BF189" i="5"/>
  <c r="BF187" i="5"/>
  <c r="BF188" i="5"/>
  <c r="BF185" i="5"/>
  <c r="BE191" i="5"/>
  <c r="BE75" i="12" s="1"/>
  <c r="AF172" i="6"/>
  <c r="BC170" i="5"/>
  <c r="BD106" i="5"/>
  <c r="AD220" i="6"/>
  <c r="AD222" i="6" s="1"/>
  <c r="AE94" i="6"/>
  <c r="AE96" i="6" s="1"/>
  <c r="AF94" i="6"/>
  <c r="AF96" i="6" s="1"/>
  <c r="AH23" i="6"/>
  <c r="AI103" i="4"/>
  <c r="AI22" i="6" s="1"/>
  <c r="AJ99" i="4"/>
  <c r="AJ103" i="4" s="1"/>
  <c r="AJ22" i="6" s="1"/>
  <c r="AE151" i="5"/>
  <c r="AF34" i="12"/>
  <c r="BE132" i="5"/>
  <c r="BE35" i="12" s="1"/>
  <c r="AG149" i="5"/>
  <c r="AG91" i="6"/>
  <c r="AG92" i="6"/>
  <c r="AG90" i="6"/>
  <c r="BF129" i="5"/>
  <c r="BF126" i="5"/>
  <c r="BF130" i="5"/>
  <c r="BF127" i="5"/>
  <c r="BF128" i="5"/>
  <c r="AS10" i="12"/>
  <c r="AS11" i="12" s="1"/>
  <c r="AF151" i="5"/>
  <c r="AR12" i="12"/>
  <c r="AN100" i="5"/>
  <c r="CM7" i="2"/>
  <c r="CL5" i="12"/>
  <c r="CL6" i="12" s="1"/>
  <c r="CL5" i="5"/>
  <c r="CK110" i="5"/>
  <c r="BF182" i="5"/>
  <c r="BF73" i="12" s="1"/>
  <c r="BD109" i="5"/>
  <c r="BD112" i="5" s="1"/>
  <c r="BD173" i="5" s="1"/>
  <c r="AW164" i="5"/>
  <c r="AW165" i="5" s="1"/>
  <c r="AW166" i="5" s="1"/>
  <c r="AW70" i="12" s="1"/>
  <c r="AQ61" i="5"/>
  <c r="AR57" i="5"/>
  <c r="AR60" i="5" s="1"/>
  <c r="AO137" i="5"/>
  <c r="AO98" i="5"/>
  <c r="AX161" i="5"/>
  <c r="AL88" i="4"/>
  <c r="AL86" i="4"/>
  <c r="AL95" i="4"/>
  <c r="AL92" i="4"/>
  <c r="AL93" i="4"/>
  <c r="AL94" i="4"/>
  <c r="AL90" i="4"/>
  <c r="AL91" i="4"/>
  <c r="AL87" i="4"/>
  <c r="AL85" i="4"/>
  <c r="AL89" i="4"/>
  <c r="AK97" i="4"/>
  <c r="AK99" i="4" s="1"/>
  <c r="AM81" i="4"/>
  <c r="AM93" i="4" s="1"/>
  <c r="AM101" i="4"/>
  <c r="AS4" i="6"/>
  <c r="AN50" i="4"/>
  <c r="AO38" i="4"/>
  <c r="AR2" i="5"/>
  <c r="AR2" i="6"/>
  <c r="AQ75" i="4"/>
  <c r="M90" i="4"/>
  <c r="M75" i="4"/>
  <c r="AR6" i="4"/>
  <c r="AR59" i="4" s="1"/>
  <c r="AR60" i="4" s="1"/>
  <c r="BH90" i="5"/>
  <c r="BG93" i="5"/>
  <c r="BG92" i="5"/>
  <c r="AZ46" i="5"/>
  <c r="BG6" i="5"/>
  <c r="BG121" i="5" s="1"/>
  <c r="BF85" i="5"/>
  <c r="BF86" i="5"/>
  <c r="BF87" i="5"/>
  <c r="BF77" i="5"/>
  <c r="BF78" i="5"/>
  <c r="AP91" i="5"/>
  <c r="AP82" i="5"/>
  <c r="AP30" i="12" s="1"/>
  <c r="AP81" i="5"/>
  <c r="BC96" i="5"/>
  <c r="BC142" i="5" s="1"/>
  <c r="BC144" i="5" s="1"/>
  <c r="BC36" i="12" s="1"/>
  <c r="BD95" i="5"/>
  <c r="BD141" i="5" s="1"/>
  <c r="AQ76" i="4"/>
  <c r="AO36" i="4"/>
  <c r="AQ74" i="4"/>
  <c r="AQ79" i="4"/>
  <c r="AQ80" i="5"/>
  <c r="AQ73" i="4"/>
  <c r="AQ77" i="4"/>
  <c r="AQ68" i="4"/>
  <c r="AQ7" i="4"/>
  <c r="AQ5" i="6" s="1"/>
  <c r="AQ69" i="4"/>
  <c r="AQ29" i="4"/>
  <c r="AQ61" i="4" s="1"/>
  <c r="AO37" i="4"/>
  <c r="AQ72" i="4"/>
  <c r="AO35" i="4"/>
  <c r="AQ71" i="4"/>
  <c r="AR5" i="4"/>
  <c r="AR66" i="4" s="1"/>
  <c r="AR68" i="4" s="1"/>
  <c r="AQ78" i="4"/>
  <c r="AP61" i="4"/>
  <c r="AP62" i="4" s="1"/>
  <c r="AP63" i="4" s="1"/>
  <c r="AP32" i="4"/>
  <c r="AS4" i="4"/>
  <c r="AS108" i="4" s="1"/>
  <c r="AS4" i="5"/>
  <c r="AS56" i="5" s="1"/>
  <c r="AP31" i="4"/>
  <c r="AR2" i="4"/>
  <c r="AT4" i="2"/>
  <c r="AT4" i="12" s="1"/>
  <c r="AT10" i="12" s="1"/>
  <c r="AS2" i="2"/>
  <c r="AS2" i="12" s="1"/>
  <c r="AH65" i="6" l="1"/>
  <c r="AH101" i="6" s="1"/>
  <c r="AG216" i="6"/>
  <c r="AG217" i="6"/>
  <c r="AG218" i="6"/>
  <c r="AJ64" i="6"/>
  <c r="AJ87" i="6" s="1"/>
  <c r="AJ212" i="6" s="1"/>
  <c r="AJ60" i="6"/>
  <c r="AI64" i="6"/>
  <c r="AI87" i="6" s="1"/>
  <c r="AI212" i="6" s="1"/>
  <c r="AI60" i="6"/>
  <c r="AH86" i="6"/>
  <c r="AH88" i="6" s="1"/>
  <c r="AH25" i="6"/>
  <c r="AH67" i="6" s="1"/>
  <c r="AG57" i="12"/>
  <c r="AG233" i="6"/>
  <c r="AG172" i="6"/>
  <c r="AG206" i="6"/>
  <c r="AG207" i="6" s="1"/>
  <c r="AG169" i="5" s="1"/>
  <c r="AH191" i="6"/>
  <c r="AH194" i="6"/>
  <c r="CA181" i="6"/>
  <c r="AH169" i="6"/>
  <c r="AH234" i="6" s="1"/>
  <c r="AH190" i="6"/>
  <c r="AH189" i="6"/>
  <c r="CA176" i="6"/>
  <c r="CA178" i="6"/>
  <c r="AH62" i="6"/>
  <c r="AH68" i="6"/>
  <c r="AF125" i="6"/>
  <c r="AF126" i="6" s="1"/>
  <c r="AF133" i="6" s="1"/>
  <c r="AF134" i="6" s="1"/>
  <c r="AE125" i="6"/>
  <c r="AE126" i="6" s="1"/>
  <c r="AE133" i="6" s="1"/>
  <c r="AE134" i="6" s="1"/>
  <c r="AH170" i="6"/>
  <c r="AH204" i="6" s="1"/>
  <c r="AH237" i="6" s="1"/>
  <c r="AH281" i="6" s="1"/>
  <c r="AH168" i="6"/>
  <c r="AJ26" i="6"/>
  <c r="AJ61" i="6"/>
  <c r="AI26" i="6"/>
  <c r="AI61" i="6"/>
  <c r="AJ166" i="6"/>
  <c r="AD133" i="6"/>
  <c r="AD134" i="6" s="1"/>
  <c r="AC256" i="6"/>
  <c r="AC263" i="6"/>
  <c r="AC264" i="6" s="1"/>
  <c r="L256" i="6"/>
  <c r="G258" i="6" s="1"/>
  <c r="L263" i="6"/>
  <c r="L264" i="6" s="1"/>
  <c r="G266" i="6" s="1"/>
  <c r="AD250" i="6"/>
  <c r="AD255" i="6" s="1"/>
  <c r="CA129" i="6"/>
  <c r="BF191" i="5"/>
  <c r="BF75" i="12" s="1"/>
  <c r="BG186" i="5"/>
  <c r="BG185" i="5"/>
  <c r="BG187" i="5"/>
  <c r="BG188" i="5"/>
  <c r="BG189" i="5"/>
  <c r="BD170" i="5"/>
  <c r="BE106" i="5"/>
  <c r="AF220" i="6"/>
  <c r="AF222" i="6" s="1"/>
  <c r="AE220" i="6"/>
  <c r="AE222" i="6" s="1"/>
  <c r="AJ113" i="4"/>
  <c r="AI166" i="6"/>
  <c r="AH164" i="6"/>
  <c r="AH211" i="6" s="1"/>
  <c r="AH213" i="6" s="1"/>
  <c r="AI23" i="6"/>
  <c r="AJ23" i="6"/>
  <c r="AG151" i="5"/>
  <c r="BF132" i="5"/>
  <c r="BF35" i="12" s="1"/>
  <c r="AH147" i="5"/>
  <c r="AH149" i="5" s="1"/>
  <c r="AH151" i="5" s="1"/>
  <c r="AG94" i="6"/>
  <c r="AG96" i="6" s="1"/>
  <c r="BG126" i="5"/>
  <c r="BG128" i="5"/>
  <c r="BG127" i="5"/>
  <c r="BG129" i="5"/>
  <c r="BG130" i="5"/>
  <c r="AS12" i="12"/>
  <c r="AO100" i="5"/>
  <c r="CN7" i="2"/>
  <c r="CM5" i="12"/>
  <c r="CM6" i="12" s="1"/>
  <c r="CM5" i="5"/>
  <c r="AT11" i="12"/>
  <c r="CL110" i="5"/>
  <c r="BG182" i="5"/>
  <c r="BG73" i="12" s="1"/>
  <c r="BE109" i="5"/>
  <c r="BE112" i="5" s="1"/>
  <c r="BE173" i="5" s="1"/>
  <c r="AX164" i="5"/>
  <c r="AX165" i="5" s="1"/>
  <c r="AX166" i="5" s="1"/>
  <c r="AX70" i="12" s="1"/>
  <c r="AQ64" i="5"/>
  <c r="AQ146" i="5" s="1"/>
  <c r="AQ33" i="12" s="1"/>
  <c r="AR61" i="5"/>
  <c r="AR64" i="5" s="1"/>
  <c r="AR146" i="5" s="1"/>
  <c r="AR33" i="12" s="1"/>
  <c r="AS57" i="5"/>
  <c r="AS60" i="5" s="1"/>
  <c r="AP137" i="5"/>
  <c r="AP98" i="5"/>
  <c r="AY161" i="5"/>
  <c r="AL97" i="4"/>
  <c r="AM85" i="4"/>
  <c r="AM89" i="4"/>
  <c r="AM90" i="4"/>
  <c r="AM92" i="4"/>
  <c r="AK113" i="4"/>
  <c r="AK103" i="4"/>
  <c r="AK22" i="6" s="1"/>
  <c r="AM84" i="4"/>
  <c r="AM86" i="4"/>
  <c r="AM94" i="4"/>
  <c r="AM88" i="4"/>
  <c r="AM91" i="4"/>
  <c r="AM95" i="4"/>
  <c r="AM87" i="4"/>
  <c r="AN81" i="4"/>
  <c r="AN86" i="4" s="1"/>
  <c r="AN101" i="4"/>
  <c r="AT4" i="6"/>
  <c r="AS2" i="5"/>
  <c r="AS2" i="6"/>
  <c r="AQ32" i="4"/>
  <c r="M91" i="4"/>
  <c r="M76" i="4"/>
  <c r="BA46" i="5"/>
  <c r="BI90" i="5"/>
  <c r="BH93" i="5"/>
  <c r="BH92" i="5"/>
  <c r="BH6" i="5"/>
  <c r="BH121" i="5" s="1"/>
  <c r="BG86" i="5"/>
  <c r="BG85" i="5"/>
  <c r="BG87" i="5"/>
  <c r="BG77" i="5"/>
  <c r="BG78" i="5"/>
  <c r="AQ91" i="5"/>
  <c r="AQ81" i="5"/>
  <c r="AQ82" i="5"/>
  <c r="AQ30" i="12" s="1"/>
  <c r="BD96" i="5"/>
  <c r="BD142" i="5" s="1"/>
  <c r="BD144" i="5" s="1"/>
  <c r="BD36" i="12" s="1"/>
  <c r="BE95" i="5"/>
  <c r="BE141" i="5" s="1"/>
  <c r="AO50" i="4"/>
  <c r="AR80" i="5"/>
  <c r="AR7" i="4"/>
  <c r="AR5" i="6" s="1"/>
  <c r="AQ31" i="4"/>
  <c r="AR29" i="4"/>
  <c r="AR61" i="4" s="1"/>
  <c r="AR78" i="4"/>
  <c r="AR74" i="4"/>
  <c r="AR70" i="4"/>
  <c r="AR77" i="4"/>
  <c r="AR79" i="4"/>
  <c r="AR76" i="4"/>
  <c r="AR72" i="4"/>
  <c r="AR71" i="4"/>
  <c r="AR73" i="4"/>
  <c r="AR69" i="4"/>
  <c r="AR75" i="4"/>
  <c r="AQ62" i="4"/>
  <c r="AQ63" i="4" s="1"/>
  <c r="AS6" i="4"/>
  <c r="AS59" i="4" s="1"/>
  <c r="AS60" i="4" s="1"/>
  <c r="AP35" i="4"/>
  <c r="AP36" i="4"/>
  <c r="AS5" i="4"/>
  <c r="AS29" i="4" s="1"/>
  <c r="AS61" i="4" s="1"/>
  <c r="AT4" i="4"/>
  <c r="AT108" i="4" s="1"/>
  <c r="AT4" i="5"/>
  <c r="AT56" i="5" s="1"/>
  <c r="AP37" i="4"/>
  <c r="AP38" i="4"/>
  <c r="AS2" i="4"/>
  <c r="AU4" i="2"/>
  <c r="AU4" i="12" s="1"/>
  <c r="AT2" i="2"/>
  <c r="AT2" i="12" s="1"/>
  <c r="AI65" i="6" l="1"/>
  <c r="AI101" i="6" s="1"/>
  <c r="AJ65" i="6"/>
  <c r="AJ101" i="6" s="1"/>
  <c r="AK64" i="6"/>
  <c r="AK87" i="6" s="1"/>
  <c r="AK212" i="6" s="1"/>
  <c r="AK60" i="6"/>
  <c r="AK65" i="6" s="1"/>
  <c r="AJ86" i="6"/>
  <c r="AJ88" i="6" s="1"/>
  <c r="AJ91" i="6" s="1"/>
  <c r="AJ25" i="6"/>
  <c r="AJ67" i="6" s="1"/>
  <c r="AI86" i="6"/>
  <c r="AI88" i="6" s="1"/>
  <c r="AI25" i="6"/>
  <c r="AI67" i="6" s="1"/>
  <c r="AH235" i="6"/>
  <c r="AH56" i="12" s="1"/>
  <c r="AH55" i="12"/>
  <c r="AH59" i="12"/>
  <c r="AH104" i="6"/>
  <c r="AH18" i="12" s="1"/>
  <c r="AH203" i="6"/>
  <c r="AH205" i="6"/>
  <c r="AH84" i="12" s="1"/>
  <c r="AH202" i="6"/>
  <c r="AH195" i="6"/>
  <c r="AH227" i="6" s="1"/>
  <c r="AI191" i="6"/>
  <c r="AI194" i="6"/>
  <c r="AJ191" i="6"/>
  <c r="AJ194" i="6"/>
  <c r="AH192" i="6"/>
  <c r="CB181" i="6"/>
  <c r="AJ168" i="6"/>
  <c r="AJ190" i="6"/>
  <c r="AJ189" i="6"/>
  <c r="CB178" i="6"/>
  <c r="AI190" i="6"/>
  <c r="AI189" i="6"/>
  <c r="CB176" i="6"/>
  <c r="AI62" i="6"/>
  <c r="AI68" i="6"/>
  <c r="AJ62" i="6"/>
  <c r="AJ68" i="6"/>
  <c r="AJ170" i="6"/>
  <c r="AJ204" i="6" s="1"/>
  <c r="AJ237" i="6" s="1"/>
  <c r="AJ281" i="6" s="1"/>
  <c r="AG125" i="6"/>
  <c r="AG126" i="6" s="1"/>
  <c r="AG133" i="6" s="1"/>
  <c r="AG134" i="6" s="1"/>
  <c r="AK26" i="6"/>
  <c r="AK61" i="6"/>
  <c r="AH27" i="6"/>
  <c r="AH69" i="6"/>
  <c r="AH105" i="5" s="1"/>
  <c r="AH107" i="5" s="1"/>
  <c r="AI114" i="5" s="1"/>
  <c r="AI123" i="5" s="1"/>
  <c r="AI147" i="5" s="1"/>
  <c r="AI149" i="5" s="1"/>
  <c r="AJ169" i="6"/>
  <c r="AJ234" i="6" s="1"/>
  <c r="AK166" i="6"/>
  <c r="AF142" i="6"/>
  <c r="AF143" i="6" s="1"/>
  <c r="AE142" i="6"/>
  <c r="AE143" i="6" s="1"/>
  <c r="AD256" i="6"/>
  <c r="AD263" i="6"/>
  <c r="AD264" i="6" s="1"/>
  <c r="AF250" i="6"/>
  <c r="AF255" i="6" s="1"/>
  <c r="AE250" i="6"/>
  <c r="AE255" i="6" s="1"/>
  <c r="CB129" i="6"/>
  <c r="BH186" i="5"/>
  <c r="BH185" i="5"/>
  <c r="BH187" i="5"/>
  <c r="BH189" i="5"/>
  <c r="BH188" i="5"/>
  <c r="BG191" i="5"/>
  <c r="BG75" i="12" s="1"/>
  <c r="BE170" i="5"/>
  <c r="BF106" i="5"/>
  <c r="AI170" i="6"/>
  <c r="AI204" i="6" s="1"/>
  <c r="AI237" i="6" s="1"/>
  <c r="AI281" i="6" s="1"/>
  <c r="AG220" i="6"/>
  <c r="AG222" i="6" s="1"/>
  <c r="AH92" i="6"/>
  <c r="AI164" i="6"/>
  <c r="AH90" i="6"/>
  <c r="AH91" i="6"/>
  <c r="AI168" i="6"/>
  <c r="AI169" i="6"/>
  <c r="AI234" i="6" s="1"/>
  <c r="AH171" i="6"/>
  <c r="AH206" i="6" s="1"/>
  <c r="AJ164" i="6"/>
  <c r="AJ211" i="6" s="1"/>
  <c r="AJ213" i="6" s="1"/>
  <c r="AL99" i="4"/>
  <c r="AL113" i="4" s="1"/>
  <c r="AH34" i="12"/>
  <c r="BG132" i="5"/>
  <c r="BG35" i="12" s="1"/>
  <c r="BH128" i="5"/>
  <c r="BH130" i="5"/>
  <c r="BH129" i="5"/>
  <c r="BH126" i="5"/>
  <c r="BH127" i="5"/>
  <c r="CM110" i="5"/>
  <c r="AT12" i="12"/>
  <c r="CO7" i="2"/>
  <c r="CN5" i="12"/>
  <c r="CN6" i="12" s="1"/>
  <c r="CN5" i="5"/>
  <c r="AP100" i="5"/>
  <c r="AU10" i="12"/>
  <c r="AU11" i="12" s="1"/>
  <c r="BH182" i="5"/>
  <c r="BH73" i="12" s="1"/>
  <c r="AK23" i="6"/>
  <c r="BF109" i="5"/>
  <c r="BF112" i="5" s="1"/>
  <c r="BF173" i="5" s="1"/>
  <c r="AY164" i="5"/>
  <c r="AY165" i="5" s="1"/>
  <c r="AY166" i="5" s="1"/>
  <c r="AY70" i="12" s="1"/>
  <c r="AS61" i="5"/>
  <c r="AT57" i="5"/>
  <c r="AT60" i="5" s="1"/>
  <c r="AQ137" i="5"/>
  <c r="AQ98" i="5"/>
  <c r="AN93" i="4"/>
  <c r="AZ161" i="5"/>
  <c r="AN91" i="4"/>
  <c r="AN89" i="4"/>
  <c r="AM97" i="4"/>
  <c r="AN85" i="4"/>
  <c r="AN92" i="4"/>
  <c r="AN88" i="4"/>
  <c r="AN90" i="4"/>
  <c r="AN95" i="4"/>
  <c r="AN84" i="4"/>
  <c r="AO81" i="4"/>
  <c r="AO84" i="4" s="1"/>
  <c r="AO101" i="4"/>
  <c r="AN87" i="4"/>
  <c r="AN94" i="4"/>
  <c r="AU4" i="6"/>
  <c r="AT2" i="5"/>
  <c r="AT2" i="6"/>
  <c r="AQ35" i="4"/>
  <c r="M92" i="4"/>
  <c r="M77" i="4"/>
  <c r="BJ90" i="5"/>
  <c r="BI93" i="5"/>
  <c r="BI92" i="5"/>
  <c r="BB46" i="5"/>
  <c r="BI6" i="5"/>
  <c r="BI121" i="5" s="1"/>
  <c r="BH85" i="5"/>
  <c r="BH86" i="5"/>
  <c r="BH87" i="5"/>
  <c r="BH77" i="5"/>
  <c r="BH78" i="5"/>
  <c r="AR91" i="5"/>
  <c r="AR82" i="5"/>
  <c r="AR30" i="12" s="1"/>
  <c r="AR81" i="5"/>
  <c r="BE96" i="5"/>
  <c r="BE142" i="5" s="1"/>
  <c r="BE144" i="5" s="1"/>
  <c r="BE36" i="12" s="1"/>
  <c r="BF95" i="5"/>
  <c r="BF141" i="5" s="1"/>
  <c r="AQ36" i="4"/>
  <c r="AR62" i="4"/>
  <c r="AR63" i="4" s="1"/>
  <c r="AT6" i="4"/>
  <c r="AT59" i="4" s="1"/>
  <c r="AT60" i="4" s="1"/>
  <c r="AR32" i="4"/>
  <c r="AQ37" i="4"/>
  <c r="AR31" i="4"/>
  <c r="AS31" i="4" s="1"/>
  <c r="AQ38" i="4"/>
  <c r="AS7" i="4"/>
  <c r="AS5" i="6" s="1"/>
  <c r="AP50" i="4"/>
  <c r="AU4" i="4"/>
  <c r="AU108" i="4" s="1"/>
  <c r="AU4" i="5"/>
  <c r="AU56" i="5" s="1"/>
  <c r="AT5" i="4"/>
  <c r="AT29" i="4" s="1"/>
  <c r="AT61" i="4" s="1"/>
  <c r="AS66" i="4"/>
  <c r="AS72" i="4" s="1"/>
  <c r="AT2" i="4"/>
  <c r="AV4" i="2"/>
  <c r="AV4" i="12" s="1"/>
  <c r="AV10" i="12" s="1"/>
  <c r="AU2" i="2"/>
  <c r="AU2" i="12" s="1"/>
  <c r="AH217" i="6" l="1"/>
  <c r="AJ217" i="6"/>
  <c r="AH216" i="6"/>
  <c r="AH218" i="6"/>
  <c r="AK86" i="6"/>
  <c r="AK88" i="6" s="1"/>
  <c r="AK92" i="6" s="1"/>
  <c r="AK25" i="6"/>
  <c r="AK67" i="6" s="1"/>
  <c r="AH57" i="12"/>
  <c r="AH233" i="6"/>
  <c r="AI235" i="6"/>
  <c r="AI56" i="12" s="1"/>
  <c r="AJ235" i="6"/>
  <c r="AJ56" i="12" s="1"/>
  <c r="AI55" i="12"/>
  <c r="AJ55" i="12"/>
  <c r="AI59" i="12"/>
  <c r="AJ59" i="12"/>
  <c r="AI104" i="6"/>
  <c r="AI18" i="12" s="1"/>
  <c r="AJ104" i="6"/>
  <c r="AJ18" i="12" s="1"/>
  <c r="AH207" i="6"/>
  <c r="AH169" i="5" s="1"/>
  <c r="AJ203" i="6"/>
  <c r="AI205" i="6"/>
  <c r="AI84" i="12" s="1"/>
  <c r="AI202" i="6"/>
  <c r="AJ205" i="6"/>
  <c r="AJ84" i="12" s="1"/>
  <c r="AI203" i="6"/>
  <c r="AJ202" i="6"/>
  <c r="AJ195" i="6"/>
  <c r="AJ227" i="6" s="1"/>
  <c r="AI195" i="6"/>
  <c r="AI227" i="6" s="1"/>
  <c r="AK191" i="6"/>
  <c r="AK194" i="6"/>
  <c r="AI171" i="6"/>
  <c r="AI211" i="6"/>
  <c r="AI213" i="6" s="1"/>
  <c r="AJ192" i="6"/>
  <c r="AI192" i="6"/>
  <c r="CC181" i="6"/>
  <c r="CC176" i="6"/>
  <c r="AK170" i="6"/>
  <c r="AK204" i="6" s="1"/>
  <c r="AK237" i="6" s="1"/>
  <c r="AK281" i="6" s="1"/>
  <c r="AK189" i="6"/>
  <c r="AK190" i="6"/>
  <c r="CC178" i="6"/>
  <c r="AK101" i="6"/>
  <c r="AK62" i="6"/>
  <c r="AK68" i="6"/>
  <c r="AI27" i="6"/>
  <c r="AI69" i="6"/>
  <c r="AI105" i="5" s="1"/>
  <c r="AI107" i="5" s="1"/>
  <c r="AJ114" i="5" s="1"/>
  <c r="AJ123" i="5" s="1"/>
  <c r="AJ147" i="5" s="1"/>
  <c r="AJ149" i="5" s="1"/>
  <c r="AJ27" i="6"/>
  <c r="AJ69" i="6"/>
  <c r="AJ105" i="5" s="1"/>
  <c r="AJ107" i="5" s="1"/>
  <c r="AK114" i="5" s="1"/>
  <c r="AK123" i="5" s="1"/>
  <c r="AK147" i="5" s="1"/>
  <c r="AK34" i="12" s="1"/>
  <c r="AK168" i="6"/>
  <c r="AK169" i="6"/>
  <c r="AK234" i="6" s="1"/>
  <c r="AJ90" i="6"/>
  <c r="AJ92" i="6"/>
  <c r="AG142" i="6"/>
  <c r="AG143" i="6" s="1"/>
  <c r="AF256" i="6"/>
  <c r="AF263" i="6"/>
  <c r="AF264" i="6" s="1"/>
  <c r="AE256" i="6"/>
  <c r="AE263" i="6"/>
  <c r="AE264" i="6" s="1"/>
  <c r="AG250" i="6"/>
  <c r="AG255" i="6" s="1"/>
  <c r="CC129" i="6"/>
  <c r="BH191" i="5"/>
  <c r="BH75" i="12" s="1"/>
  <c r="BI186" i="5"/>
  <c r="BI187" i="5"/>
  <c r="BI185" i="5"/>
  <c r="BI188" i="5"/>
  <c r="BI189" i="5"/>
  <c r="AH172" i="6"/>
  <c r="BF170" i="5"/>
  <c r="BG106" i="5"/>
  <c r="AI92" i="6"/>
  <c r="AI91" i="6"/>
  <c r="AI90" i="6"/>
  <c r="AL103" i="4"/>
  <c r="AL22" i="6" s="1"/>
  <c r="AH94" i="6"/>
  <c r="AH96" i="6" s="1"/>
  <c r="AJ171" i="6"/>
  <c r="AJ206" i="6" s="1"/>
  <c r="AM99" i="4"/>
  <c r="AM103" i="4" s="1"/>
  <c r="AM22" i="6" s="1"/>
  <c r="BH132" i="5"/>
  <c r="BH35" i="12" s="1"/>
  <c r="AI34" i="12"/>
  <c r="BI128" i="5"/>
  <c r="BI130" i="5"/>
  <c r="BI129" i="5"/>
  <c r="BI126" i="5"/>
  <c r="BI127" i="5"/>
  <c r="AI151" i="5"/>
  <c r="AU12" i="12"/>
  <c r="AV11" i="12"/>
  <c r="AQ100" i="5"/>
  <c r="CP7" i="2"/>
  <c r="CQ7" i="2" s="1"/>
  <c r="CR7" i="2" s="1"/>
  <c r="CS7" i="2" s="1"/>
  <c r="CT7" i="2" s="1"/>
  <c r="CU7" i="2" s="1"/>
  <c r="CV7" i="2" s="1"/>
  <c r="CW7" i="2" s="1"/>
  <c r="CX7" i="2" s="1"/>
  <c r="CY7" i="2" s="1"/>
  <c r="CZ7" i="2" s="1"/>
  <c r="DA7" i="2" s="1"/>
  <c r="DB7" i="2" s="1"/>
  <c r="DC7" i="2" s="1"/>
  <c r="DD7" i="2" s="1"/>
  <c r="DE7" i="2" s="1"/>
  <c r="DF7" i="2" s="1"/>
  <c r="DG7" i="2" s="1"/>
  <c r="DH7" i="2" s="1"/>
  <c r="DI7" i="2" s="1"/>
  <c r="DJ7" i="2" s="1"/>
  <c r="DK7" i="2" s="1"/>
  <c r="DL7" i="2" s="1"/>
  <c r="DM7" i="2" s="1"/>
  <c r="DN7" i="2" s="1"/>
  <c r="DO7" i="2" s="1"/>
  <c r="DP7" i="2" s="1"/>
  <c r="DQ7" i="2" s="1"/>
  <c r="DR7" i="2" s="1"/>
  <c r="DS7" i="2" s="1"/>
  <c r="DT7" i="2" s="1"/>
  <c r="DU7" i="2" s="1"/>
  <c r="DV7" i="2" s="1"/>
  <c r="DW7" i="2" s="1"/>
  <c r="DX7" i="2" s="1"/>
  <c r="DY7" i="2" s="1"/>
  <c r="DZ7" i="2" s="1"/>
  <c r="EA7" i="2" s="1"/>
  <c r="EB7" i="2" s="1"/>
  <c r="EC7" i="2" s="1"/>
  <c r="ED7" i="2" s="1"/>
  <c r="EE7" i="2" s="1"/>
  <c r="EF7" i="2" s="1"/>
  <c r="EG7" i="2" s="1"/>
  <c r="EH7" i="2" s="1"/>
  <c r="EI7" i="2" s="1"/>
  <c r="EJ7" i="2" s="1"/>
  <c r="EK7" i="2" s="1"/>
  <c r="EL7" i="2" s="1"/>
  <c r="EM7" i="2" s="1"/>
  <c r="EN7" i="2" s="1"/>
  <c r="EO7" i="2" s="1"/>
  <c r="EP7" i="2" s="1"/>
  <c r="EQ7" i="2" s="1"/>
  <c r="ER7" i="2" s="1"/>
  <c r="ES7" i="2" s="1"/>
  <c r="ET7" i="2" s="1"/>
  <c r="EU7" i="2" s="1"/>
  <c r="EV7" i="2" s="1"/>
  <c r="EW7" i="2" s="1"/>
  <c r="EX7" i="2" s="1"/>
  <c r="EY7" i="2" s="1"/>
  <c r="EZ7" i="2" s="1"/>
  <c r="FA7" i="2" s="1"/>
  <c r="FB7" i="2" s="1"/>
  <c r="FC7" i="2" s="1"/>
  <c r="FD7" i="2" s="1"/>
  <c r="FE7" i="2" s="1"/>
  <c r="FF7" i="2" s="1"/>
  <c r="FG7" i="2" s="1"/>
  <c r="FH7" i="2" s="1"/>
  <c r="FI7" i="2" s="1"/>
  <c r="FJ7" i="2" s="1"/>
  <c r="FK7" i="2" s="1"/>
  <c r="FL7" i="2" s="1"/>
  <c r="FM7" i="2" s="1"/>
  <c r="FN7" i="2" s="1"/>
  <c r="FO7" i="2" s="1"/>
  <c r="FP7" i="2" s="1"/>
  <c r="FQ7" i="2" s="1"/>
  <c r="FR7" i="2" s="1"/>
  <c r="FS7" i="2" s="1"/>
  <c r="FT7" i="2" s="1"/>
  <c r="FU7" i="2" s="1"/>
  <c r="FV7" i="2" s="1"/>
  <c r="FW7" i="2" s="1"/>
  <c r="FX7" i="2" s="1"/>
  <c r="FY7" i="2" s="1"/>
  <c r="FZ7" i="2" s="1"/>
  <c r="GA7" i="2" s="1"/>
  <c r="GB7" i="2" s="1"/>
  <c r="GC7" i="2" s="1"/>
  <c r="GD7" i="2" s="1"/>
  <c r="GE7" i="2" s="1"/>
  <c r="GF7" i="2" s="1"/>
  <c r="GG7" i="2" s="1"/>
  <c r="GH7" i="2" s="1"/>
  <c r="GI7" i="2" s="1"/>
  <c r="GJ7" i="2" s="1"/>
  <c r="GK7" i="2" s="1"/>
  <c r="GL7" i="2" s="1"/>
  <c r="GM7" i="2" s="1"/>
  <c r="GN7" i="2" s="1"/>
  <c r="GO7" i="2" s="1"/>
  <c r="GP7" i="2" s="1"/>
  <c r="GQ7" i="2" s="1"/>
  <c r="GR7" i="2" s="1"/>
  <c r="GS7" i="2" s="1"/>
  <c r="GT7" i="2" s="1"/>
  <c r="GU7" i="2" s="1"/>
  <c r="GV7" i="2" s="1"/>
  <c r="GW7" i="2" s="1"/>
  <c r="GX7" i="2" s="1"/>
  <c r="GY7" i="2" s="1"/>
  <c r="GZ7" i="2" s="1"/>
  <c r="HA7" i="2" s="1"/>
  <c r="HB7" i="2" s="1"/>
  <c r="HC7" i="2" s="1"/>
  <c r="CO5" i="12"/>
  <c r="CO6" i="12" s="1"/>
  <c r="CO5" i="5"/>
  <c r="CN110" i="5"/>
  <c r="BI182" i="5"/>
  <c r="BI73" i="12" s="1"/>
  <c r="AK164" i="6"/>
  <c r="AK211" i="6" s="1"/>
  <c r="AK213" i="6" s="1"/>
  <c r="BG109" i="5"/>
  <c r="BG112" i="5" s="1"/>
  <c r="BG173" i="5" s="1"/>
  <c r="AZ164" i="5"/>
  <c r="AZ165" i="5" s="1"/>
  <c r="AZ166" i="5" s="1"/>
  <c r="AZ70" i="12" s="1"/>
  <c r="AS64" i="5"/>
  <c r="AS146" i="5" s="1"/>
  <c r="AS33" i="12" s="1"/>
  <c r="AT61" i="5"/>
  <c r="AT64" i="5" s="1"/>
  <c r="AT146" i="5" s="1"/>
  <c r="AT33" i="12" s="1"/>
  <c r="AU57" i="5"/>
  <c r="AU60" i="5" s="1"/>
  <c r="AR137" i="5"/>
  <c r="AR98" i="5"/>
  <c r="AO88" i="4"/>
  <c r="AO93" i="4"/>
  <c r="AO91" i="4"/>
  <c r="AO89" i="4"/>
  <c r="AO86" i="4"/>
  <c r="AO95" i="4"/>
  <c r="AO90" i="4"/>
  <c r="BA161" i="5"/>
  <c r="AO85" i="4"/>
  <c r="AO87" i="4"/>
  <c r="AO92" i="4"/>
  <c r="AN97" i="4"/>
  <c r="AN99" i="4" s="1"/>
  <c r="AP81" i="4"/>
  <c r="AP86" i="4" s="1"/>
  <c r="AP101" i="4"/>
  <c r="AO94" i="4"/>
  <c r="AV4" i="6"/>
  <c r="AU2" i="5"/>
  <c r="AU2" i="6"/>
  <c r="M93" i="4"/>
  <c r="M78" i="4"/>
  <c r="BC46" i="5"/>
  <c r="BK90" i="5"/>
  <c r="BJ93" i="5"/>
  <c r="BJ92" i="5"/>
  <c r="BJ6" i="5"/>
  <c r="BJ121" i="5" s="1"/>
  <c r="BI85" i="5"/>
  <c r="BI86" i="5"/>
  <c r="BI87" i="5"/>
  <c r="BI78" i="5"/>
  <c r="BI77" i="5"/>
  <c r="BF96" i="5"/>
  <c r="BF142" i="5" s="1"/>
  <c r="BF144" i="5" s="1"/>
  <c r="BF36" i="12" s="1"/>
  <c r="BG95" i="5"/>
  <c r="BG141" i="5" s="1"/>
  <c r="AQ50" i="4"/>
  <c r="AR37" i="4"/>
  <c r="AR35" i="4"/>
  <c r="AU6" i="4"/>
  <c r="AU59" i="4" s="1"/>
  <c r="AU60" i="4" s="1"/>
  <c r="AS32" i="4"/>
  <c r="AS38" i="4" s="1"/>
  <c r="AS62" i="4"/>
  <c r="AS63" i="4" s="1"/>
  <c r="AR38" i="4"/>
  <c r="AU5" i="4"/>
  <c r="AU66" i="4" s="1"/>
  <c r="AU72" i="4" s="1"/>
  <c r="AR36" i="4"/>
  <c r="AS80" i="5"/>
  <c r="AT7" i="4"/>
  <c r="AT5" i="6" s="1"/>
  <c r="AT31" i="4"/>
  <c r="AT66" i="4"/>
  <c r="AT71" i="4" s="1"/>
  <c r="AS77" i="4"/>
  <c r="AS78" i="4"/>
  <c r="AV4" i="4"/>
  <c r="AV108" i="4" s="1"/>
  <c r="AV4" i="5"/>
  <c r="AV56" i="5" s="1"/>
  <c r="AS68" i="4"/>
  <c r="AS73" i="4"/>
  <c r="AS70" i="4"/>
  <c r="AS76" i="4"/>
  <c r="AS69" i="4"/>
  <c r="AS74" i="4"/>
  <c r="AS71" i="4"/>
  <c r="AS75" i="4"/>
  <c r="AS79" i="4"/>
  <c r="AU2" i="4"/>
  <c r="AW4" i="2"/>
  <c r="AW4" i="12" s="1"/>
  <c r="AW10" i="12" s="1"/>
  <c r="AV2" i="2"/>
  <c r="AV2" i="12" s="1"/>
  <c r="AK218" i="6" l="1"/>
  <c r="AI218" i="6"/>
  <c r="AI216" i="6"/>
  <c r="AJ218" i="6"/>
  <c r="AI217" i="6"/>
  <c r="AJ216" i="6"/>
  <c r="AM64" i="6"/>
  <c r="AM87" i="6" s="1"/>
  <c r="AM212" i="6" s="1"/>
  <c r="AM60" i="6"/>
  <c r="AL64" i="6"/>
  <c r="AL87" i="6" s="1"/>
  <c r="AL212" i="6" s="1"/>
  <c r="AL60" i="6"/>
  <c r="AJ57" i="12"/>
  <c r="AJ233" i="6"/>
  <c r="AI57" i="12"/>
  <c r="AI233" i="6"/>
  <c r="AK235" i="6"/>
  <c r="AK56" i="12" s="1"/>
  <c r="AK55" i="12"/>
  <c r="AK59" i="12"/>
  <c r="AK104" i="6"/>
  <c r="AK18" i="12" s="1"/>
  <c r="AJ207" i="6"/>
  <c r="AJ169" i="5" s="1"/>
  <c r="AK205" i="6"/>
  <c r="AK84" i="12" s="1"/>
  <c r="AK202" i="6"/>
  <c r="AK203" i="6"/>
  <c r="AI172" i="6"/>
  <c r="AI206" i="6"/>
  <c r="AI207" i="6" s="1"/>
  <c r="AI169" i="5" s="1"/>
  <c r="AK195" i="6"/>
  <c r="AK227" i="6" s="1"/>
  <c r="AK192" i="6"/>
  <c r="CD181" i="6"/>
  <c r="CD178" i="6"/>
  <c r="CD176" i="6"/>
  <c r="AH125" i="6"/>
  <c r="AH126" i="6" s="1"/>
  <c r="AH133" i="6" s="1"/>
  <c r="AH134" i="6" s="1"/>
  <c r="AK27" i="6"/>
  <c r="AK69" i="6"/>
  <c r="AK105" i="5" s="1"/>
  <c r="AK107" i="5" s="1"/>
  <c r="AL114" i="5" s="1"/>
  <c r="AL123" i="5" s="1"/>
  <c r="AM26" i="6"/>
  <c r="AM61" i="6"/>
  <c r="AJ94" i="6"/>
  <c r="AJ96" i="6" s="1"/>
  <c r="AL26" i="6"/>
  <c r="AL61" i="6"/>
  <c r="AK91" i="6"/>
  <c r="AK90" i="6"/>
  <c r="AM166" i="6"/>
  <c r="AL166" i="6"/>
  <c r="AG256" i="6"/>
  <c r="AG263" i="6"/>
  <c r="AG264" i="6" s="1"/>
  <c r="CD129" i="6"/>
  <c r="BI191" i="5"/>
  <c r="BI75" i="12" s="1"/>
  <c r="BJ186" i="5"/>
  <c r="BJ187" i="5"/>
  <c r="BJ185" i="5"/>
  <c r="BJ189" i="5"/>
  <c r="BJ188" i="5"/>
  <c r="BG170" i="5"/>
  <c r="BH106" i="5"/>
  <c r="AJ172" i="6"/>
  <c r="AH220" i="6"/>
  <c r="AH222" i="6" s="1"/>
  <c r="AI94" i="6"/>
  <c r="AI96" i="6" s="1"/>
  <c r="AL23" i="6"/>
  <c r="AM113" i="4"/>
  <c r="AK171" i="6"/>
  <c r="AK206" i="6" s="1"/>
  <c r="AM23" i="6"/>
  <c r="AK149" i="5"/>
  <c r="AK151" i="5" s="1"/>
  <c r="BI132" i="5"/>
  <c r="BI35" i="12" s="1"/>
  <c r="AJ34" i="12"/>
  <c r="BJ130" i="5"/>
  <c r="BJ127" i="5"/>
  <c r="BJ126" i="5"/>
  <c r="BJ129" i="5"/>
  <c r="BJ128" i="5"/>
  <c r="AJ151" i="5"/>
  <c r="CO110" i="5"/>
  <c r="AW11" i="12"/>
  <c r="AV12" i="12"/>
  <c r="AR100" i="5"/>
  <c r="BJ182" i="5"/>
  <c r="BJ73" i="12" s="1"/>
  <c r="BH109" i="5"/>
  <c r="BH112" i="5" s="1"/>
  <c r="BH173" i="5" s="1"/>
  <c r="BA164" i="5"/>
  <c r="BA165" i="5" s="1"/>
  <c r="BA166" i="5" s="1"/>
  <c r="BA70" i="12" s="1"/>
  <c r="AU61" i="5"/>
  <c r="AV57" i="5"/>
  <c r="AV60" i="5" s="1"/>
  <c r="BB161" i="5"/>
  <c r="AP88" i="4"/>
  <c r="AP84" i="4"/>
  <c r="AP94" i="4"/>
  <c r="AP85" i="4"/>
  <c r="AP90" i="4"/>
  <c r="AO97" i="4"/>
  <c r="AP91" i="4"/>
  <c r="AP95" i="4"/>
  <c r="AP92" i="4"/>
  <c r="AP93" i="4"/>
  <c r="AP89" i="4"/>
  <c r="AP87" i="4"/>
  <c r="AN113" i="4"/>
  <c r="AN103" i="4"/>
  <c r="AN22" i="6" s="1"/>
  <c r="AQ81" i="4"/>
  <c r="AQ91" i="4" s="1"/>
  <c r="AQ101" i="4"/>
  <c r="AW4" i="6"/>
  <c r="AV2" i="5"/>
  <c r="AV2" i="6"/>
  <c r="AS35" i="4"/>
  <c r="AS36" i="4"/>
  <c r="M94" i="4"/>
  <c r="M79" i="4"/>
  <c r="AR50" i="4"/>
  <c r="BL90" i="5"/>
  <c r="BK93" i="5"/>
  <c r="BK92" i="5"/>
  <c r="BD46" i="5"/>
  <c r="BK6" i="5"/>
  <c r="BK121" i="5" s="1"/>
  <c r="BJ85" i="5"/>
  <c r="BJ86" i="5"/>
  <c r="BJ87" i="5"/>
  <c r="BJ78" i="5"/>
  <c r="BJ77" i="5"/>
  <c r="BG96" i="5"/>
  <c r="BG142" i="5" s="1"/>
  <c r="BG144" i="5" s="1"/>
  <c r="BG36" i="12" s="1"/>
  <c r="AS91" i="5"/>
  <c r="AS82" i="5"/>
  <c r="AS30" i="12" s="1"/>
  <c r="AS81" i="5"/>
  <c r="BH95" i="5"/>
  <c r="BH141" i="5" s="1"/>
  <c r="BH96" i="5"/>
  <c r="BH142" i="5" s="1"/>
  <c r="AU7" i="4"/>
  <c r="AU5" i="6" s="1"/>
  <c r="AT32" i="4"/>
  <c r="AT36" i="4" s="1"/>
  <c r="AU68" i="4"/>
  <c r="AU76" i="4"/>
  <c r="AU29" i="4"/>
  <c r="AU61" i="4" s="1"/>
  <c r="AU77" i="4"/>
  <c r="AU75" i="4"/>
  <c r="AT62" i="4"/>
  <c r="AT63" i="4" s="1"/>
  <c r="AU74" i="4"/>
  <c r="AU73" i="4"/>
  <c r="AU71" i="4"/>
  <c r="AU78" i="4"/>
  <c r="AU80" i="5"/>
  <c r="AS37" i="4"/>
  <c r="AU69" i="4"/>
  <c r="AU70" i="4"/>
  <c r="AU79" i="4"/>
  <c r="AT80" i="5"/>
  <c r="AV6" i="4"/>
  <c r="AV59" i="4" s="1"/>
  <c r="AV60" i="4" s="1"/>
  <c r="AT78" i="4"/>
  <c r="AT69" i="4"/>
  <c r="AT72" i="4"/>
  <c r="AT75" i="4"/>
  <c r="AT74" i="4"/>
  <c r="AT70" i="4"/>
  <c r="AT79" i="4"/>
  <c r="AT73" i="4"/>
  <c r="AT76" i="4"/>
  <c r="AT68" i="4"/>
  <c r="AT77" i="4"/>
  <c r="AV5" i="4"/>
  <c r="AW4" i="4"/>
  <c r="AW108" i="4" s="1"/>
  <c r="AW4" i="5"/>
  <c r="AW56" i="5" s="1"/>
  <c r="AV2" i="4"/>
  <c r="AX4" i="2"/>
  <c r="AX4" i="12" s="1"/>
  <c r="AW2" i="2"/>
  <c r="AW2" i="12" s="1"/>
  <c r="AM65" i="6" l="1"/>
  <c r="AM101" i="6" s="1"/>
  <c r="AL65" i="6"/>
  <c r="AL101" i="6" s="1"/>
  <c r="AK217" i="6"/>
  <c r="AK216" i="6"/>
  <c r="AN64" i="6"/>
  <c r="AN87" i="6" s="1"/>
  <c r="AN212" i="6" s="1"/>
  <c r="AN60" i="6"/>
  <c r="AL86" i="6"/>
  <c r="AL88" i="6" s="1"/>
  <c r="AL25" i="6"/>
  <c r="AL67" i="6" s="1"/>
  <c r="AM86" i="6"/>
  <c r="AM88" i="6" s="1"/>
  <c r="AM25" i="6"/>
  <c r="AM67" i="6" s="1"/>
  <c r="AK57" i="12"/>
  <c r="AK233" i="6"/>
  <c r="AK207" i="6"/>
  <c r="AK169" i="5" s="1"/>
  <c r="AL191" i="6"/>
  <c r="AL194" i="6"/>
  <c r="AM191" i="6"/>
  <c r="AM194" i="6"/>
  <c r="CE181" i="6"/>
  <c r="AL170" i="6"/>
  <c r="AL204" i="6" s="1"/>
  <c r="AL237" i="6" s="1"/>
  <c r="AL281" i="6" s="1"/>
  <c r="AL190" i="6"/>
  <c r="AL189" i="6"/>
  <c r="AM170" i="6"/>
  <c r="AM204" i="6" s="1"/>
  <c r="AM237" i="6" s="1"/>
  <c r="AM281" i="6" s="1"/>
  <c r="AM189" i="6"/>
  <c r="AM190" i="6"/>
  <c r="CE176" i="6"/>
  <c r="CE178" i="6"/>
  <c r="AM68" i="6"/>
  <c r="AM62" i="6"/>
  <c r="AL62" i="6"/>
  <c r="AL68" i="6"/>
  <c r="AJ125" i="6"/>
  <c r="AJ126" i="6" s="1"/>
  <c r="AJ142" i="6" s="1"/>
  <c r="AJ143" i="6" s="1"/>
  <c r="AI125" i="6"/>
  <c r="AI126" i="6" s="1"/>
  <c r="AI133" i="6" s="1"/>
  <c r="AI134" i="6" s="1"/>
  <c r="AL168" i="6"/>
  <c r="AM168" i="6"/>
  <c r="AM169" i="6"/>
  <c r="AM234" i="6" s="1"/>
  <c r="AJ220" i="6"/>
  <c r="AJ222" i="6" s="1"/>
  <c r="AN26" i="6"/>
  <c r="AN61" i="6"/>
  <c r="AK94" i="6"/>
  <c r="AK96" i="6" s="1"/>
  <c r="AL164" i="6"/>
  <c r="AM164" i="6"/>
  <c r="AL169" i="6"/>
  <c r="AL234" i="6" s="1"/>
  <c r="AN166" i="6"/>
  <c r="AH142" i="6"/>
  <c r="AH143" i="6" s="1"/>
  <c r="AH250" i="6"/>
  <c r="AH255" i="6" s="1"/>
  <c r="CE129" i="6"/>
  <c r="BK186" i="5"/>
  <c r="BK188" i="5"/>
  <c r="BK187" i="5"/>
  <c r="BK189" i="5"/>
  <c r="BK185" i="5"/>
  <c r="BJ191" i="5"/>
  <c r="BJ75" i="12" s="1"/>
  <c r="AK172" i="6"/>
  <c r="BH170" i="5"/>
  <c r="BI106" i="5"/>
  <c r="AI220" i="6"/>
  <c r="AI222" i="6" s="1"/>
  <c r="AO99" i="4"/>
  <c r="AO113" i="4" s="1"/>
  <c r="BJ132" i="5"/>
  <c r="BJ35" i="12" s="1"/>
  <c r="AL147" i="5"/>
  <c r="AL34" i="12" s="1"/>
  <c r="BK130" i="5"/>
  <c r="BK127" i="5"/>
  <c r="BK129" i="5"/>
  <c r="BK128" i="5"/>
  <c r="BK126" i="5"/>
  <c r="AW12" i="12"/>
  <c r="AX10" i="12"/>
  <c r="AX11" i="12" s="1"/>
  <c r="BK182" i="5"/>
  <c r="BK73" i="12" s="1"/>
  <c r="AN23" i="6"/>
  <c r="BI109" i="5"/>
  <c r="BI112" i="5" s="1"/>
  <c r="BI173" i="5" s="1"/>
  <c r="BH144" i="5"/>
  <c r="BH36" i="12" s="1"/>
  <c r="BB164" i="5"/>
  <c r="BB165" i="5" s="1"/>
  <c r="BB166" i="5" s="1"/>
  <c r="BB70" i="12" s="1"/>
  <c r="AU64" i="5"/>
  <c r="AU146" i="5" s="1"/>
  <c r="AU33" i="12" s="1"/>
  <c r="AV61" i="5"/>
  <c r="AW57" i="5"/>
  <c r="AW60" i="5" s="1"/>
  <c r="AS137" i="5"/>
  <c r="AS98" i="5"/>
  <c r="BC161" i="5"/>
  <c r="AQ95" i="4"/>
  <c r="AP97" i="4"/>
  <c r="AQ87" i="4"/>
  <c r="AQ86" i="4"/>
  <c r="AQ93" i="4"/>
  <c r="AQ88" i="4"/>
  <c r="AQ84" i="4"/>
  <c r="AQ92" i="4"/>
  <c r="AQ90" i="4"/>
  <c r="AQ94" i="4"/>
  <c r="AQ89" i="4"/>
  <c r="AQ85" i="4"/>
  <c r="AR81" i="4"/>
  <c r="AR89" i="4" s="1"/>
  <c r="AR101" i="4"/>
  <c r="AX4" i="6"/>
  <c r="AW2" i="5"/>
  <c r="AW2" i="6"/>
  <c r="AS50" i="4"/>
  <c r="M95" i="4"/>
  <c r="M97" i="4" s="1"/>
  <c r="M99" i="4" s="1"/>
  <c r="N68" i="4"/>
  <c r="AT35" i="4"/>
  <c r="BE46" i="5"/>
  <c r="BM90" i="5"/>
  <c r="BL93" i="5"/>
  <c r="BL92" i="5"/>
  <c r="AT38" i="4"/>
  <c r="BL6" i="5"/>
  <c r="BL121" i="5" s="1"/>
  <c r="BK86" i="5"/>
  <c r="BK85" i="5"/>
  <c r="BK87" i="5"/>
  <c r="BK78" i="5"/>
  <c r="BK77" i="5"/>
  <c r="AU91" i="5"/>
  <c r="AU81" i="5"/>
  <c r="AU82" i="5"/>
  <c r="AU30" i="12" s="1"/>
  <c r="AT91" i="5"/>
  <c r="AT82" i="5"/>
  <c r="AT30" i="12" s="1"/>
  <c r="AT81" i="5"/>
  <c r="BI95" i="5"/>
  <c r="BI141" i="5" s="1"/>
  <c r="AT37" i="4"/>
  <c r="AU32" i="4"/>
  <c r="AU31" i="4"/>
  <c r="AU62" i="4"/>
  <c r="AU63" i="4" s="1"/>
  <c r="AV7" i="4"/>
  <c r="AV5" i="6" s="1"/>
  <c r="AW6" i="4"/>
  <c r="AW59" i="4" s="1"/>
  <c r="AW60" i="4" s="1"/>
  <c r="AV80" i="5"/>
  <c r="AW5" i="4"/>
  <c r="AW66" i="4" s="1"/>
  <c r="AW72" i="4" s="1"/>
  <c r="AV66" i="4"/>
  <c r="AV29" i="4"/>
  <c r="AX4" i="4"/>
  <c r="AX108" i="4" s="1"/>
  <c r="AX4" i="5"/>
  <c r="AX56" i="5" s="1"/>
  <c r="AW2" i="4"/>
  <c r="AY4" i="2"/>
  <c r="AY4" i="12" s="1"/>
  <c r="AX2" i="2"/>
  <c r="AX2" i="12" s="1"/>
  <c r="AN65" i="6" l="1"/>
  <c r="AN101" i="6" s="1"/>
  <c r="AN86" i="6"/>
  <c r="AN88" i="6" s="1"/>
  <c r="AN91" i="6" s="1"/>
  <c r="AN25" i="6"/>
  <c r="AN67" i="6" s="1"/>
  <c r="AM235" i="6"/>
  <c r="AM56" i="12" s="1"/>
  <c r="AL235" i="6"/>
  <c r="AL56" i="12" s="1"/>
  <c r="AL55" i="12"/>
  <c r="AM55" i="12"/>
  <c r="AM59" i="12"/>
  <c r="AL59" i="12"/>
  <c r="AL104" i="6"/>
  <c r="AL18" i="12" s="1"/>
  <c r="AM104" i="6"/>
  <c r="AM18" i="12" s="1"/>
  <c r="AL202" i="6"/>
  <c r="AL203" i="6"/>
  <c r="AL205" i="6"/>
  <c r="AL84" i="12" s="1"/>
  <c r="AM203" i="6"/>
  <c r="AM205" i="6"/>
  <c r="AM84" i="12" s="1"/>
  <c r="AM202" i="6"/>
  <c r="AL195" i="6"/>
  <c r="AL227" i="6" s="1"/>
  <c r="AJ250" i="6"/>
  <c r="AJ255" i="6" s="1"/>
  <c r="AM195" i="6"/>
  <c r="AM227" i="6" s="1"/>
  <c r="AN191" i="6"/>
  <c r="AN194" i="6"/>
  <c r="AL211" i="6"/>
  <c r="AL213" i="6" s="1"/>
  <c r="AM211" i="6"/>
  <c r="AM213" i="6" s="1"/>
  <c r="AL192" i="6"/>
  <c r="AM192" i="6"/>
  <c r="CF181" i="6"/>
  <c r="CF176" i="6"/>
  <c r="AN170" i="6"/>
  <c r="AN204" i="6" s="1"/>
  <c r="AN237" i="6" s="1"/>
  <c r="AN281" i="6" s="1"/>
  <c r="AN189" i="6"/>
  <c r="AN190" i="6"/>
  <c r="CF178" i="6"/>
  <c r="AN62" i="6"/>
  <c r="AN68" i="6"/>
  <c r="AK220" i="6"/>
  <c r="AK222" i="6" s="1"/>
  <c r="AK125" i="6"/>
  <c r="AK126" i="6" s="1"/>
  <c r="AK133" i="6" s="1"/>
  <c r="AK134" i="6" s="1"/>
  <c r="AJ133" i="6"/>
  <c r="AJ134" i="6" s="1"/>
  <c r="AL27" i="6"/>
  <c r="AL69" i="6"/>
  <c r="AL105" i="5" s="1"/>
  <c r="AL107" i="5" s="1"/>
  <c r="AM114" i="5" s="1"/>
  <c r="AM123" i="5" s="1"/>
  <c r="AM147" i="5" s="1"/>
  <c r="AM149" i="5" s="1"/>
  <c r="AL171" i="6"/>
  <c r="AM27" i="6"/>
  <c r="AM69" i="6"/>
  <c r="AM105" i="5" s="1"/>
  <c r="AM107" i="5" s="1"/>
  <c r="AN114" i="5" s="1"/>
  <c r="AN123" i="5" s="1"/>
  <c r="AN147" i="5" s="1"/>
  <c r="AN149" i="5" s="1"/>
  <c r="AM171" i="6"/>
  <c r="AN169" i="6"/>
  <c r="AN234" i="6" s="1"/>
  <c r="AN168" i="6"/>
  <c r="AI142" i="6"/>
  <c r="AI143" i="6" s="1"/>
  <c r="AH256" i="6"/>
  <c r="AH263" i="6"/>
  <c r="AH264" i="6" s="1"/>
  <c r="AI250" i="6"/>
  <c r="AI255" i="6" s="1"/>
  <c r="CF129" i="6"/>
  <c r="BK191" i="5"/>
  <c r="BK75" i="12" s="1"/>
  <c r="BL186" i="5"/>
  <c r="BL188" i="5"/>
  <c r="BL187" i="5"/>
  <c r="BL185" i="5"/>
  <c r="BL189" i="5"/>
  <c r="BI170" i="5"/>
  <c r="BJ106" i="5"/>
  <c r="AL91" i="6"/>
  <c r="AM91" i="6"/>
  <c r="AL90" i="6"/>
  <c r="AL92" i="6"/>
  <c r="AO103" i="4"/>
  <c r="AO22" i="6" s="1"/>
  <c r="AM92" i="6"/>
  <c r="AM90" i="6"/>
  <c r="AP99" i="4"/>
  <c r="AP103" i="4" s="1"/>
  <c r="AP22" i="6" s="1"/>
  <c r="AL149" i="5"/>
  <c r="AL151" i="5" s="1"/>
  <c r="BK132" i="5"/>
  <c r="BK35" i="12" s="1"/>
  <c r="BL127" i="5"/>
  <c r="BL129" i="5"/>
  <c r="BL128" i="5"/>
  <c r="BL130" i="5"/>
  <c r="BL126" i="5"/>
  <c r="AS100" i="5"/>
  <c r="AX12" i="12"/>
  <c r="AY10" i="12"/>
  <c r="AY11" i="12" s="1"/>
  <c r="BL182" i="5"/>
  <c r="BL73" i="12" s="1"/>
  <c r="AN164" i="6"/>
  <c r="AN211" i="6" s="1"/>
  <c r="AN213" i="6" s="1"/>
  <c r="BJ109" i="5"/>
  <c r="BJ112" i="5" s="1"/>
  <c r="BJ173" i="5" s="1"/>
  <c r="BC164" i="5"/>
  <c r="BC165" i="5" s="1"/>
  <c r="BC166" i="5" s="1"/>
  <c r="BC70" i="12" s="1"/>
  <c r="AV64" i="5"/>
  <c r="AV146" i="5" s="1"/>
  <c r="AV33" i="12" s="1"/>
  <c r="AW61" i="5"/>
  <c r="AX57" i="5"/>
  <c r="AX60" i="5" s="1"/>
  <c r="AT137" i="5"/>
  <c r="AT98" i="5"/>
  <c r="AU137" i="5"/>
  <c r="AU98" i="5"/>
  <c r="AR91" i="4"/>
  <c r="AR88" i="4"/>
  <c r="BD161" i="5"/>
  <c r="AR94" i="4"/>
  <c r="AR95" i="4"/>
  <c r="AQ97" i="4"/>
  <c r="AR84" i="4"/>
  <c r="AR92" i="4"/>
  <c r="AR86" i="4"/>
  <c r="AR85" i="4"/>
  <c r="AR93" i="4"/>
  <c r="AR87" i="4"/>
  <c r="AR90" i="4"/>
  <c r="M113" i="4"/>
  <c r="M103" i="4"/>
  <c r="M22" i="6" s="1"/>
  <c r="AS81" i="4"/>
  <c r="AS95" i="4" s="1"/>
  <c r="AS101" i="4"/>
  <c r="AY4" i="6"/>
  <c r="AX2" i="5"/>
  <c r="AX2" i="6"/>
  <c r="N69" i="4"/>
  <c r="N84" i="4"/>
  <c r="AT50" i="4"/>
  <c r="BN90" i="5"/>
  <c r="BM93" i="5"/>
  <c r="BM92" i="5"/>
  <c r="BF46" i="5"/>
  <c r="AU36" i="4"/>
  <c r="BM6" i="5"/>
  <c r="BM121" i="5" s="1"/>
  <c r="BL85" i="5"/>
  <c r="BL86" i="5"/>
  <c r="BL87" i="5"/>
  <c r="BL78" i="5"/>
  <c r="BL77" i="5"/>
  <c r="BI96" i="5"/>
  <c r="BI142" i="5" s="1"/>
  <c r="BI144" i="5" s="1"/>
  <c r="BI36" i="12" s="1"/>
  <c r="AV91" i="5"/>
  <c r="AV82" i="5"/>
  <c r="AV30" i="12" s="1"/>
  <c r="AV81" i="5"/>
  <c r="BJ95" i="5"/>
  <c r="BJ141" i="5" s="1"/>
  <c r="AU35" i="4"/>
  <c r="AU38" i="4"/>
  <c r="AU37" i="4"/>
  <c r="AX6" i="4"/>
  <c r="AX59" i="4" s="1"/>
  <c r="AX60" i="4" s="1"/>
  <c r="AW79" i="4"/>
  <c r="AW73" i="4"/>
  <c r="AW71" i="4"/>
  <c r="AW77" i="4"/>
  <c r="AW74" i="4"/>
  <c r="AW76" i="4"/>
  <c r="AW78" i="4"/>
  <c r="AW68" i="4"/>
  <c r="AW80" i="5"/>
  <c r="AW69" i="4"/>
  <c r="AW7" i="4"/>
  <c r="AW5" i="6" s="1"/>
  <c r="AW75" i="4"/>
  <c r="AW70" i="4"/>
  <c r="AW29" i="4"/>
  <c r="AW61" i="4" s="1"/>
  <c r="AY4" i="4"/>
  <c r="AY108" i="4" s="1"/>
  <c r="AY4" i="5"/>
  <c r="AY56" i="5" s="1"/>
  <c r="AV71" i="4"/>
  <c r="AV79" i="4"/>
  <c r="AV74" i="4"/>
  <c r="AV69" i="4"/>
  <c r="AV70" i="4"/>
  <c r="AV77" i="4"/>
  <c r="AV73" i="4"/>
  <c r="AV76" i="4"/>
  <c r="AV68" i="4"/>
  <c r="AV78" i="4"/>
  <c r="AV72" i="4"/>
  <c r="AV75" i="4"/>
  <c r="AV31" i="4"/>
  <c r="AV32" i="4"/>
  <c r="AV61" i="4"/>
  <c r="AV62" i="4" s="1"/>
  <c r="AV63" i="4" s="1"/>
  <c r="AX5" i="4"/>
  <c r="AX2" i="4"/>
  <c r="AZ4" i="2"/>
  <c r="AZ4" i="12" s="1"/>
  <c r="AY2" i="2"/>
  <c r="AY2" i="12" s="1"/>
  <c r="AM217" i="6" l="1"/>
  <c r="AM216" i="6"/>
  <c r="AM218" i="6"/>
  <c r="AL217" i="6"/>
  <c r="AL218" i="6"/>
  <c r="AL216" i="6"/>
  <c r="AN217" i="6"/>
  <c r="AO64" i="6"/>
  <c r="AO87" i="6" s="1"/>
  <c r="AO212" i="6" s="1"/>
  <c r="AO60" i="6"/>
  <c r="M64" i="6"/>
  <c r="M87" i="6" s="1"/>
  <c r="M212" i="6" s="1"/>
  <c r="M60" i="6"/>
  <c r="AP64" i="6"/>
  <c r="AP87" i="6" s="1"/>
  <c r="AP212" i="6" s="1"/>
  <c r="AP60" i="6"/>
  <c r="AN90" i="6"/>
  <c r="AN92" i="6"/>
  <c r="AL57" i="12"/>
  <c r="AL233" i="6"/>
  <c r="AM57" i="12"/>
  <c r="AM233" i="6"/>
  <c r="AN235" i="6"/>
  <c r="AN56" i="12" s="1"/>
  <c r="AN55" i="12"/>
  <c r="AN59" i="12"/>
  <c r="AJ263" i="6"/>
  <c r="AJ264" i="6" s="1"/>
  <c r="AN104" i="6"/>
  <c r="AN18" i="12" s="1"/>
  <c r="AM172" i="6"/>
  <c r="AM206" i="6"/>
  <c r="AM207" i="6" s="1"/>
  <c r="AM169" i="5" s="1"/>
  <c r="AL172" i="6"/>
  <c r="AL206" i="6"/>
  <c r="AL207" i="6" s="1"/>
  <c r="AL169" i="5" s="1"/>
  <c r="AN202" i="6"/>
  <c r="AN203" i="6"/>
  <c r="AN205" i="6"/>
  <c r="AN84" i="12" s="1"/>
  <c r="AJ256" i="6"/>
  <c r="AN195" i="6"/>
  <c r="AN227" i="6" s="1"/>
  <c r="AN192" i="6"/>
  <c r="CG181" i="6"/>
  <c r="CG178" i="6"/>
  <c r="CG176" i="6"/>
  <c r="AK250" i="6"/>
  <c r="AK255" i="6" s="1"/>
  <c r="AK142" i="6"/>
  <c r="AK143" i="6" s="1"/>
  <c r="M26" i="6"/>
  <c r="M61" i="6"/>
  <c r="AO26" i="6"/>
  <c r="AO61" i="6"/>
  <c r="AP26" i="6"/>
  <c r="AP61" i="6"/>
  <c r="AN27" i="6"/>
  <c r="AN69" i="6"/>
  <c r="AN105" i="5" s="1"/>
  <c r="AN107" i="5" s="1"/>
  <c r="AO114" i="5" s="1"/>
  <c r="AO123" i="5" s="1"/>
  <c r="M166" i="6"/>
  <c r="AP166" i="6"/>
  <c r="AO166" i="6"/>
  <c r="AI256" i="6"/>
  <c r="AI263" i="6"/>
  <c r="AI264" i="6" s="1"/>
  <c r="CG129" i="6"/>
  <c r="BL191" i="5"/>
  <c r="BL75" i="12" s="1"/>
  <c r="BM189" i="5"/>
  <c r="BM185" i="5"/>
  <c r="BM188" i="5"/>
  <c r="BM187" i="5"/>
  <c r="BM186" i="5"/>
  <c r="BJ170" i="5"/>
  <c r="BK106" i="5"/>
  <c r="AL94" i="6"/>
  <c r="AL96" i="6" s="1"/>
  <c r="AO23" i="6"/>
  <c r="AN171" i="6"/>
  <c r="AN206" i="6" s="1"/>
  <c r="AM94" i="6"/>
  <c r="AM96" i="6" s="1"/>
  <c r="AQ99" i="4"/>
  <c r="AQ103" i="4" s="1"/>
  <c r="AQ22" i="6" s="1"/>
  <c r="AP113" i="4"/>
  <c r="BL132" i="5"/>
  <c r="BL35" i="12" s="1"/>
  <c r="AN34" i="12"/>
  <c r="AM34" i="12"/>
  <c r="BM129" i="5"/>
  <c r="BM126" i="5"/>
  <c r="BM130" i="5"/>
  <c r="BM127" i="5"/>
  <c r="BM128" i="5"/>
  <c r="AT100" i="5"/>
  <c r="AU100" i="5"/>
  <c r="AN151" i="5"/>
  <c r="AZ10" i="12"/>
  <c r="AZ11" i="12" s="1"/>
  <c r="AM151" i="5"/>
  <c r="AY12" i="12"/>
  <c r="BM182" i="5"/>
  <c r="BM73" i="12" s="1"/>
  <c r="AP23" i="6"/>
  <c r="M23" i="6"/>
  <c r="BK109" i="5"/>
  <c r="BK112" i="5" s="1"/>
  <c r="BK173" i="5" s="1"/>
  <c r="BD164" i="5"/>
  <c r="BD165" i="5" s="1"/>
  <c r="BD166" i="5" s="1"/>
  <c r="BD70" i="12" s="1"/>
  <c r="AW64" i="5"/>
  <c r="AW146" i="5" s="1"/>
  <c r="AW33" i="12" s="1"/>
  <c r="AX61" i="5"/>
  <c r="AX64" i="5" s="1"/>
  <c r="AX146" i="5" s="1"/>
  <c r="AX33" i="12" s="1"/>
  <c r="AY57" i="5"/>
  <c r="AY60" i="5" s="1"/>
  <c r="AV137" i="5"/>
  <c r="AV98" i="5"/>
  <c r="AS93" i="4"/>
  <c r="AS84" i="4"/>
  <c r="BE161" i="5"/>
  <c r="AS85" i="4"/>
  <c r="AR97" i="4"/>
  <c r="AS87" i="4"/>
  <c r="AS94" i="4"/>
  <c r="AS92" i="4"/>
  <c r="AS91" i="4"/>
  <c r="AS89" i="4"/>
  <c r="AS90" i="4"/>
  <c r="AS88" i="4"/>
  <c r="AS86" i="4"/>
  <c r="AT81" i="4"/>
  <c r="AT86" i="4" s="1"/>
  <c r="AT101" i="4"/>
  <c r="AZ4" i="6"/>
  <c r="AY2" i="5"/>
  <c r="AY2" i="6"/>
  <c r="AX80" i="5"/>
  <c r="AX81" i="5" s="1"/>
  <c r="N70" i="4"/>
  <c r="N85" i="4"/>
  <c r="BG46" i="5"/>
  <c r="BO90" i="5"/>
  <c r="BN93" i="5"/>
  <c r="BN92" i="5"/>
  <c r="BN6" i="5"/>
  <c r="BN121" i="5" s="1"/>
  <c r="BM85" i="5"/>
  <c r="BM86" i="5"/>
  <c r="BM87" i="5"/>
  <c r="BM77" i="5"/>
  <c r="BM78" i="5"/>
  <c r="BJ96" i="5"/>
  <c r="BJ142" i="5" s="1"/>
  <c r="BJ144" i="5" s="1"/>
  <c r="BJ36" i="12" s="1"/>
  <c r="AW91" i="5"/>
  <c r="AW82" i="5"/>
  <c r="AW30" i="12" s="1"/>
  <c r="AW81" i="5"/>
  <c r="BK95" i="5"/>
  <c r="BK141" i="5" s="1"/>
  <c r="AU50" i="4"/>
  <c r="AW32" i="4"/>
  <c r="AY6" i="4"/>
  <c r="AY59" i="4" s="1"/>
  <c r="AY60" i="4" s="1"/>
  <c r="AX7" i="4"/>
  <c r="AX5" i="6" s="1"/>
  <c r="AY5" i="4"/>
  <c r="AY66" i="4" s="1"/>
  <c r="AY75" i="4" s="1"/>
  <c r="AX29" i="4"/>
  <c r="AX61" i="4" s="1"/>
  <c r="AX66" i="4"/>
  <c r="AV38" i="4"/>
  <c r="AV35" i="4"/>
  <c r="AV37" i="4"/>
  <c r="AV36" i="4"/>
  <c r="AZ4" i="4"/>
  <c r="AZ108" i="4" s="1"/>
  <c r="AZ4" i="5"/>
  <c r="AZ56" i="5" s="1"/>
  <c r="AW62" i="4"/>
  <c r="AW63" i="4" s="1"/>
  <c r="AW31" i="4"/>
  <c r="AY2" i="4"/>
  <c r="BA4" i="2"/>
  <c r="BA4" i="12" s="1"/>
  <c r="AZ2" i="2"/>
  <c r="AZ2" i="12" s="1"/>
  <c r="M65" i="6" l="1"/>
  <c r="M101" i="6" s="1"/>
  <c r="AN218" i="6"/>
  <c r="AN216" i="6"/>
  <c r="AP65" i="6"/>
  <c r="AP101" i="6" s="1"/>
  <c r="AO65" i="6"/>
  <c r="AO101" i="6" s="1"/>
  <c r="AQ64" i="6"/>
  <c r="AQ87" i="6" s="1"/>
  <c r="AQ212" i="6" s="1"/>
  <c r="AQ60" i="6"/>
  <c r="AN94" i="6"/>
  <c r="AN96" i="6" s="1"/>
  <c r="AN125" i="6" s="1"/>
  <c r="AN126" i="6" s="1"/>
  <c r="AN133" i="6" s="1"/>
  <c r="AN134" i="6" s="1"/>
  <c r="M86" i="6"/>
  <c r="M88" i="6" s="1"/>
  <c r="M25" i="6"/>
  <c r="AP86" i="6"/>
  <c r="AP88" i="6" s="1"/>
  <c r="AP25" i="6"/>
  <c r="AP67" i="6" s="1"/>
  <c r="AO86" i="6"/>
  <c r="AO88" i="6" s="1"/>
  <c r="AO91" i="6" s="1"/>
  <c r="AO25" i="6"/>
  <c r="AO67" i="6" s="1"/>
  <c r="AN57" i="12"/>
  <c r="AN233" i="6"/>
  <c r="AK263" i="6"/>
  <c r="AK264" i="6" s="1"/>
  <c r="AN207" i="6"/>
  <c r="AN169" i="5" s="1"/>
  <c r="AO191" i="6"/>
  <c r="AO194" i="6"/>
  <c r="AP191" i="6"/>
  <c r="AP194" i="6"/>
  <c r="M191" i="6"/>
  <c r="M194" i="6"/>
  <c r="AK256" i="6"/>
  <c r="CH181" i="6"/>
  <c r="AO170" i="6"/>
  <c r="AO204" i="6" s="1"/>
  <c r="AO237" i="6" s="1"/>
  <c r="AO281" i="6" s="1"/>
  <c r="AO190" i="6"/>
  <c r="AO189" i="6"/>
  <c r="AP190" i="6"/>
  <c r="AP189" i="6"/>
  <c r="M189" i="6"/>
  <c r="M190" i="6"/>
  <c r="CH176" i="6"/>
  <c r="CH178" i="6"/>
  <c r="M62" i="6"/>
  <c r="AP62" i="6"/>
  <c r="M68" i="6"/>
  <c r="AP68" i="6"/>
  <c r="AO68" i="6"/>
  <c r="AO62" i="6"/>
  <c r="AL125" i="6"/>
  <c r="AL126" i="6" s="1"/>
  <c r="AL133" i="6" s="1"/>
  <c r="AL134" i="6" s="1"/>
  <c r="AM125" i="6"/>
  <c r="AM126" i="6" s="1"/>
  <c r="AM133" i="6" s="1"/>
  <c r="AM134" i="6" s="1"/>
  <c r="AQ26" i="6"/>
  <c r="AQ61" i="6"/>
  <c r="M170" i="6"/>
  <c r="M204" i="6" s="1"/>
  <c r="M237" i="6" s="1"/>
  <c r="M281" i="6" s="1"/>
  <c r="M168" i="6"/>
  <c r="M169" i="6"/>
  <c r="M234" i="6" s="1"/>
  <c r="AO168" i="6"/>
  <c r="AP164" i="6"/>
  <c r="AO164" i="6"/>
  <c r="AP169" i="6"/>
  <c r="AP234" i="6" s="1"/>
  <c r="M164" i="6"/>
  <c r="AP170" i="6"/>
  <c r="AP204" i="6" s="1"/>
  <c r="AP237" i="6" s="1"/>
  <c r="AP281" i="6" s="1"/>
  <c r="AP168" i="6"/>
  <c r="AQ166" i="6"/>
  <c r="AO169" i="6"/>
  <c r="AO234" i="6" s="1"/>
  <c r="CH129" i="6"/>
  <c r="AQ113" i="4"/>
  <c r="BN186" i="5"/>
  <c r="BN189" i="5"/>
  <c r="BN187" i="5"/>
  <c r="BN188" i="5"/>
  <c r="BN185" i="5"/>
  <c r="BM191" i="5"/>
  <c r="BM75" i="12" s="1"/>
  <c r="BK170" i="5"/>
  <c r="BL106" i="5"/>
  <c r="AN172" i="6"/>
  <c r="AL220" i="6"/>
  <c r="AL222" i="6" s="1"/>
  <c r="AM220" i="6"/>
  <c r="AM222" i="6" s="1"/>
  <c r="AQ23" i="6"/>
  <c r="AR99" i="4"/>
  <c r="AR113" i="4" s="1"/>
  <c r="BM132" i="5"/>
  <c r="BM35" i="12" s="1"/>
  <c r="AO147" i="5"/>
  <c r="AO34" i="12" s="1"/>
  <c r="BN129" i="5"/>
  <c r="BN126" i="5"/>
  <c r="BN128" i="5"/>
  <c r="BN130" i="5"/>
  <c r="BN127" i="5"/>
  <c r="AZ12" i="12"/>
  <c r="BA10" i="12"/>
  <c r="BA11" i="12" s="1"/>
  <c r="AV100" i="5"/>
  <c r="BN182" i="5"/>
  <c r="BN73" i="12" s="1"/>
  <c r="BL109" i="5"/>
  <c r="BL112" i="5" s="1"/>
  <c r="BL173" i="5" s="1"/>
  <c r="BE164" i="5"/>
  <c r="BE165" i="5" s="1"/>
  <c r="BE166" i="5" s="1"/>
  <c r="BE70" i="12" s="1"/>
  <c r="AY61" i="5"/>
  <c r="AZ57" i="5"/>
  <c r="AZ60" i="5" s="1"/>
  <c r="AW137" i="5"/>
  <c r="AW98" i="5"/>
  <c r="AT85" i="4"/>
  <c r="BF161" i="5"/>
  <c r="AT92" i="4"/>
  <c r="AT89" i="4"/>
  <c r="AS97" i="4"/>
  <c r="AT91" i="4"/>
  <c r="AT93" i="4"/>
  <c r="AT88" i="4"/>
  <c r="AT95" i="4"/>
  <c r="AT94" i="4"/>
  <c r="AT90" i="4"/>
  <c r="AT87" i="4"/>
  <c r="AT84" i="4"/>
  <c r="AU81" i="4"/>
  <c r="AU88" i="4" s="1"/>
  <c r="AU101" i="4"/>
  <c r="BA4" i="6"/>
  <c r="AZ2" i="5"/>
  <c r="AZ2" i="6"/>
  <c r="AX82" i="5"/>
  <c r="AX30" i="12" s="1"/>
  <c r="AX91" i="5"/>
  <c r="N71" i="4"/>
  <c r="N86" i="4"/>
  <c r="BP90" i="5"/>
  <c r="BO93" i="5"/>
  <c r="BO92" i="5"/>
  <c r="BH46" i="5"/>
  <c r="BO6" i="5"/>
  <c r="BO121" i="5" s="1"/>
  <c r="BN86" i="5"/>
  <c r="BN85" i="5"/>
  <c r="BN87" i="5"/>
  <c r="BN77" i="5"/>
  <c r="BN78" i="5"/>
  <c r="BK96" i="5"/>
  <c r="BK142" i="5" s="1"/>
  <c r="BK144" i="5" s="1"/>
  <c r="BK36" i="12" s="1"/>
  <c r="BL95" i="5"/>
  <c r="BL141" i="5" s="1"/>
  <c r="AY7" i="4"/>
  <c r="AY5" i="6" s="1"/>
  <c r="AY68" i="4"/>
  <c r="AY76" i="4"/>
  <c r="AY80" i="5"/>
  <c r="AY77" i="4"/>
  <c r="AY72" i="4"/>
  <c r="AY29" i="4"/>
  <c r="AY61" i="4" s="1"/>
  <c r="AY79" i="4"/>
  <c r="AY69" i="4"/>
  <c r="AY70" i="4"/>
  <c r="AY74" i="4"/>
  <c r="AY78" i="4"/>
  <c r="AV50" i="4"/>
  <c r="AY73" i="4"/>
  <c r="AY71" i="4"/>
  <c r="AZ6" i="4"/>
  <c r="AZ59" i="4" s="1"/>
  <c r="AZ60" i="4" s="1"/>
  <c r="AZ5" i="4"/>
  <c r="AZ29" i="4" s="1"/>
  <c r="AZ61" i="4" s="1"/>
  <c r="BA4" i="4"/>
  <c r="BA108" i="4" s="1"/>
  <c r="BA4" i="5"/>
  <c r="BA56" i="5" s="1"/>
  <c r="AW36" i="4"/>
  <c r="AX31" i="4"/>
  <c r="AW38" i="4"/>
  <c r="AW35" i="4"/>
  <c r="AW37" i="4"/>
  <c r="AX73" i="4"/>
  <c r="AX74" i="4"/>
  <c r="AX69" i="4"/>
  <c r="AX76" i="4"/>
  <c r="AX77" i="4"/>
  <c r="AX68" i="4"/>
  <c r="AX71" i="4"/>
  <c r="AX72" i="4"/>
  <c r="AX70" i="4"/>
  <c r="AX79" i="4"/>
  <c r="AX75" i="4"/>
  <c r="AX78" i="4"/>
  <c r="AX62" i="4"/>
  <c r="AX63" i="4" s="1"/>
  <c r="AX32" i="4"/>
  <c r="AZ2" i="4"/>
  <c r="BB4" i="2"/>
  <c r="BB4" i="12" s="1"/>
  <c r="BB10" i="12" s="1"/>
  <c r="BA2" i="2"/>
  <c r="BA2" i="12" s="1"/>
  <c r="AQ65" i="6" l="1"/>
  <c r="AQ101" i="6" s="1"/>
  <c r="AN220" i="6"/>
  <c r="AN222" i="6" s="1"/>
  <c r="AN250" i="6" s="1"/>
  <c r="AN255" i="6" s="1"/>
  <c r="AO217" i="6"/>
  <c r="AQ86" i="6"/>
  <c r="AQ88" i="6" s="1"/>
  <c r="AQ25" i="6"/>
  <c r="AQ67" i="6" s="1"/>
  <c r="AO235" i="6"/>
  <c r="AO56" i="12" s="1"/>
  <c r="M235" i="6"/>
  <c r="M56" i="12" s="1"/>
  <c r="AP235" i="6"/>
  <c r="AP56" i="12" s="1"/>
  <c r="AP55" i="12"/>
  <c r="AO55" i="12"/>
  <c r="M55" i="12"/>
  <c r="AP59" i="12"/>
  <c r="M59" i="12"/>
  <c r="AO59" i="12"/>
  <c r="AO104" i="6"/>
  <c r="AO18" i="12" s="1"/>
  <c r="AP104" i="6"/>
  <c r="AP18" i="12" s="1"/>
  <c r="M104" i="6"/>
  <c r="M18" i="12" s="1"/>
  <c r="M205" i="6"/>
  <c r="M202" i="6"/>
  <c r="AO205" i="6"/>
  <c r="AO84" i="12" s="1"/>
  <c r="AO203" i="6"/>
  <c r="AP205" i="6"/>
  <c r="AP84" i="12" s="1"/>
  <c r="AP202" i="6"/>
  <c r="M203" i="6"/>
  <c r="AP203" i="6"/>
  <c r="AO202" i="6"/>
  <c r="AP195" i="6"/>
  <c r="AP227" i="6" s="1"/>
  <c r="AO195" i="6"/>
  <c r="AO227" i="6" s="1"/>
  <c r="M195" i="6"/>
  <c r="M227" i="6" s="1"/>
  <c r="AQ191" i="6"/>
  <c r="AQ194" i="6"/>
  <c r="AP211" i="6"/>
  <c r="AP213" i="6" s="1"/>
  <c r="M171" i="6"/>
  <c r="M211" i="6"/>
  <c r="AO171" i="6"/>
  <c r="AO211" i="6"/>
  <c r="AO213" i="6" s="1"/>
  <c r="AO192" i="6"/>
  <c r="AP192" i="6"/>
  <c r="M192" i="6"/>
  <c r="CI181" i="6"/>
  <c r="CI178" i="6"/>
  <c r="CI176" i="6"/>
  <c r="AQ189" i="6"/>
  <c r="AQ190" i="6"/>
  <c r="AQ68" i="6"/>
  <c r="M67" i="6"/>
  <c r="M69" i="6" s="1"/>
  <c r="M105" i="5" s="1"/>
  <c r="M107" i="5" s="1"/>
  <c r="N114" i="5" s="1"/>
  <c r="N123" i="5" s="1"/>
  <c r="AQ62" i="6"/>
  <c r="AP171" i="6"/>
  <c r="AO27" i="6"/>
  <c r="AO69" i="6"/>
  <c r="AO105" i="5" s="1"/>
  <c r="AO107" i="5" s="1"/>
  <c r="AP114" i="5" s="1"/>
  <c r="AP123" i="5" s="1"/>
  <c r="AP147" i="5" s="1"/>
  <c r="AP149" i="5" s="1"/>
  <c r="AP27" i="6"/>
  <c r="AP69" i="6"/>
  <c r="AP105" i="5" s="1"/>
  <c r="AP107" i="5" s="1"/>
  <c r="AQ114" i="5" s="1"/>
  <c r="AQ123" i="5" s="1"/>
  <c r="AQ168" i="6"/>
  <c r="AQ170" i="6"/>
  <c r="AQ204" i="6" s="1"/>
  <c r="AQ237" i="6" s="1"/>
  <c r="AQ281" i="6" s="1"/>
  <c r="AQ164" i="6"/>
  <c r="M27" i="6"/>
  <c r="AQ169" i="6"/>
  <c r="AQ234" i="6" s="1"/>
  <c r="AN142" i="6"/>
  <c r="AN143" i="6" s="1"/>
  <c r="AM142" i="6"/>
  <c r="AM143" i="6" s="1"/>
  <c r="AL142" i="6"/>
  <c r="AL143" i="6" s="1"/>
  <c r="AL250" i="6"/>
  <c r="AL255" i="6" s="1"/>
  <c r="AM250" i="6"/>
  <c r="AM255" i="6" s="1"/>
  <c r="CI129" i="6"/>
  <c r="BN191" i="5"/>
  <c r="BN75" i="12" s="1"/>
  <c r="BO186" i="5"/>
  <c r="BO188" i="5"/>
  <c r="BO185" i="5"/>
  <c r="BO187" i="5"/>
  <c r="BO189" i="5"/>
  <c r="BL170" i="5"/>
  <c r="BM106" i="5"/>
  <c r="AO90" i="6"/>
  <c r="AO92" i="6"/>
  <c r="AS99" i="4"/>
  <c r="AS103" i="4" s="1"/>
  <c r="AS22" i="6" s="1"/>
  <c r="AR103" i="4"/>
  <c r="AR22" i="6" s="1"/>
  <c r="AO149" i="5"/>
  <c r="AO151" i="5" s="1"/>
  <c r="BN132" i="5"/>
  <c r="BN35" i="12" s="1"/>
  <c r="M92" i="6"/>
  <c r="M90" i="6"/>
  <c r="M91" i="6"/>
  <c r="AP92" i="6"/>
  <c r="AP90" i="6"/>
  <c r="AP91" i="6"/>
  <c r="BO126" i="5"/>
  <c r="BO128" i="5"/>
  <c r="BO127" i="5"/>
  <c r="BO129" i="5"/>
  <c r="BO130" i="5"/>
  <c r="BB11" i="12"/>
  <c r="AW100" i="5"/>
  <c r="BA12" i="12"/>
  <c r="BO182" i="5"/>
  <c r="BO73" i="12" s="1"/>
  <c r="BM109" i="5"/>
  <c r="BM112" i="5" s="1"/>
  <c r="BM173" i="5" s="1"/>
  <c r="BF164" i="5"/>
  <c r="BF165" i="5" s="1"/>
  <c r="BF166" i="5" s="1"/>
  <c r="BF70" i="12" s="1"/>
  <c r="AY64" i="5"/>
  <c r="AY146" i="5" s="1"/>
  <c r="AY33" i="12" s="1"/>
  <c r="AZ61" i="5"/>
  <c r="AZ64" i="5" s="1"/>
  <c r="AZ146" i="5" s="1"/>
  <c r="AZ33" i="12" s="1"/>
  <c r="BA57" i="5"/>
  <c r="BA60" i="5" s="1"/>
  <c r="AU91" i="4"/>
  <c r="AX137" i="5"/>
  <c r="AX98" i="5"/>
  <c r="AU85" i="4"/>
  <c r="AU92" i="4"/>
  <c r="BG161" i="5"/>
  <c r="AU94" i="4"/>
  <c r="AU89" i="4"/>
  <c r="AU93" i="4"/>
  <c r="AU95" i="4"/>
  <c r="AT97" i="4"/>
  <c r="AU86" i="4"/>
  <c r="AU90" i="4"/>
  <c r="AU87" i="4"/>
  <c r="AU84" i="4"/>
  <c r="AV81" i="4"/>
  <c r="AV89" i="4" s="1"/>
  <c r="AV101" i="4"/>
  <c r="BB4" i="6"/>
  <c r="BA2" i="5"/>
  <c r="BA2" i="6"/>
  <c r="N72" i="4"/>
  <c r="N87" i="4"/>
  <c r="BI46" i="5"/>
  <c r="BQ90" i="5"/>
  <c r="BP93" i="5"/>
  <c r="BP92" i="5"/>
  <c r="BP6" i="5"/>
  <c r="BP121" i="5" s="1"/>
  <c r="BO86" i="5"/>
  <c r="BO85" i="5"/>
  <c r="BO87" i="5"/>
  <c r="BO77" i="5"/>
  <c r="BO78" i="5"/>
  <c r="AY91" i="5"/>
  <c r="AY82" i="5"/>
  <c r="AY30" i="12" s="1"/>
  <c r="AY81" i="5"/>
  <c r="BL96" i="5"/>
  <c r="BL142" i="5" s="1"/>
  <c r="BL144" i="5" s="1"/>
  <c r="BL36" i="12" s="1"/>
  <c r="BM95" i="5"/>
  <c r="BM141" i="5" s="1"/>
  <c r="BA5" i="4"/>
  <c r="BA66" i="4" s="1"/>
  <c r="BA70" i="4" s="1"/>
  <c r="AY32" i="4"/>
  <c r="AZ32" i="4" s="1"/>
  <c r="AY31" i="4"/>
  <c r="BA6" i="4"/>
  <c r="AZ7" i="4"/>
  <c r="AZ5" i="6" s="1"/>
  <c r="AZ66" i="4"/>
  <c r="AZ70" i="4" s="1"/>
  <c r="AY62" i="4"/>
  <c r="AZ80" i="5"/>
  <c r="BB4" i="4"/>
  <c r="BB108" i="4" s="1"/>
  <c r="BB4" i="5"/>
  <c r="BB56" i="5" s="1"/>
  <c r="AW50" i="4"/>
  <c r="AX36" i="4"/>
  <c r="AX38" i="4"/>
  <c r="AX35" i="4"/>
  <c r="AX37" i="4"/>
  <c r="BA2" i="4"/>
  <c r="BC4" i="2"/>
  <c r="BC4" i="12" s="1"/>
  <c r="BC10" i="12" s="1"/>
  <c r="BB2" i="2"/>
  <c r="BB2" i="12" s="1"/>
  <c r="M216" i="6" l="1"/>
  <c r="AP217" i="6"/>
  <c r="AO218" i="6"/>
  <c r="AP216" i="6"/>
  <c r="AO216" i="6"/>
  <c r="AP218" i="6"/>
  <c r="M218" i="6"/>
  <c r="M217" i="6"/>
  <c r="AR64" i="6"/>
  <c r="AR87" i="6" s="1"/>
  <c r="AR212" i="6" s="1"/>
  <c r="AR60" i="6"/>
  <c r="AS64" i="6"/>
  <c r="AS87" i="6" s="1"/>
  <c r="AS212" i="6" s="1"/>
  <c r="AS60" i="6"/>
  <c r="M57" i="12"/>
  <c r="M233" i="6"/>
  <c r="AO57" i="12"/>
  <c r="AO233" i="6"/>
  <c r="AP57" i="12"/>
  <c r="AP233" i="6"/>
  <c r="AQ235" i="6"/>
  <c r="AQ56" i="12" s="1"/>
  <c r="AQ55" i="12"/>
  <c r="AQ59" i="12"/>
  <c r="M84" i="12"/>
  <c r="AQ104" i="6"/>
  <c r="AQ18" i="12" s="1"/>
  <c r="AQ202" i="6"/>
  <c r="AQ203" i="6"/>
  <c r="AQ205" i="6"/>
  <c r="AQ84" i="12" s="1"/>
  <c r="AO172" i="6"/>
  <c r="AO206" i="6"/>
  <c r="AO207" i="6" s="1"/>
  <c r="AO169" i="5" s="1"/>
  <c r="AP172" i="6"/>
  <c r="AP206" i="6"/>
  <c r="AP207" i="6" s="1"/>
  <c r="AP169" i="5" s="1"/>
  <c r="M172" i="6"/>
  <c r="M206" i="6"/>
  <c r="AQ195" i="6"/>
  <c r="AQ227" i="6" s="1"/>
  <c r="M213" i="6"/>
  <c r="AQ171" i="6"/>
  <c r="AQ211" i="6"/>
  <c r="AQ213" i="6" s="1"/>
  <c r="AQ192" i="6"/>
  <c r="CJ181" i="6"/>
  <c r="CJ176" i="6"/>
  <c r="CJ178" i="6"/>
  <c r="AR26" i="6"/>
  <c r="AR61" i="6"/>
  <c r="AQ27" i="6"/>
  <c r="AQ69" i="6"/>
  <c r="AQ105" i="5" s="1"/>
  <c r="AQ107" i="5" s="1"/>
  <c r="AR114" i="5" s="1"/>
  <c r="AR123" i="5" s="1"/>
  <c r="AR147" i="5" s="1"/>
  <c r="AR149" i="5" s="1"/>
  <c r="AS26" i="6"/>
  <c r="AS61" i="6"/>
  <c r="AS166" i="6"/>
  <c r="AS170" i="6" s="1"/>
  <c r="AS204" i="6" s="1"/>
  <c r="AS237" i="6" s="1"/>
  <c r="AS281" i="6" s="1"/>
  <c r="AR166" i="6"/>
  <c r="AM256" i="6"/>
  <c r="AM263" i="6"/>
  <c r="AM264" i="6" s="1"/>
  <c r="AN256" i="6"/>
  <c r="AN263" i="6"/>
  <c r="AN264" i="6" s="1"/>
  <c r="AL256" i="6"/>
  <c r="AL263" i="6"/>
  <c r="AL264" i="6" s="1"/>
  <c r="CJ129" i="6"/>
  <c r="BO191" i="5"/>
  <c r="BO75" i="12" s="1"/>
  <c r="BP186" i="5"/>
  <c r="BP189" i="5"/>
  <c r="BP185" i="5"/>
  <c r="BP187" i="5"/>
  <c r="BP188" i="5"/>
  <c r="BM170" i="5"/>
  <c r="BN106" i="5"/>
  <c r="AQ90" i="6"/>
  <c r="AS113" i="4"/>
  <c r="AO94" i="6"/>
  <c r="AO96" i="6" s="1"/>
  <c r="AQ92" i="6"/>
  <c r="AR23" i="6"/>
  <c r="AQ91" i="6"/>
  <c r="AS23" i="6"/>
  <c r="AT99" i="4"/>
  <c r="AT113" i="4" s="1"/>
  <c r="BO132" i="5"/>
  <c r="BO35" i="12" s="1"/>
  <c r="AP34" i="12"/>
  <c r="N147" i="5"/>
  <c r="N34" i="12" s="1"/>
  <c r="AQ147" i="5"/>
  <c r="AQ149" i="5" s="1"/>
  <c r="M94" i="6"/>
  <c r="M96" i="6" s="1"/>
  <c r="AP94" i="6"/>
  <c r="AP96" i="6" s="1"/>
  <c r="BP128" i="5"/>
  <c r="BP130" i="5"/>
  <c r="BP129" i="5"/>
  <c r="BP126" i="5"/>
  <c r="BP127" i="5"/>
  <c r="BB12" i="12"/>
  <c r="AX100" i="5"/>
  <c r="AP151" i="5"/>
  <c r="BC11" i="12"/>
  <c r="BP182" i="5"/>
  <c r="BP73" i="12" s="1"/>
  <c r="BN109" i="5"/>
  <c r="BN112" i="5" s="1"/>
  <c r="BN173" i="5" s="1"/>
  <c r="BG164" i="5"/>
  <c r="BG165" i="5" s="1"/>
  <c r="BG166" i="5" s="1"/>
  <c r="BG70" i="12" s="1"/>
  <c r="BA61" i="5"/>
  <c r="BA64" i="5" s="1"/>
  <c r="BA146" i="5" s="1"/>
  <c r="BA33" i="12" s="1"/>
  <c r="BB57" i="5"/>
  <c r="BB60" i="5" s="1"/>
  <c r="AY137" i="5"/>
  <c r="AY98" i="5"/>
  <c r="AV87" i="4"/>
  <c r="AV95" i="4"/>
  <c r="AV85" i="4"/>
  <c r="AV88" i="4"/>
  <c r="AV92" i="4"/>
  <c r="AV94" i="4"/>
  <c r="AV86" i="4"/>
  <c r="AV91" i="4"/>
  <c r="AV84" i="4"/>
  <c r="AV90" i="4"/>
  <c r="AV93" i="4"/>
  <c r="AU97" i="4"/>
  <c r="BH161" i="5"/>
  <c r="AW81" i="4"/>
  <c r="AW91" i="4" s="1"/>
  <c r="AW101" i="4"/>
  <c r="BC4" i="6"/>
  <c r="BB2" i="5"/>
  <c r="BB2" i="6"/>
  <c r="AY36" i="4"/>
  <c r="BA29" i="4"/>
  <c r="BA61" i="4" s="1"/>
  <c r="BA74" i="4"/>
  <c r="BA72" i="4"/>
  <c r="BA79" i="4"/>
  <c r="BA78" i="4"/>
  <c r="AZ78" i="4"/>
  <c r="BA77" i="4"/>
  <c r="BA73" i="4"/>
  <c r="BA75" i="4"/>
  <c r="BA76" i="4"/>
  <c r="BA68" i="4"/>
  <c r="BA71" i="4"/>
  <c r="BA69" i="4"/>
  <c r="BA59" i="4"/>
  <c r="BA60" i="4" s="1"/>
  <c r="BA80" i="5" s="1"/>
  <c r="N73" i="4"/>
  <c r="N88" i="4"/>
  <c r="BR90" i="5"/>
  <c r="BQ93" i="5"/>
  <c r="BQ92" i="5"/>
  <c r="BJ46" i="5"/>
  <c r="BQ6" i="5"/>
  <c r="BQ121" i="5" s="1"/>
  <c r="BP86" i="5"/>
  <c r="BP85" i="5"/>
  <c r="BP87" i="5"/>
  <c r="BP77" i="5"/>
  <c r="BP78" i="5"/>
  <c r="AZ91" i="5"/>
  <c r="AZ81" i="5"/>
  <c r="AZ82" i="5"/>
  <c r="AZ30" i="12" s="1"/>
  <c r="BM96" i="5"/>
  <c r="BM142" i="5" s="1"/>
  <c r="BM144" i="5" s="1"/>
  <c r="BM36" i="12" s="1"/>
  <c r="BN95" i="5"/>
  <c r="BN141" i="5" s="1"/>
  <c r="BA7" i="4"/>
  <c r="BA5" i="6" s="1"/>
  <c r="AY37" i="4"/>
  <c r="AY38" i="4"/>
  <c r="AZ31" i="4"/>
  <c r="AY35" i="4"/>
  <c r="AZ73" i="4"/>
  <c r="AZ79" i="4"/>
  <c r="AZ74" i="4"/>
  <c r="AZ76" i="4"/>
  <c r="AZ69" i="4"/>
  <c r="AZ68" i="4"/>
  <c r="AZ72" i="4"/>
  <c r="AZ71" i="4"/>
  <c r="AZ77" i="4"/>
  <c r="AZ75" i="4"/>
  <c r="BB6" i="4"/>
  <c r="BB59" i="4" s="1"/>
  <c r="BB60" i="4" s="1"/>
  <c r="AY63" i="4"/>
  <c r="AZ62" i="4"/>
  <c r="AZ63" i="4" s="1"/>
  <c r="AX50" i="4"/>
  <c r="BB5" i="4"/>
  <c r="BB29" i="4" s="1"/>
  <c r="BB61" i="4" s="1"/>
  <c r="BC4" i="4"/>
  <c r="BC108" i="4" s="1"/>
  <c r="BC4" i="5"/>
  <c r="BC56" i="5" s="1"/>
  <c r="BB2" i="4"/>
  <c r="BD4" i="2"/>
  <c r="BD4" i="12" s="1"/>
  <c r="BC2" i="2"/>
  <c r="BC2" i="12" s="1"/>
  <c r="AR65" i="6" l="1"/>
  <c r="AR101" i="6" s="1"/>
  <c r="AS65" i="6"/>
  <c r="AQ217" i="6"/>
  <c r="AQ218" i="6"/>
  <c r="AQ216" i="6"/>
  <c r="AR86" i="6"/>
  <c r="AR88" i="6" s="1"/>
  <c r="AR25" i="6"/>
  <c r="AR67" i="6" s="1"/>
  <c r="AS86" i="6"/>
  <c r="AS88" i="6" s="1"/>
  <c r="AS91" i="6" s="1"/>
  <c r="AS25" i="6"/>
  <c r="AS67" i="6" s="1"/>
  <c r="AQ57" i="12"/>
  <c r="AQ233" i="6"/>
  <c r="AS59" i="12"/>
  <c r="M207" i="6"/>
  <c r="AQ172" i="6"/>
  <c r="AQ206" i="6"/>
  <c r="AQ207" i="6" s="1"/>
  <c r="AQ169" i="5" s="1"/>
  <c r="AR191" i="6"/>
  <c r="AR194" i="6"/>
  <c r="AS191" i="6"/>
  <c r="AS194" i="6"/>
  <c r="CK181" i="6"/>
  <c r="AR168" i="6"/>
  <c r="AR190" i="6"/>
  <c r="AR189" i="6"/>
  <c r="AS168" i="6"/>
  <c r="AS190" i="6"/>
  <c r="AS189" i="6"/>
  <c r="CK178" i="6"/>
  <c r="CK176" i="6"/>
  <c r="AS68" i="6"/>
  <c r="AS101" i="6"/>
  <c r="AS62" i="6"/>
  <c r="AR62" i="6"/>
  <c r="AR68" i="6"/>
  <c r="AS169" i="6"/>
  <c r="AS234" i="6" s="1"/>
  <c r="AO125" i="6"/>
  <c r="AO126" i="6" s="1"/>
  <c r="AO142" i="6" s="1"/>
  <c r="AO143" i="6" s="1"/>
  <c r="AP125" i="6"/>
  <c r="AP126" i="6" s="1"/>
  <c r="AP133" i="6" s="1"/>
  <c r="AP134" i="6" s="1"/>
  <c r="M125" i="6"/>
  <c r="M126" i="6" s="1"/>
  <c r="M142" i="6" s="1"/>
  <c r="M143" i="6" s="1"/>
  <c r="AR170" i="6"/>
  <c r="AR204" i="6" s="1"/>
  <c r="AR237" i="6" s="1"/>
  <c r="AR281" i="6" s="1"/>
  <c r="AR169" i="6"/>
  <c r="AR234" i="6" s="1"/>
  <c r="AR164" i="6"/>
  <c r="CK129" i="6"/>
  <c r="BQ187" i="5"/>
  <c r="BQ186" i="5"/>
  <c r="BQ185" i="5"/>
  <c r="BQ189" i="5"/>
  <c r="BQ188" i="5"/>
  <c r="BP191" i="5"/>
  <c r="BP75" i="12" s="1"/>
  <c r="BN170" i="5"/>
  <c r="BO106" i="5"/>
  <c r="M220" i="6"/>
  <c r="M222" i="6" s="1"/>
  <c r="AO220" i="6"/>
  <c r="AO222" i="6" s="1"/>
  <c r="AP220" i="6"/>
  <c r="AP222" i="6" s="1"/>
  <c r="AQ94" i="6"/>
  <c r="AQ96" i="6" s="1"/>
  <c r="AS164" i="6"/>
  <c r="AS211" i="6" s="1"/>
  <c r="AS213" i="6" s="1"/>
  <c r="AU99" i="4"/>
  <c r="AU113" i="4" s="1"/>
  <c r="AT103" i="4"/>
  <c r="AT22" i="6" s="1"/>
  <c r="AQ34" i="12"/>
  <c r="BP132" i="5"/>
  <c r="BP35" i="12" s="1"/>
  <c r="N149" i="5"/>
  <c r="AR34" i="12"/>
  <c r="BQ128" i="5"/>
  <c r="BQ130" i="5"/>
  <c r="BQ129" i="5"/>
  <c r="BQ126" i="5"/>
  <c r="BQ127" i="5"/>
  <c r="BD10" i="12"/>
  <c r="BD11" i="12" s="1"/>
  <c r="AY100" i="5"/>
  <c r="AR151" i="5"/>
  <c r="AQ151" i="5"/>
  <c r="BC12" i="12"/>
  <c r="BQ182" i="5"/>
  <c r="BQ73" i="12" s="1"/>
  <c r="BO109" i="5"/>
  <c r="BO112" i="5" s="1"/>
  <c r="BO173" i="5" s="1"/>
  <c r="AW95" i="4"/>
  <c r="BH164" i="5"/>
  <c r="BH165" i="5" s="1"/>
  <c r="BH166" i="5" s="1"/>
  <c r="BH70" i="12" s="1"/>
  <c r="AW92" i="4"/>
  <c r="AW88" i="4"/>
  <c r="BB61" i="5"/>
  <c r="BB64" i="5" s="1"/>
  <c r="BB146" i="5" s="1"/>
  <c r="BB33" i="12" s="1"/>
  <c r="BC57" i="5"/>
  <c r="BC60" i="5" s="1"/>
  <c r="AZ137" i="5"/>
  <c r="AZ98" i="5"/>
  <c r="AW93" i="4"/>
  <c r="AW89" i="4"/>
  <c r="AV97" i="4"/>
  <c r="AW85" i="4"/>
  <c r="AW84" i="4"/>
  <c r="BI161" i="5"/>
  <c r="AW87" i="4"/>
  <c r="AW94" i="4"/>
  <c r="AW90" i="4"/>
  <c r="AW86" i="4"/>
  <c r="AX81" i="4"/>
  <c r="AX91" i="4" s="1"/>
  <c r="AX101" i="4"/>
  <c r="BD4" i="6"/>
  <c r="BA31" i="4"/>
  <c r="BA32" i="4"/>
  <c r="BB32" i="4" s="1"/>
  <c r="BC2" i="5"/>
  <c r="BC2" i="6"/>
  <c r="AZ38" i="4"/>
  <c r="AZ37" i="4"/>
  <c r="BA91" i="5"/>
  <c r="BA82" i="5"/>
  <c r="BA30" i="12" s="1"/>
  <c r="BA81" i="5"/>
  <c r="N89" i="4"/>
  <c r="N74" i="4"/>
  <c r="AZ36" i="4"/>
  <c r="AZ35" i="4"/>
  <c r="BK46" i="5"/>
  <c r="BS90" i="5"/>
  <c r="BR93" i="5"/>
  <c r="BR92" i="5"/>
  <c r="BR6" i="5"/>
  <c r="BR121" i="5" s="1"/>
  <c r="BQ85" i="5"/>
  <c r="BQ86" i="5"/>
  <c r="BQ87" i="5"/>
  <c r="BQ78" i="5"/>
  <c r="BQ77" i="5"/>
  <c r="BN96" i="5"/>
  <c r="BN142" i="5" s="1"/>
  <c r="BN144" i="5" s="1"/>
  <c r="BN36" i="12" s="1"/>
  <c r="BO95" i="5"/>
  <c r="BO141" i="5" s="1"/>
  <c r="AY50" i="4"/>
  <c r="BB80" i="5"/>
  <c r="BB7" i="4"/>
  <c r="BB5" i="6" s="1"/>
  <c r="BC6" i="4"/>
  <c r="BC59" i="4" s="1"/>
  <c r="BC60" i="4" s="1"/>
  <c r="BC5" i="4"/>
  <c r="BC66" i="4" s="1"/>
  <c r="BC69" i="4" s="1"/>
  <c r="BB66" i="4"/>
  <c r="BB70" i="4" s="1"/>
  <c r="BA62" i="4"/>
  <c r="BA63" i="4" s="1"/>
  <c r="BD4" i="4"/>
  <c r="BD108" i="4" s="1"/>
  <c r="BD4" i="5"/>
  <c r="BD56" i="5" s="1"/>
  <c r="BC2" i="4"/>
  <c r="BE4" i="2"/>
  <c r="BE4" i="12" s="1"/>
  <c r="BD2" i="2"/>
  <c r="BD2" i="12" s="1"/>
  <c r="AS217" i="6" l="1"/>
  <c r="AT64" i="6"/>
  <c r="AT87" i="6" s="1"/>
  <c r="AT212" i="6" s="1"/>
  <c r="AT60" i="6"/>
  <c r="AR235" i="6"/>
  <c r="AR56" i="12" s="1"/>
  <c r="AS235" i="6"/>
  <c r="AS56" i="12" s="1"/>
  <c r="AS55" i="12"/>
  <c r="AR55" i="12"/>
  <c r="AR59" i="12"/>
  <c r="M169" i="5"/>
  <c r="AS104" i="6"/>
  <c r="AS18" i="12" s="1"/>
  <c r="AR104" i="6"/>
  <c r="AR18" i="12" s="1"/>
  <c r="AR205" i="6"/>
  <c r="AR84" i="12" s="1"/>
  <c r="AS205" i="6"/>
  <c r="AS84" i="12" s="1"/>
  <c r="AS203" i="6"/>
  <c r="AS202" i="6"/>
  <c r="AR203" i="6"/>
  <c r="AR202" i="6"/>
  <c r="AR195" i="6"/>
  <c r="AR227" i="6" s="1"/>
  <c r="AS195" i="6"/>
  <c r="AS227" i="6" s="1"/>
  <c r="AR171" i="6"/>
  <c r="AR206" i="6" s="1"/>
  <c r="AR211" i="6"/>
  <c r="AR213" i="6" s="1"/>
  <c r="AR192" i="6"/>
  <c r="AS192" i="6"/>
  <c r="CL181" i="6"/>
  <c r="CL178" i="6"/>
  <c r="CL176" i="6"/>
  <c r="AQ125" i="6"/>
  <c r="AQ126" i="6" s="1"/>
  <c r="AQ133" i="6" s="1"/>
  <c r="AQ134" i="6" s="1"/>
  <c r="AS27" i="6"/>
  <c r="AS69" i="6"/>
  <c r="AS105" i="5" s="1"/>
  <c r="AS107" i="5" s="1"/>
  <c r="AT114" i="5" s="1"/>
  <c r="AT123" i="5" s="1"/>
  <c r="AT147" i="5" s="1"/>
  <c r="AT149" i="5" s="1"/>
  <c r="AT26" i="6"/>
  <c r="AT61" i="6"/>
  <c r="AS92" i="6"/>
  <c r="AS90" i="6"/>
  <c r="AR27" i="6"/>
  <c r="AR69" i="6"/>
  <c r="AR105" i="5" s="1"/>
  <c r="AR107" i="5" s="1"/>
  <c r="AS114" i="5" s="1"/>
  <c r="AS123" i="5" s="1"/>
  <c r="AS147" i="5" s="1"/>
  <c r="AS149" i="5" s="1"/>
  <c r="M133" i="6"/>
  <c r="M134" i="6" s="1"/>
  <c r="AO133" i="6"/>
  <c r="AO134" i="6" s="1"/>
  <c r="AP142" i="6"/>
  <c r="AP143" i="6" s="1"/>
  <c r="AO250" i="6"/>
  <c r="AO255" i="6" s="1"/>
  <c r="M250" i="6"/>
  <c r="M255" i="6" s="1"/>
  <c r="AP250" i="6"/>
  <c r="AP255" i="6" s="1"/>
  <c r="CL129" i="6"/>
  <c r="BR186" i="5"/>
  <c r="BR187" i="5"/>
  <c r="BR185" i="5"/>
  <c r="BR189" i="5"/>
  <c r="BR188" i="5"/>
  <c r="BQ191" i="5"/>
  <c r="BQ75" i="12" s="1"/>
  <c r="BO170" i="5"/>
  <c r="BP106" i="5"/>
  <c r="AQ220" i="6"/>
  <c r="AQ222" i="6" s="1"/>
  <c r="AR92" i="6"/>
  <c r="AR90" i="6"/>
  <c r="AR91" i="6"/>
  <c r="AU103" i="4"/>
  <c r="AU22" i="6" s="1"/>
  <c r="AT23" i="6"/>
  <c r="AT166" i="6"/>
  <c r="AS171" i="6"/>
  <c r="AS206" i="6" s="1"/>
  <c r="AV99" i="4"/>
  <c r="AV113" i="4" s="1"/>
  <c r="BQ132" i="5"/>
  <c r="BQ35" i="12" s="1"/>
  <c r="N151" i="5"/>
  <c r="BR130" i="5"/>
  <c r="BR127" i="5"/>
  <c r="BR126" i="5"/>
  <c r="BR128" i="5"/>
  <c r="BR129" i="5"/>
  <c r="AZ100" i="5"/>
  <c r="BD12" i="12"/>
  <c r="BE10" i="12"/>
  <c r="BE11" i="12" s="1"/>
  <c r="BR182" i="5"/>
  <c r="BR73" i="12" s="1"/>
  <c r="BP109" i="5"/>
  <c r="BP112" i="5" s="1"/>
  <c r="BP173" i="5" s="1"/>
  <c r="BI164" i="5"/>
  <c r="BI165" i="5" s="1"/>
  <c r="BI166" i="5" s="1"/>
  <c r="BI70" i="12" s="1"/>
  <c r="BC61" i="5"/>
  <c r="BD57" i="5"/>
  <c r="BD60" i="5" s="1"/>
  <c r="BA137" i="5"/>
  <c r="BA98" i="5"/>
  <c r="AX90" i="4"/>
  <c r="BJ161" i="5"/>
  <c r="AX88" i="4"/>
  <c r="AW97" i="4"/>
  <c r="AX85" i="4"/>
  <c r="AX95" i="4"/>
  <c r="AX92" i="4"/>
  <c r="AX94" i="4"/>
  <c r="AX87" i="4"/>
  <c r="AX86" i="4"/>
  <c r="AX93" i="4"/>
  <c r="AX84" i="4"/>
  <c r="AX89" i="4"/>
  <c r="AY81" i="4"/>
  <c r="AY84" i="4" s="1"/>
  <c r="AY101" i="4"/>
  <c r="BE4" i="6"/>
  <c r="BA36" i="4"/>
  <c r="BA38" i="4"/>
  <c r="BB31" i="4"/>
  <c r="BB35" i="4" s="1"/>
  <c r="BA35" i="4"/>
  <c r="BA37" i="4"/>
  <c r="BD2" i="5"/>
  <c r="BD2" i="6"/>
  <c r="AZ50" i="4"/>
  <c r="N90" i="4"/>
  <c r="N75" i="4"/>
  <c r="BT90" i="5"/>
  <c r="BS93" i="5"/>
  <c r="BS92" i="5"/>
  <c r="BL46" i="5"/>
  <c r="BB62" i="4"/>
  <c r="BB63" i="4" s="1"/>
  <c r="BS6" i="5"/>
  <c r="BS121" i="5" s="1"/>
  <c r="BR86" i="5"/>
  <c r="BR85" i="5"/>
  <c r="BR87" i="5"/>
  <c r="BR77" i="5"/>
  <c r="BR78" i="5"/>
  <c r="BO96" i="5"/>
  <c r="BO142" i="5" s="1"/>
  <c r="BO144" i="5" s="1"/>
  <c r="BO36" i="12" s="1"/>
  <c r="BB91" i="5"/>
  <c r="BB81" i="5"/>
  <c r="BB82" i="5"/>
  <c r="BB30" i="12" s="1"/>
  <c r="BP95" i="5"/>
  <c r="BP141" i="5" s="1"/>
  <c r="BP96" i="5"/>
  <c r="BP142" i="5" s="1"/>
  <c r="BC70" i="4"/>
  <c r="BC7" i="4"/>
  <c r="BC5" i="6" s="1"/>
  <c r="BC79" i="4"/>
  <c r="BC68" i="4"/>
  <c r="BC80" i="5"/>
  <c r="BB68" i="4"/>
  <c r="BB76" i="4"/>
  <c r="BB74" i="4"/>
  <c r="BB69" i="4"/>
  <c r="BC78" i="4"/>
  <c r="BC75" i="4"/>
  <c r="BC29" i="4"/>
  <c r="BC61" i="4" s="1"/>
  <c r="BB77" i="4"/>
  <c r="BC76" i="4"/>
  <c r="BB78" i="4"/>
  <c r="BD5" i="4"/>
  <c r="BD66" i="4" s="1"/>
  <c r="BD70" i="4" s="1"/>
  <c r="BB72" i="4"/>
  <c r="BB75" i="4"/>
  <c r="BD6" i="4"/>
  <c r="BD59" i="4" s="1"/>
  <c r="BD60" i="4" s="1"/>
  <c r="BC73" i="4"/>
  <c r="BB71" i="4"/>
  <c r="BB79" i="4"/>
  <c r="BC71" i="4"/>
  <c r="BC72" i="4"/>
  <c r="BC77" i="4"/>
  <c r="BC74" i="4"/>
  <c r="BB73" i="4"/>
  <c r="BE4" i="4"/>
  <c r="BE108" i="4" s="1"/>
  <c r="BE4" i="5"/>
  <c r="BE56" i="5" s="1"/>
  <c r="BD2" i="4"/>
  <c r="BF4" i="2"/>
  <c r="BF4" i="12" s="1"/>
  <c r="BE2" i="2"/>
  <c r="BE2" i="12" s="1"/>
  <c r="AR217" i="6" l="1"/>
  <c r="AR216" i="6"/>
  <c r="AS216" i="6"/>
  <c r="AR218" i="6"/>
  <c r="AS218" i="6"/>
  <c r="AT65" i="6"/>
  <c r="AT101" i="6" s="1"/>
  <c r="AU64" i="6"/>
  <c r="AU87" i="6" s="1"/>
  <c r="AU212" i="6" s="1"/>
  <c r="AU60" i="6"/>
  <c r="AT86" i="6"/>
  <c r="AT88" i="6" s="1"/>
  <c r="AT90" i="6" s="1"/>
  <c r="AT25" i="6"/>
  <c r="AT67" i="6" s="1"/>
  <c r="AR57" i="12"/>
  <c r="AR233" i="6"/>
  <c r="AS57" i="12"/>
  <c r="AS233" i="6"/>
  <c r="AR172" i="6"/>
  <c r="AS207" i="6"/>
  <c r="AS169" i="5" s="1"/>
  <c r="AR207" i="6"/>
  <c r="AR169" i="5" s="1"/>
  <c r="AT191" i="6"/>
  <c r="AT194" i="6"/>
  <c r="CM181" i="6"/>
  <c r="AT190" i="6"/>
  <c r="AT189" i="6"/>
  <c r="CM176" i="6"/>
  <c r="CM178" i="6"/>
  <c r="AT68" i="6"/>
  <c r="AT62" i="6"/>
  <c r="AU26" i="6"/>
  <c r="AU61" i="6"/>
  <c r="AS94" i="6"/>
  <c r="AS96" i="6" s="1"/>
  <c r="AU166" i="6"/>
  <c r="AQ142" i="6"/>
  <c r="AQ143" i="6" s="1"/>
  <c r="AP256" i="6"/>
  <c r="AP263" i="6"/>
  <c r="AP264" i="6" s="1"/>
  <c r="M256" i="6"/>
  <c r="M263" i="6"/>
  <c r="M264" i="6" s="1"/>
  <c r="AO256" i="6"/>
  <c r="AO263" i="6"/>
  <c r="AO264" i="6" s="1"/>
  <c r="AQ250" i="6"/>
  <c r="AQ255" i="6" s="1"/>
  <c r="CM129" i="6"/>
  <c r="BS186" i="5"/>
  <c r="BS188" i="5"/>
  <c r="BS187" i="5"/>
  <c r="BS189" i="5"/>
  <c r="BS185" i="5"/>
  <c r="BR191" i="5"/>
  <c r="BR75" i="12" s="1"/>
  <c r="BP170" i="5"/>
  <c r="BQ106" i="5"/>
  <c r="AS172" i="6"/>
  <c r="AT170" i="6"/>
  <c r="AT204" i="6" s="1"/>
  <c r="AT237" i="6" s="1"/>
  <c r="AT281" i="6" s="1"/>
  <c r="AT164" i="6"/>
  <c r="AT211" i="6" s="1"/>
  <c r="AT213" i="6" s="1"/>
  <c r="AV103" i="4"/>
  <c r="AV22" i="6" s="1"/>
  <c r="AR94" i="6"/>
  <c r="AR96" i="6" s="1"/>
  <c r="AU23" i="6"/>
  <c r="AT168" i="6"/>
  <c r="AT169" i="6"/>
  <c r="AT234" i="6" s="1"/>
  <c r="AW99" i="4"/>
  <c r="AW113" i="4" s="1"/>
  <c r="AT34" i="12"/>
  <c r="AS34" i="12"/>
  <c r="BR132" i="5"/>
  <c r="BR35" i="12" s="1"/>
  <c r="BS130" i="5"/>
  <c r="BS129" i="5"/>
  <c r="BS127" i="5"/>
  <c r="BS128" i="5"/>
  <c r="BS126" i="5"/>
  <c r="AT151" i="5"/>
  <c r="BA100" i="5"/>
  <c r="BE12" i="12"/>
  <c r="AS151" i="5"/>
  <c r="BF10" i="12"/>
  <c r="BF11" i="12" s="1"/>
  <c r="BS182" i="5"/>
  <c r="BS73" i="12" s="1"/>
  <c r="BQ109" i="5"/>
  <c r="BQ112" i="5" s="1"/>
  <c r="BQ173" i="5" s="1"/>
  <c r="BP144" i="5"/>
  <c r="BP36" i="12" s="1"/>
  <c r="BJ164" i="5"/>
  <c r="BJ165" i="5" s="1"/>
  <c r="BJ166" i="5" s="1"/>
  <c r="BJ70" i="12" s="1"/>
  <c r="BC64" i="5"/>
  <c r="BC146" i="5" s="1"/>
  <c r="BC33" i="12" s="1"/>
  <c r="BD61" i="5"/>
  <c r="BD64" i="5" s="1"/>
  <c r="BD146" i="5" s="1"/>
  <c r="BD33" i="12" s="1"/>
  <c r="BE57" i="5"/>
  <c r="BE60" i="5" s="1"/>
  <c r="BB137" i="5"/>
  <c r="BB98" i="5"/>
  <c r="AY95" i="4"/>
  <c r="AY94" i="4"/>
  <c r="AY89" i="4"/>
  <c r="AY88" i="4"/>
  <c r="AY87" i="4"/>
  <c r="AX97" i="4"/>
  <c r="BK161" i="5"/>
  <c r="BB38" i="4"/>
  <c r="AY92" i="4"/>
  <c r="AY93" i="4"/>
  <c r="AY85" i="4"/>
  <c r="AY91" i="4"/>
  <c r="AY86" i="4"/>
  <c r="AY90" i="4"/>
  <c r="AZ81" i="4"/>
  <c r="AZ95" i="4" s="1"/>
  <c r="AZ101" i="4"/>
  <c r="BF4" i="6"/>
  <c r="BB36" i="4"/>
  <c r="BB37" i="4"/>
  <c r="BA50" i="4"/>
  <c r="BE2" i="5"/>
  <c r="BE2" i="6"/>
  <c r="BC62" i="4"/>
  <c r="BC63" i="4" s="1"/>
  <c r="N91" i="4"/>
  <c r="N76" i="4"/>
  <c r="BM46" i="5"/>
  <c r="BU90" i="5"/>
  <c r="BT93" i="5"/>
  <c r="BT92" i="5"/>
  <c r="BT6" i="5"/>
  <c r="BT121" i="5" s="1"/>
  <c r="BS85" i="5"/>
  <c r="BS86" i="5"/>
  <c r="BS87" i="5"/>
  <c r="BS78" i="5"/>
  <c r="BS77" i="5"/>
  <c r="BC91" i="5"/>
  <c r="BC82" i="5"/>
  <c r="BC30" i="12" s="1"/>
  <c r="BC81" i="5"/>
  <c r="BQ95" i="5"/>
  <c r="BQ141" i="5" s="1"/>
  <c r="BE5" i="4"/>
  <c r="BE66" i="4" s="1"/>
  <c r="BE68" i="4" s="1"/>
  <c r="BC31" i="4"/>
  <c r="BC32" i="4"/>
  <c r="BE6" i="4"/>
  <c r="BD29" i="4"/>
  <c r="BD75" i="4"/>
  <c r="BD73" i="4"/>
  <c r="BD76" i="4"/>
  <c r="BD77" i="4"/>
  <c r="BD78" i="4"/>
  <c r="BD69" i="4"/>
  <c r="BD68" i="4"/>
  <c r="BD74" i="4"/>
  <c r="BD80" i="5"/>
  <c r="BD71" i="4"/>
  <c r="BD79" i="4"/>
  <c r="BD72" i="4"/>
  <c r="BD7" i="4"/>
  <c r="BD5" i="6" s="1"/>
  <c r="BF4" i="4"/>
  <c r="BF108" i="4" s="1"/>
  <c r="BF4" i="5"/>
  <c r="BF56" i="5" s="1"/>
  <c r="BE2" i="4"/>
  <c r="BG4" i="2"/>
  <c r="BG4" i="12" s="1"/>
  <c r="BF2" i="2"/>
  <c r="BF2" i="12" s="1"/>
  <c r="AU65" i="6" l="1"/>
  <c r="AT216" i="6"/>
  <c r="AV64" i="6"/>
  <c r="AV87" i="6" s="1"/>
  <c r="AV212" i="6" s="1"/>
  <c r="AV60" i="6"/>
  <c r="AT91" i="6"/>
  <c r="AT92" i="6"/>
  <c r="AU86" i="6"/>
  <c r="AU88" i="6" s="1"/>
  <c r="AU90" i="6" s="1"/>
  <c r="AU25" i="6"/>
  <c r="AU67" i="6" s="1"/>
  <c r="AT235" i="6"/>
  <c r="AT56" i="12" s="1"/>
  <c r="AT55" i="12"/>
  <c r="AT59" i="12"/>
  <c r="AT104" i="6"/>
  <c r="AT18" i="12" s="1"/>
  <c r="AT203" i="6"/>
  <c r="AT202" i="6"/>
  <c r="AT205" i="6"/>
  <c r="AT84" i="12" s="1"/>
  <c r="AT195" i="6"/>
  <c r="AT227" i="6" s="1"/>
  <c r="AU191" i="6"/>
  <c r="AU194" i="6"/>
  <c r="AT192" i="6"/>
  <c r="CN181" i="6"/>
  <c r="CN178" i="6"/>
  <c r="CN176" i="6"/>
  <c r="AU168" i="6"/>
  <c r="AU190" i="6"/>
  <c r="AU189" i="6"/>
  <c r="AU101" i="6"/>
  <c r="AU62" i="6"/>
  <c r="AU68" i="6"/>
  <c r="AS220" i="6"/>
  <c r="AS222" i="6" s="1"/>
  <c r="AS125" i="6"/>
  <c r="AS126" i="6" s="1"/>
  <c r="AS133" i="6" s="1"/>
  <c r="AS134" i="6" s="1"/>
  <c r="AR125" i="6"/>
  <c r="AR126" i="6" s="1"/>
  <c r="AR133" i="6" s="1"/>
  <c r="AR134" i="6" s="1"/>
  <c r="AV26" i="6"/>
  <c r="AV61" i="6"/>
  <c r="AT27" i="6"/>
  <c r="AT69" i="6"/>
  <c r="AT105" i="5" s="1"/>
  <c r="AT107" i="5" s="1"/>
  <c r="AU114" i="5" s="1"/>
  <c r="AU123" i="5" s="1"/>
  <c r="AU147" i="5" s="1"/>
  <c r="AU149" i="5" s="1"/>
  <c r="AU170" i="6"/>
  <c r="AU204" i="6" s="1"/>
  <c r="AU237" i="6" s="1"/>
  <c r="AU281" i="6" s="1"/>
  <c r="AU169" i="6"/>
  <c r="AU234" i="6" s="1"/>
  <c r="AV166" i="6"/>
  <c r="AQ256" i="6"/>
  <c r="AQ263" i="6"/>
  <c r="AQ264" i="6" s="1"/>
  <c r="CN129" i="6"/>
  <c r="AW103" i="4"/>
  <c r="AW22" i="6" s="1"/>
  <c r="BS191" i="5"/>
  <c r="BS75" i="12" s="1"/>
  <c r="BT186" i="5"/>
  <c r="BT188" i="5"/>
  <c r="BT185" i="5"/>
  <c r="BT187" i="5"/>
  <c r="BT189" i="5"/>
  <c r="BQ170" i="5"/>
  <c r="BR106" i="5"/>
  <c r="AT171" i="6"/>
  <c r="AT206" i="6" s="1"/>
  <c r="AR220" i="6"/>
  <c r="AR222" i="6" s="1"/>
  <c r="AV23" i="6"/>
  <c r="AU164" i="6"/>
  <c r="AU211" i="6" s="1"/>
  <c r="AU213" i="6" s="1"/>
  <c r="AX99" i="4"/>
  <c r="AX113" i="4" s="1"/>
  <c r="BS132" i="5"/>
  <c r="BS35" i="12" s="1"/>
  <c r="BT127" i="5"/>
  <c r="BT129" i="5"/>
  <c r="BT128" i="5"/>
  <c r="BT130" i="5"/>
  <c r="BT126" i="5"/>
  <c r="BB100" i="5"/>
  <c r="BG10" i="12"/>
  <c r="BG11" i="12" s="1"/>
  <c r="BF12" i="12"/>
  <c r="BT182" i="5"/>
  <c r="BT73" i="12" s="1"/>
  <c r="BR109" i="5"/>
  <c r="BR112" i="5" s="1"/>
  <c r="BR173" i="5" s="1"/>
  <c r="BK164" i="5"/>
  <c r="BK165" i="5" s="1"/>
  <c r="BK166" i="5" s="1"/>
  <c r="BK70" i="12" s="1"/>
  <c r="BE61" i="5"/>
  <c r="BF57" i="5"/>
  <c r="BF60" i="5" s="1"/>
  <c r="BC137" i="5"/>
  <c r="BC98" i="5"/>
  <c r="AZ89" i="4"/>
  <c r="AZ86" i="4"/>
  <c r="AZ84" i="4"/>
  <c r="AZ87" i="4"/>
  <c r="AZ94" i="4"/>
  <c r="AZ85" i="4"/>
  <c r="BL161" i="5"/>
  <c r="AY97" i="4"/>
  <c r="AZ90" i="4"/>
  <c r="AZ91" i="4"/>
  <c r="BA81" i="4"/>
  <c r="BA95" i="4" s="1"/>
  <c r="BA101" i="4"/>
  <c r="AZ88" i="4"/>
  <c r="AZ92" i="4"/>
  <c r="AZ93" i="4"/>
  <c r="BG4" i="6"/>
  <c r="BB50" i="4"/>
  <c r="BF2" i="5"/>
  <c r="BF2" i="6"/>
  <c r="BE76" i="4"/>
  <c r="BE74" i="4"/>
  <c r="BE70" i="4"/>
  <c r="BE75" i="4"/>
  <c r="BE29" i="4"/>
  <c r="BE61" i="4" s="1"/>
  <c r="BE69" i="4"/>
  <c r="BE78" i="4"/>
  <c r="BE79" i="4"/>
  <c r="BE72" i="4"/>
  <c r="BE77" i="4"/>
  <c r="BE73" i="4"/>
  <c r="BE7" i="4"/>
  <c r="BE5" i="6" s="1"/>
  <c r="BE59" i="4"/>
  <c r="BE60" i="4" s="1"/>
  <c r="BE80" i="5" s="1"/>
  <c r="N92" i="4"/>
  <c r="N77" i="4"/>
  <c r="BV90" i="5"/>
  <c r="BU93" i="5"/>
  <c r="BU92" i="5"/>
  <c r="BN46" i="5"/>
  <c r="BU6" i="5"/>
  <c r="BU121" i="5" s="1"/>
  <c r="BT85" i="5"/>
  <c r="BT86" i="5"/>
  <c r="BT87" i="5"/>
  <c r="BT77" i="5"/>
  <c r="BT78" i="5"/>
  <c r="BQ96" i="5"/>
  <c r="BQ142" i="5" s="1"/>
  <c r="BQ144" i="5" s="1"/>
  <c r="BQ36" i="12" s="1"/>
  <c r="BD91" i="5"/>
  <c r="BD81" i="5"/>
  <c r="BD82" i="5"/>
  <c r="BD30" i="12" s="1"/>
  <c r="BR95" i="5"/>
  <c r="BR141" i="5" s="1"/>
  <c r="BE71" i="4"/>
  <c r="BD32" i="4"/>
  <c r="BC38" i="4"/>
  <c r="BD31" i="4"/>
  <c r="BC36" i="4"/>
  <c r="BC37" i="4"/>
  <c r="BD61" i="4"/>
  <c r="BD62" i="4" s="1"/>
  <c r="BD63" i="4" s="1"/>
  <c r="BC35" i="4"/>
  <c r="BF6" i="4"/>
  <c r="BF59" i="4" s="1"/>
  <c r="BF60" i="4" s="1"/>
  <c r="BF5" i="4"/>
  <c r="BF66" i="4" s="1"/>
  <c r="BF73" i="4" s="1"/>
  <c r="BG4" i="4"/>
  <c r="BG108" i="4" s="1"/>
  <c r="BG4" i="5"/>
  <c r="BG56" i="5" s="1"/>
  <c r="BF2" i="4"/>
  <c r="BH4" i="2"/>
  <c r="BH4" i="12" s="1"/>
  <c r="BG2" i="2"/>
  <c r="BG2" i="12" s="1"/>
  <c r="AV65" i="6" l="1"/>
  <c r="AV101" i="6" s="1"/>
  <c r="AU216" i="6"/>
  <c r="AT217" i="6"/>
  <c r="AT218" i="6"/>
  <c r="AW64" i="6"/>
  <c r="AW87" i="6" s="1"/>
  <c r="AW212" i="6" s="1"/>
  <c r="AW60" i="6"/>
  <c r="AT94" i="6"/>
  <c r="AT96" i="6" s="1"/>
  <c r="AT125" i="6" s="1"/>
  <c r="AT126" i="6" s="1"/>
  <c r="AT133" i="6" s="1"/>
  <c r="AT134" i="6" s="1"/>
  <c r="AV86" i="6"/>
  <c r="AV88" i="6" s="1"/>
  <c r="AV25" i="6"/>
  <c r="AV67" i="6" s="1"/>
  <c r="AT57" i="12"/>
  <c r="AT233" i="6"/>
  <c r="AU235" i="6"/>
  <c r="AU56" i="12" s="1"/>
  <c r="AU55" i="12"/>
  <c r="AU59" i="12"/>
  <c r="AU104" i="6"/>
  <c r="AU18" i="12" s="1"/>
  <c r="AT207" i="6"/>
  <c r="AT169" i="5" s="1"/>
  <c r="AU203" i="6"/>
  <c r="AU205" i="6"/>
  <c r="AU84" i="12" s="1"/>
  <c r="AU202" i="6"/>
  <c r="AS250" i="6"/>
  <c r="AS255" i="6" s="1"/>
  <c r="AU195" i="6"/>
  <c r="AU227" i="6" s="1"/>
  <c r="AV191" i="6"/>
  <c r="AV194" i="6"/>
  <c r="AU192" i="6"/>
  <c r="CO181" i="6"/>
  <c r="CO176" i="6"/>
  <c r="AV189" i="6"/>
  <c r="AV190" i="6"/>
  <c r="CO178" i="6"/>
  <c r="AV68" i="6"/>
  <c r="AV62" i="6"/>
  <c r="AV169" i="6"/>
  <c r="AV234" i="6" s="1"/>
  <c r="AS142" i="6"/>
  <c r="AS143" i="6" s="1"/>
  <c r="AU91" i="6"/>
  <c r="AU92" i="6"/>
  <c r="AW26" i="6"/>
  <c r="AW61" i="6"/>
  <c r="AU27" i="6"/>
  <c r="AU69" i="6"/>
  <c r="AU105" i="5" s="1"/>
  <c r="AU107" i="5" s="1"/>
  <c r="AV114" i="5" s="1"/>
  <c r="AV123" i="5" s="1"/>
  <c r="AV147" i="5" s="1"/>
  <c r="AV149" i="5" s="1"/>
  <c r="AV151" i="5" s="1"/>
  <c r="AV170" i="6"/>
  <c r="AV204" i="6" s="1"/>
  <c r="AV237" i="6" s="1"/>
  <c r="AV281" i="6" s="1"/>
  <c r="AV168" i="6"/>
  <c r="AV164" i="6"/>
  <c r="AW166" i="6"/>
  <c r="AR142" i="6"/>
  <c r="AR143" i="6" s="1"/>
  <c r="AR250" i="6"/>
  <c r="AR255" i="6" s="1"/>
  <c r="CO129" i="6"/>
  <c r="AW23" i="6"/>
  <c r="BU188" i="5"/>
  <c r="BU186" i="5"/>
  <c r="BU185" i="5"/>
  <c r="BU189" i="5"/>
  <c r="BU187" i="5"/>
  <c r="BT191" i="5"/>
  <c r="BT75" i="12" s="1"/>
  <c r="BR170" i="5"/>
  <c r="BS106" i="5"/>
  <c r="AT172" i="6"/>
  <c r="AU171" i="6"/>
  <c r="AU206" i="6" s="1"/>
  <c r="AX103" i="4"/>
  <c r="AX22" i="6" s="1"/>
  <c r="AY99" i="4"/>
  <c r="AY113" i="4" s="1"/>
  <c r="BT132" i="5"/>
  <c r="BT35" i="12" s="1"/>
  <c r="AU34" i="12"/>
  <c r="BU129" i="5"/>
  <c r="BU126" i="5"/>
  <c r="BU130" i="5"/>
  <c r="BU127" i="5"/>
  <c r="BU128" i="5"/>
  <c r="BC100" i="5"/>
  <c r="AU151" i="5"/>
  <c r="BG12" i="12"/>
  <c r="BH10" i="12"/>
  <c r="BH11" i="12" s="1"/>
  <c r="BU182" i="5"/>
  <c r="BU73" i="12" s="1"/>
  <c r="BS109" i="5"/>
  <c r="BS112" i="5" s="1"/>
  <c r="BS173" i="5" s="1"/>
  <c r="BL164" i="5"/>
  <c r="BL165" i="5" s="1"/>
  <c r="BL166" i="5" s="1"/>
  <c r="BL70" i="12" s="1"/>
  <c r="BE64" i="5"/>
  <c r="BE146" i="5" s="1"/>
  <c r="BE33" i="12" s="1"/>
  <c r="BF61" i="5"/>
  <c r="BF64" i="5" s="1"/>
  <c r="BF146" i="5" s="1"/>
  <c r="BF33" i="12" s="1"/>
  <c r="BG57" i="5"/>
  <c r="BG60" i="5" s="1"/>
  <c r="BD137" i="5"/>
  <c r="BD98" i="5"/>
  <c r="BM161" i="5"/>
  <c r="BA84" i="4"/>
  <c r="BA91" i="4"/>
  <c r="BA94" i="4"/>
  <c r="BA87" i="4"/>
  <c r="BA93" i="4"/>
  <c r="BA90" i="4"/>
  <c r="BA88" i="4"/>
  <c r="BA85" i="4"/>
  <c r="AZ97" i="4"/>
  <c r="AZ99" i="4" s="1"/>
  <c r="BB81" i="4"/>
  <c r="BB92" i="4" s="1"/>
  <c r="BB101" i="4"/>
  <c r="BA89" i="4"/>
  <c r="BA86" i="4"/>
  <c r="BA92" i="4"/>
  <c r="BH4" i="6"/>
  <c r="BG2" i="5"/>
  <c r="BG2" i="6"/>
  <c r="BE32" i="4"/>
  <c r="N93" i="4"/>
  <c r="N78" i="4"/>
  <c r="BO46" i="5"/>
  <c r="BW90" i="5"/>
  <c r="BV93" i="5"/>
  <c r="BV92" i="5"/>
  <c r="BD38" i="4"/>
  <c r="BV6" i="5"/>
  <c r="BV121" i="5" s="1"/>
  <c r="BU86" i="5"/>
  <c r="BU85" i="5"/>
  <c r="BU87" i="5"/>
  <c r="BU77" i="5"/>
  <c r="BU78" i="5"/>
  <c r="BE91" i="5"/>
  <c r="BE81" i="5"/>
  <c r="BE82" i="5"/>
  <c r="BE30" i="12" s="1"/>
  <c r="BR96" i="5"/>
  <c r="BR142" i="5" s="1"/>
  <c r="BR144" i="5" s="1"/>
  <c r="BR36" i="12" s="1"/>
  <c r="BS95" i="5"/>
  <c r="BS141" i="5" s="1"/>
  <c r="BS96" i="5"/>
  <c r="BS142" i="5" s="1"/>
  <c r="BC50" i="4"/>
  <c r="BF74" i="4"/>
  <c r="BD36" i="4"/>
  <c r="BD35" i="4"/>
  <c r="BF7" i="4"/>
  <c r="BF5" i="6" s="1"/>
  <c r="BF71" i="4"/>
  <c r="BF72" i="4"/>
  <c r="BF29" i="4"/>
  <c r="BD37" i="4"/>
  <c r="BF70" i="4"/>
  <c r="BF75" i="4"/>
  <c r="BF76" i="4"/>
  <c r="BE31" i="4"/>
  <c r="BF77" i="4"/>
  <c r="BF80" i="5"/>
  <c r="BE62" i="4"/>
  <c r="BE63" i="4" s="1"/>
  <c r="BF69" i="4"/>
  <c r="BF68" i="4"/>
  <c r="BF78" i="4"/>
  <c r="BF79" i="4"/>
  <c r="BG5" i="4"/>
  <c r="BG66" i="4" s="1"/>
  <c r="BG73" i="4" s="1"/>
  <c r="BG6" i="4"/>
  <c r="BG59" i="4" s="1"/>
  <c r="BG60" i="4" s="1"/>
  <c r="BH4" i="4"/>
  <c r="BH108" i="4" s="1"/>
  <c r="BH4" i="5"/>
  <c r="BH56" i="5" s="1"/>
  <c r="BG2" i="4"/>
  <c r="BI4" i="2"/>
  <c r="BI4" i="12" s="1"/>
  <c r="BH2" i="2"/>
  <c r="BH2" i="12" s="1"/>
  <c r="AW65" i="6" l="1"/>
  <c r="AT220" i="6"/>
  <c r="AT222" i="6" s="1"/>
  <c r="AT250" i="6" s="1"/>
  <c r="AT255" i="6" s="1"/>
  <c r="AU217" i="6"/>
  <c r="AU218" i="6"/>
  <c r="AX64" i="6"/>
  <c r="AX87" i="6" s="1"/>
  <c r="AX212" i="6" s="1"/>
  <c r="AX60" i="6"/>
  <c r="AW86" i="6"/>
  <c r="AW88" i="6" s="1"/>
  <c r="AW92" i="6" s="1"/>
  <c r="AW25" i="6"/>
  <c r="AW67" i="6" s="1"/>
  <c r="AU57" i="12"/>
  <c r="AU233" i="6"/>
  <c r="AV235" i="6"/>
  <c r="AV56" i="12" s="1"/>
  <c r="AV55" i="12"/>
  <c r="AV59" i="12"/>
  <c r="AS263" i="6"/>
  <c r="AS264" i="6" s="1"/>
  <c r="AV104" i="6"/>
  <c r="AV18" i="12" s="1"/>
  <c r="AV203" i="6"/>
  <c r="AU207" i="6"/>
  <c r="AU169" i="5" s="1"/>
  <c r="AS256" i="6"/>
  <c r="AV205" i="6"/>
  <c r="AV84" i="12" s="1"/>
  <c r="AV202" i="6"/>
  <c r="AV195" i="6"/>
  <c r="AV227" i="6" s="1"/>
  <c r="AW191" i="6"/>
  <c r="AW194" i="6"/>
  <c r="AV211" i="6"/>
  <c r="AV213" i="6" s="1"/>
  <c r="AV192" i="6"/>
  <c r="AW168" i="6"/>
  <c r="AW190" i="6"/>
  <c r="AW189" i="6"/>
  <c r="AW101" i="6"/>
  <c r="AW62" i="6"/>
  <c r="AW68" i="6"/>
  <c r="AU94" i="6"/>
  <c r="AU96" i="6" s="1"/>
  <c r="AV171" i="6"/>
  <c r="AV27" i="6"/>
  <c r="AV69" i="6"/>
  <c r="AV105" i="5" s="1"/>
  <c r="AV107" i="5" s="1"/>
  <c r="AW114" i="5" s="1"/>
  <c r="AW123" i="5" s="1"/>
  <c r="AW147" i="5" s="1"/>
  <c r="AW149" i="5" s="1"/>
  <c r="AX26" i="6"/>
  <c r="AX61" i="6"/>
  <c r="AW170" i="6"/>
  <c r="AW204" i="6" s="1"/>
  <c r="AW237" i="6" s="1"/>
  <c r="AW281" i="6" s="1"/>
  <c r="AW169" i="6"/>
  <c r="AW234" i="6" s="1"/>
  <c r="AX166" i="6"/>
  <c r="AT142" i="6"/>
  <c r="AT143" i="6" s="1"/>
  <c r="AR256" i="6"/>
  <c r="AR263" i="6"/>
  <c r="AR264" i="6" s="1"/>
  <c r="AW164" i="6"/>
  <c r="BU191" i="5"/>
  <c r="BU75" i="12" s="1"/>
  <c r="BV189" i="5"/>
  <c r="BV185" i="5"/>
  <c r="BV186" i="5"/>
  <c r="BV187" i="5"/>
  <c r="BV188" i="5"/>
  <c r="BS170" i="5"/>
  <c r="BT106" i="5"/>
  <c r="AU172" i="6"/>
  <c r="AV90" i="6"/>
  <c r="AV92" i="6"/>
  <c r="AV91" i="6"/>
  <c r="AY103" i="4"/>
  <c r="AY22" i="6" s="1"/>
  <c r="AX23" i="6"/>
  <c r="BU132" i="5"/>
  <c r="BU35" i="12" s="1"/>
  <c r="AV34" i="12"/>
  <c r="BV129" i="5"/>
  <c r="BV128" i="5"/>
  <c r="BV126" i="5"/>
  <c r="BV130" i="5"/>
  <c r="BV127" i="5"/>
  <c r="BD100" i="5"/>
  <c r="BH12" i="12"/>
  <c r="BI10" i="12"/>
  <c r="BI11" i="12" s="1"/>
  <c r="BV182" i="5"/>
  <c r="BV73" i="12" s="1"/>
  <c r="BT109" i="5"/>
  <c r="BT112" i="5" s="1"/>
  <c r="BT173" i="5" s="1"/>
  <c r="BS144" i="5"/>
  <c r="BS36" i="12" s="1"/>
  <c r="BM164" i="5"/>
  <c r="BM165" i="5" s="1"/>
  <c r="BM166" i="5" s="1"/>
  <c r="BM70" i="12" s="1"/>
  <c r="BG61" i="5"/>
  <c r="BH57" i="5"/>
  <c r="BH60" i="5" s="1"/>
  <c r="BE137" i="5"/>
  <c r="BE98" i="5"/>
  <c r="BN161" i="5"/>
  <c r="BB84" i="4"/>
  <c r="BA97" i="4"/>
  <c r="AZ113" i="4"/>
  <c r="AZ103" i="4"/>
  <c r="AZ22" i="6" s="1"/>
  <c r="BB88" i="4"/>
  <c r="BB90" i="4"/>
  <c r="BB86" i="4"/>
  <c r="BB95" i="4"/>
  <c r="BC81" i="4"/>
  <c r="BC91" i="4" s="1"/>
  <c r="BC101" i="4"/>
  <c r="BB93" i="4"/>
  <c r="BB94" i="4"/>
  <c r="BB89" i="4"/>
  <c r="BB87" i="4"/>
  <c r="BB85" i="4"/>
  <c r="BB91" i="4"/>
  <c r="BI4" i="6"/>
  <c r="BH2" i="5"/>
  <c r="BH2" i="6"/>
  <c r="BE35" i="4"/>
  <c r="BF32" i="4"/>
  <c r="N94" i="4"/>
  <c r="N79" i="4"/>
  <c r="BX90" i="5"/>
  <c r="BW93" i="5"/>
  <c r="BW92" i="5"/>
  <c r="BP46" i="5"/>
  <c r="BW6" i="5"/>
  <c r="BW121" i="5" s="1"/>
  <c r="BV86" i="5"/>
  <c r="BV85" i="5"/>
  <c r="BV87" i="5"/>
  <c r="BV77" i="5"/>
  <c r="BV78" i="5"/>
  <c r="BF91" i="5"/>
  <c r="BF82" i="5"/>
  <c r="BF30" i="12" s="1"/>
  <c r="BF81" i="5"/>
  <c r="BT95" i="5"/>
  <c r="BT141" i="5" s="1"/>
  <c r="BD50" i="4"/>
  <c r="BF31" i="4"/>
  <c r="BE36" i="4"/>
  <c r="BF61" i="4"/>
  <c r="BF62" i="4" s="1"/>
  <c r="BF63" i="4" s="1"/>
  <c r="BE37" i="4"/>
  <c r="BE38" i="4"/>
  <c r="BG71" i="4"/>
  <c r="BG7" i="4"/>
  <c r="BG5" i="6" s="1"/>
  <c r="BG77" i="4"/>
  <c r="BG76" i="4"/>
  <c r="BG79" i="4"/>
  <c r="BG78" i="4"/>
  <c r="BG70" i="4"/>
  <c r="BG80" i="5"/>
  <c r="BG74" i="4"/>
  <c r="BG68" i="4"/>
  <c r="BG75" i="4"/>
  <c r="BG69" i="4"/>
  <c r="BG29" i="4"/>
  <c r="BG72" i="4"/>
  <c r="BH6" i="4"/>
  <c r="BH59" i="4" s="1"/>
  <c r="BH60" i="4" s="1"/>
  <c r="BI4" i="4"/>
  <c r="BI108" i="4" s="1"/>
  <c r="BI4" i="5"/>
  <c r="BI56" i="5" s="1"/>
  <c r="BH5" i="4"/>
  <c r="BH66" i="4" s="1"/>
  <c r="BH72" i="4" s="1"/>
  <c r="BH2" i="4"/>
  <c r="BJ4" i="2"/>
  <c r="BJ4" i="12" s="1"/>
  <c r="BI2" i="2"/>
  <c r="BI2" i="12" s="1"/>
  <c r="AX65" i="6" l="1"/>
  <c r="AV217" i="6"/>
  <c r="AW218" i="6"/>
  <c r="AV218" i="6"/>
  <c r="AV216" i="6"/>
  <c r="AZ64" i="6"/>
  <c r="AZ87" i="6" s="1"/>
  <c r="AZ212" i="6" s="1"/>
  <c r="AZ60" i="6"/>
  <c r="AY64" i="6"/>
  <c r="AY87" i="6" s="1"/>
  <c r="AY212" i="6" s="1"/>
  <c r="AY60" i="6"/>
  <c r="AX86" i="6"/>
  <c r="AX88" i="6" s="1"/>
  <c r="AX91" i="6" s="1"/>
  <c r="AX25" i="6"/>
  <c r="AX67" i="6" s="1"/>
  <c r="AV57" i="12"/>
  <c r="AV233" i="6"/>
  <c r="AW235" i="6"/>
  <c r="AW56" i="12" s="1"/>
  <c r="AW55" i="12"/>
  <c r="AW59" i="12"/>
  <c r="AW104" i="6"/>
  <c r="AW18" i="12" s="1"/>
  <c r="AW203" i="6"/>
  <c r="AV172" i="6"/>
  <c r="AV206" i="6"/>
  <c r="AV207" i="6" s="1"/>
  <c r="AV169" i="5" s="1"/>
  <c r="AW202" i="6"/>
  <c r="AW205" i="6"/>
  <c r="AW84" i="12" s="1"/>
  <c r="AW195" i="6"/>
  <c r="AW227" i="6" s="1"/>
  <c r="AX191" i="6"/>
  <c r="AX194" i="6"/>
  <c r="AW171" i="6"/>
  <c r="AW211" i="6"/>
  <c r="AW213" i="6" s="1"/>
  <c r="AW192" i="6"/>
  <c r="AX189" i="6"/>
  <c r="AX190" i="6"/>
  <c r="AX101" i="6"/>
  <c r="AX62" i="6"/>
  <c r="AX68" i="6"/>
  <c r="AU220" i="6"/>
  <c r="AU222" i="6" s="1"/>
  <c r="AU125" i="6"/>
  <c r="AU126" i="6" s="1"/>
  <c r="AU133" i="6" s="1"/>
  <c r="AU134" i="6" s="1"/>
  <c r="AY26" i="6"/>
  <c r="AY61" i="6"/>
  <c r="AW27" i="6"/>
  <c r="AW69" i="6"/>
  <c r="AW105" i="5" s="1"/>
  <c r="AW107" i="5" s="1"/>
  <c r="AX114" i="5" s="1"/>
  <c r="AX123" i="5" s="1"/>
  <c r="AX147" i="5" s="1"/>
  <c r="AX149" i="5" s="1"/>
  <c r="AX151" i="5" s="1"/>
  <c r="AZ26" i="6"/>
  <c r="AZ61" i="6"/>
  <c r="AX169" i="6"/>
  <c r="AX234" i="6" s="1"/>
  <c r="AX170" i="6"/>
  <c r="AX204" i="6" s="1"/>
  <c r="AX237" i="6" s="1"/>
  <c r="AX281" i="6" s="1"/>
  <c r="AX168" i="6"/>
  <c r="AZ166" i="6"/>
  <c r="AY166" i="6"/>
  <c r="AT256" i="6"/>
  <c r="AT263" i="6"/>
  <c r="AT264" i="6" s="1"/>
  <c r="AW90" i="6"/>
  <c r="AW91" i="6"/>
  <c r="BV191" i="5"/>
  <c r="BV75" i="12" s="1"/>
  <c r="BW186" i="5"/>
  <c r="BW189" i="5"/>
  <c r="BW187" i="5"/>
  <c r="BW185" i="5"/>
  <c r="BW188" i="5"/>
  <c r="BT170" i="5"/>
  <c r="BU106" i="5"/>
  <c r="AV94" i="6"/>
  <c r="AV96" i="6" s="1"/>
  <c r="AY23" i="6"/>
  <c r="AX164" i="6"/>
  <c r="AX211" i="6" s="1"/>
  <c r="AX213" i="6" s="1"/>
  <c r="BA99" i="4"/>
  <c r="BA113" i="4" s="1"/>
  <c r="BV132" i="5"/>
  <c r="BV35" i="12" s="1"/>
  <c r="AW34" i="12"/>
  <c r="BW126" i="5"/>
  <c r="BW128" i="5"/>
  <c r="BW127" i="5"/>
  <c r="BW129" i="5"/>
  <c r="BW130" i="5"/>
  <c r="BI12" i="12"/>
  <c r="BE100" i="5"/>
  <c r="BJ10" i="12"/>
  <c r="BJ11" i="12" s="1"/>
  <c r="AW151" i="5"/>
  <c r="BW182" i="5"/>
  <c r="BW73" i="12" s="1"/>
  <c r="AZ23" i="6"/>
  <c r="BU109" i="5"/>
  <c r="BU112" i="5" s="1"/>
  <c r="BU173" i="5" s="1"/>
  <c r="BN164" i="5"/>
  <c r="BN165" i="5" s="1"/>
  <c r="BN166" i="5" s="1"/>
  <c r="BN70" i="12" s="1"/>
  <c r="BG64" i="5"/>
  <c r="BG146" i="5" s="1"/>
  <c r="BG33" i="12" s="1"/>
  <c r="BH61" i="5"/>
  <c r="BI57" i="5"/>
  <c r="BI60" i="5" s="1"/>
  <c r="BF137" i="5"/>
  <c r="BF98" i="5"/>
  <c r="BF37" i="4"/>
  <c r="BO161" i="5"/>
  <c r="BC95" i="4"/>
  <c r="BC86" i="4"/>
  <c r="BC94" i="4"/>
  <c r="BC89" i="4"/>
  <c r="BC92" i="4"/>
  <c r="BC90" i="4"/>
  <c r="BC88" i="4"/>
  <c r="BC87" i="4"/>
  <c r="BC85" i="4"/>
  <c r="BC93" i="4"/>
  <c r="BB97" i="4"/>
  <c r="BB99" i="4" s="1"/>
  <c r="BC84" i="4"/>
  <c r="BD81" i="4"/>
  <c r="BD89" i="4" s="1"/>
  <c r="BD101" i="4"/>
  <c r="BJ4" i="6"/>
  <c r="BI2" i="5"/>
  <c r="BI2" i="6"/>
  <c r="BG32" i="4"/>
  <c r="N95" i="4"/>
  <c r="N97" i="4" s="1"/>
  <c r="N99" i="4" s="1"/>
  <c r="O68" i="4"/>
  <c r="BQ46" i="5"/>
  <c r="BY90" i="5"/>
  <c r="BX93" i="5"/>
  <c r="BX92" i="5"/>
  <c r="BX6" i="5"/>
  <c r="BX121" i="5" s="1"/>
  <c r="BW85" i="5"/>
  <c r="BW86" i="5"/>
  <c r="BW87" i="5"/>
  <c r="BW78" i="5"/>
  <c r="BW77" i="5"/>
  <c r="BG91" i="5"/>
  <c r="BG82" i="5"/>
  <c r="BG30" i="12" s="1"/>
  <c r="BG81" i="5"/>
  <c r="BT96" i="5"/>
  <c r="BT142" i="5" s="1"/>
  <c r="BT144" i="5" s="1"/>
  <c r="BT36" i="12" s="1"/>
  <c r="BU95" i="5"/>
  <c r="BU141" i="5" s="1"/>
  <c r="BF35" i="4"/>
  <c r="BF36" i="4"/>
  <c r="BF38" i="4"/>
  <c r="BE50" i="4"/>
  <c r="BG31" i="4"/>
  <c r="BH77" i="4"/>
  <c r="BG61" i="4"/>
  <c r="BG62" i="4" s="1"/>
  <c r="BG63" i="4" s="1"/>
  <c r="BI6" i="4"/>
  <c r="BI59" i="4" s="1"/>
  <c r="BI60" i="4" s="1"/>
  <c r="BH7" i="4"/>
  <c r="BH5" i="6" s="1"/>
  <c r="BH69" i="4"/>
  <c r="BH75" i="4"/>
  <c r="BH76" i="4"/>
  <c r="BH74" i="4"/>
  <c r="BH78" i="4"/>
  <c r="BH71" i="4"/>
  <c r="BH68" i="4"/>
  <c r="BH70" i="4"/>
  <c r="BI5" i="4"/>
  <c r="BI66" i="4" s="1"/>
  <c r="BI75" i="4" s="1"/>
  <c r="BJ4" i="4"/>
  <c r="BJ108" i="4" s="1"/>
  <c r="BJ4" i="5"/>
  <c r="BJ56" i="5" s="1"/>
  <c r="BH73" i="4"/>
  <c r="BH79" i="4"/>
  <c r="BH80" i="5"/>
  <c r="BH29" i="4"/>
  <c r="BH61" i="4" s="1"/>
  <c r="BI2" i="4"/>
  <c r="BK4" i="2"/>
  <c r="BK4" i="12" s="1"/>
  <c r="BJ2" i="2"/>
  <c r="BJ2" i="12" s="1"/>
  <c r="AZ65" i="6" l="1"/>
  <c r="AZ101" i="6" s="1"/>
  <c r="AW217" i="6"/>
  <c r="AW216" i="6"/>
  <c r="AX217" i="6"/>
  <c r="AY65" i="6"/>
  <c r="AY101" i="6" s="1"/>
  <c r="AY86" i="6"/>
  <c r="AY88" i="6" s="1"/>
  <c r="AY92" i="6" s="1"/>
  <c r="AY25" i="6"/>
  <c r="AY67" i="6" s="1"/>
  <c r="AX92" i="6"/>
  <c r="AZ86" i="6"/>
  <c r="AZ88" i="6" s="1"/>
  <c r="AZ90" i="6" s="1"/>
  <c r="AZ25" i="6"/>
  <c r="AZ67" i="6" s="1"/>
  <c r="AW57" i="12"/>
  <c r="AW233" i="6"/>
  <c r="AX235" i="6"/>
  <c r="AX56" i="12" s="1"/>
  <c r="AX55" i="12"/>
  <c r="AX59" i="12"/>
  <c r="AX104" i="6"/>
  <c r="AX18" i="12" s="1"/>
  <c r="AX205" i="6"/>
  <c r="AX84" i="12" s="1"/>
  <c r="AW172" i="6"/>
  <c r="AW206" i="6"/>
  <c r="AW207" i="6" s="1"/>
  <c r="AW169" i="5" s="1"/>
  <c r="AX202" i="6"/>
  <c r="AX203" i="6"/>
  <c r="AX195" i="6"/>
  <c r="AX227" i="6" s="1"/>
  <c r="AY191" i="6"/>
  <c r="AY194" i="6"/>
  <c r="AZ191" i="6"/>
  <c r="AZ194" i="6"/>
  <c r="AX192" i="6"/>
  <c r="AY169" i="6"/>
  <c r="AY234" i="6" s="1"/>
  <c r="AY190" i="6"/>
  <c r="AY189" i="6"/>
  <c r="AZ168" i="6"/>
  <c r="AZ190" i="6"/>
  <c r="AZ189" i="6"/>
  <c r="AY68" i="6"/>
  <c r="AZ62" i="6"/>
  <c r="AU142" i="6"/>
  <c r="AU143" i="6" s="1"/>
  <c r="AZ68" i="6"/>
  <c r="AY62" i="6"/>
  <c r="AU250" i="6"/>
  <c r="AU255" i="6" s="1"/>
  <c r="AV125" i="6"/>
  <c r="AV126" i="6" s="1"/>
  <c r="AV142" i="6" s="1"/>
  <c r="AV143" i="6" s="1"/>
  <c r="AZ170" i="6"/>
  <c r="AZ204" i="6" s="1"/>
  <c r="AZ237" i="6" s="1"/>
  <c r="AZ281" i="6" s="1"/>
  <c r="AX90" i="6"/>
  <c r="AX27" i="6"/>
  <c r="AX69" i="6"/>
  <c r="AX105" i="5" s="1"/>
  <c r="AX107" i="5" s="1"/>
  <c r="AY114" i="5" s="1"/>
  <c r="AY123" i="5" s="1"/>
  <c r="AY147" i="5" s="1"/>
  <c r="AY34" i="12" s="1"/>
  <c r="AZ169" i="6"/>
  <c r="AZ234" i="6" s="1"/>
  <c r="AY170" i="6"/>
  <c r="AY204" i="6" s="1"/>
  <c r="AY237" i="6" s="1"/>
  <c r="AY281" i="6" s="1"/>
  <c r="AY168" i="6"/>
  <c r="AW94" i="6"/>
  <c r="AW96" i="6" s="1"/>
  <c r="BA103" i="4"/>
  <c r="BA22" i="6" s="1"/>
  <c r="BW191" i="5"/>
  <c r="BW75" i="12" s="1"/>
  <c r="BX186" i="5"/>
  <c r="BX187" i="5"/>
  <c r="BX185" i="5"/>
  <c r="BX188" i="5"/>
  <c r="BX189" i="5"/>
  <c r="BU170" i="5"/>
  <c r="BV106" i="5"/>
  <c r="AY164" i="6"/>
  <c r="AY211" i="6" s="1"/>
  <c r="AY213" i="6" s="1"/>
  <c r="AX171" i="6"/>
  <c r="AX206" i="6" s="1"/>
  <c r="AV220" i="6"/>
  <c r="AV222" i="6" s="1"/>
  <c r="AX34" i="12"/>
  <c r="BW132" i="5"/>
  <c r="BW35" i="12" s="1"/>
  <c r="BX130" i="5"/>
  <c r="BX128" i="5"/>
  <c r="BX129" i="5"/>
  <c r="BX127" i="5"/>
  <c r="BX126" i="5"/>
  <c r="BJ12" i="12"/>
  <c r="BF100" i="5"/>
  <c r="BK10" i="12"/>
  <c r="BK11" i="12" s="1"/>
  <c r="BX182" i="5"/>
  <c r="BX73" i="12" s="1"/>
  <c r="AZ164" i="6"/>
  <c r="AZ211" i="6" s="1"/>
  <c r="AZ213" i="6" s="1"/>
  <c r="BV109" i="5"/>
  <c r="BV112" i="5" s="1"/>
  <c r="BV173" i="5" s="1"/>
  <c r="BO164" i="5"/>
  <c r="BO165" i="5" s="1"/>
  <c r="BO166" i="5" s="1"/>
  <c r="BO70" i="12" s="1"/>
  <c r="BH64" i="5"/>
  <c r="BH146" i="5" s="1"/>
  <c r="BH33" i="12" s="1"/>
  <c r="BI61" i="5"/>
  <c r="BJ57" i="5"/>
  <c r="BJ60" i="5" s="1"/>
  <c r="BG137" i="5"/>
  <c r="BG98" i="5"/>
  <c r="BP161" i="5"/>
  <c r="BD91" i="4"/>
  <c r="BD88" i="4"/>
  <c r="BD84" i="4"/>
  <c r="BD87" i="4"/>
  <c r="BD90" i="4"/>
  <c r="BD92" i="4"/>
  <c r="BD93" i="4"/>
  <c r="BC97" i="4"/>
  <c r="BD94" i="4"/>
  <c r="BD95" i="4"/>
  <c r="BD85" i="4"/>
  <c r="N113" i="4"/>
  <c r="N103" i="4"/>
  <c r="N22" i="6" s="1"/>
  <c r="BD86" i="4"/>
  <c r="BB113" i="4"/>
  <c r="BB103" i="4"/>
  <c r="BB22" i="6" s="1"/>
  <c r="BE81" i="4"/>
  <c r="BE90" i="4" s="1"/>
  <c r="BE101" i="4"/>
  <c r="BK4" i="6"/>
  <c r="BG35" i="4"/>
  <c r="BJ2" i="5"/>
  <c r="BJ2" i="6"/>
  <c r="O69" i="4"/>
  <c r="O84" i="4"/>
  <c r="BF50" i="4"/>
  <c r="BZ90" i="5"/>
  <c r="BY93" i="5"/>
  <c r="BY92" i="5"/>
  <c r="BR46" i="5"/>
  <c r="BY6" i="5"/>
  <c r="BY121" i="5" s="1"/>
  <c r="BX85" i="5"/>
  <c r="BX86" i="5"/>
  <c r="BX87" i="5"/>
  <c r="BX77" i="5"/>
  <c r="BX78" i="5"/>
  <c r="BH91" i="5"/>
  <c r="BH81" i="5"/>
  <c r="BH82" i="5"/>
  <c r="BH30" i="12" s="1"/>
  <c r="BU96" i="5"/>
  <c r="BU142" i="5" s="1"/>
  <c r="BU144" i="5" s="1"/>
  <c r="BU36" i="12" s="1"/>
  <c r="BV95" i="5"/>
  <c r="BV141" i="5" s="1"/>
  <c r="BG38" i="4"/>
  <c r="BG36" i="4"/>
  <c r="BG37" i="4"/>
  <c r="BJ6" i="4"/>
  <c r="BJ59" i="4" s="1"/>
  <c r="BJ60" i="4" s="1"/>
  <c r="BI74" i="4"/>
  <c r="BI72" i="4"/>
  <c r="BH62" i="4"/>
  <c r="BI79" i="4"/>
  <c r="BI80" i="5"/>
  <c r="BI77" i="4"/>
  <c r="BI76" i="4"/>
  <c r="BI7" i="4"/>
  <c r="BI5" i="6" s="1"/>
  <c r="BI69" i="4"/>
  <c r="BI71" i="4"/>
  <c r="BI68" i="4"/>
  <c r="BI73" i="4"/>
  <c r="BI70" i="4"/>
  <c r="BI29" i="4"/>
  <c r="BI61" i="4" s="1"/>
  <c r="BI78" i="4"/>
  <c r="BH31" i="4"/>
  <c r="BK4" i="4"/>
  <c r="BK108" i="4" s="1"/>
  <c r="BK4" i="5"/>
  <c r="BK56" i="5" s="1"/>
  <c r="BH32" i="4"/>
  <c r="BJ5" i="4"/>
  <c r="BJ29" i="4" s="1"/>
  <c r="BJ61" i="4" s="1"/>
  <c r="BJ2" i="4"/>
  <c r="BL4" i="2"/>
  <c r="BL4" i="12" s="1"/>
  <c r="BK2" i="2"/>
  <c r="BK2" i="12" s="1"/>
  <c r="AX218" i="6" l="1"/>
  <c r="AX216" i="6"/>
  <c r="AY218" i="6"/>
  <c r="AZ216" i="6"/>
  <c r="BA64" i="6"/>
  <c r="BA87" i="6" s="1"/>
  <c r="BA212" i="6" s="1"/>
  <c r="BA60" i="6"/>
  <c r="BB64" i="6"/>
  <c r="BB87" i="6" s="1"/>
  <c r="BB212" i="6" s="1"/>
  <c r="BB60" i="6"/>
  <c r="N64" i="6"/>
  <c r="N87" i="6" s="1"/>
  <c r="N212" i="6" s="1"/>
  <c r="N60" i="6"/>
  <c r="AX57" i="12"/>
  <c r="AX233" i="6"/>
  <c r="AY235" i="6"/>
  <c r="AY56" i="12" s="1"/>
  <c r="AZ235" i="6"/>
  <c r="AZ56" i="12" s="1"/>
  <c r="AZ55" i="12"/>
  <c r="AY55" i="12"/>
  <c r="AY59" i="12"/>
  <c r="AZ59" i="12"/>
  <c r="AU256" i="6"/>
  <c r="AY104" i="6"/>
  <c r="AY18" i="12" s="1"/>
  <c r="AZ104" i="6"/>
  <c r="AZ18" i="12" s="1"/>
  <c r="AX207" i="6"/>
  <c r="AX169" i="5" s="1"/>
  <c r="AY205" i="6"/>
  <c r="AY84" i="12" s="1"/>
  <c r="AZ205" i="6"/>
  <c r="AZ84" i="12" s="1"/>
  <c r="AZ203" i="6"/>
  <c r="AZ202" i="6"/>
  <c r="AY202" i="6"/>
  <c r="AY203" i="6"/>
  <c r="AY195" i="6"/>
  <c r="AY227" i="6" s="1"/>
  <c r="AZ195" i="6"/>
  <c r="AZ227" i="6" s="1"/>
  <c r="AY192" i="6"/>
  <c r="AZ192" i="6"/>
  <c r="AU263" i="6"/>
  <c r="AU264" i="6" s="1"/>
  <c r="AX94" i="6"/>
  <c r="AX96" i="6" s="1"/>
  <c r="AX125" i="6" s="1"/>
  <c r="AX126" i="6" s="1"/>
  <c r="AX133" i="6" s="1"/>
  <c r="AX134" i="6" s="1"/>
  <c r="AW125" i="6"/>
  <c r="AW126" i="6" s="1"/>
  <c r="AW133" i="6" s="1"/>
  <c r="AW134" i="6" s="1"/>
  <c r="N26" i="6"/>
  <c r="N61" i="6"/>
  <c r="AZ27" i="6"/>
  <c r="AZ69" i="6"/>
  <c r="AZ105" i="5" s="1"/>
  <c r="AZ107" i="5" s="1"/>
  <c r="BA114" i="5" s="1"/>
  <c r="BA123" i="5" s="1"/>
  <c r="AY27" i="6"/>
  <c r="AY69" i="6"/>
  <c r="AY105" i="5" s="1"/>
  <c r="AY107" i="5" s="1"/>
  <c r="AZ114" i="5" s="1"/>
  <c r="AZ123" i="5" s="1"/>
  <c r="AZ147" i="5" s="1"/>
  <c r="AZ149" i="5" s="1"/>
  <c r="BA26" i="6"/>
  <c r="BA61" i="6"/>
  <c r="BB26" i="6"/>
  <c r="BB61" i="6"/>
  <c r="AZ91" i="6"/>
  <c r="AZ92" i="6"/>
  <c r="N166" i="6"/>
  <c r="BA166" i="6"/>
  <c r="BB166" i="6"/>
  <c r="AV133" i="6"/>
  <c r="AV134" i="6" s="1"/>
  <c r="AV250" i="6"/>
  <c r="AV255" i="6" s="1"/>
  <c r="AW220" i="6"/>
  <c r="AW222" i="6" s="1"/>
  <c r="BA23" i="6"/>
  <c r="BX191" i="5"/>
  <c r="BX75" i="12" s="1"/>
  <c r="BY186" i="5"/>
  <c r="BY187" i="5"/>
  <c r="BY188" i="5"/>
  <c r="BY189" i="5"/>
  <c r="BY185" i="5"/>
  <c r="AX172" i="6"/>
  <c r="BV170" i="5"/>
  <c r="BW106" i="5"/>
  <c r="AY171" i="6"/>
  <c r="AY206" i="6" s="1"/>
  <c r="AY90" i="6"/>
  <c r="AY91" i="6"/>
  <c r="AZ171" i="6"/>
  <c r="AZ206" i="6" s="1"/>
  <c r="BC99" i="4"/>
  <c r="BC103" i="4" s="1"/>
  <c r="BC22" i="6" s="1"/>
  <c r="BX132" i="5"/>
  <c r="BX35" i="12" s="1"/>
  <c r="AY149" i="5"/>
  <c r="AY151" i="5" s="1"/>
  <c r="BY128" i="5"/>
  <c r="BY130" i="5"/>
  <c r="BY129" i="5"/>
  <c r="BY126" i="5"/>
  <c r="BY127" i="5"/>
  <c r="BK12" i="12"/>
  <c r="BL10" i="12"/>
  <c r="BL11" i="12" s="1"/>
  <c r="BG100" i="5"/>
  <c r="BY182" i="5"/>
  <c r="BY73" i="12" s="1"/>
  <c r="BB23" i="6"/>
  <c r="N23" i="6"/>
  <c r="BW109" i="5"/>
  <c r="BW112" i="5" s="1"/>
  <c r="BW173" i="5" s="1"/>
  <c r="BP164" i="5"/>
  <c r="BP165" i="5" s="1"/>
  <c r="BP166" i="5" s="1"/>
  <c r="BP70" i="12" s="1"/>
  <c r="BI64" i="5"/>
  <c r="BI146" i="5" s="1"/>
  <c r="BI33" i="12" s="1"/>
  <c r="BJ61" i="5"/>
  <c r="BK57" i="5"/>
  <c r="BK60" i="5" s="1"/>
  <c r="BH137" i="5"/>
  <c r="BH98" i="5"/>
  <c r="BE93" i="4"/>
  <c r="BQ161" i="5"/>
  <c r="BE91" i="4"/>
  <c r="BE89" i="4"/>
  <c r="BE92" i="4"/>
  <c r="BD97" i="4"/>
  <c r="BE86" i="4"/>
  <c r="BE94" i="4"/>
  <c r="BE88" i="4"/>
  <c r="BE85" i="4"/>
  <c r="BE84" i="4"/>
  <c r="BE95" i="4"/>
  <c r="BE87" i="4"/>
  <c r="BF81" i="4"/>
  <c r="BF94" i="4" s="1"/>
  <c r="BF101" i="4"/>
  <c r="BL4" i="6"/>
  <c r="BK2" i="5"/>
  <c r="BK2" i="6"/>
  <c r="O70" i="4"/>
  <c r="O86" i="4" s="1"/>
  <c r="O85" i="4"/>
  <c r="BS46" i="5"/>
  <c r="CA90" i="5"/>
  <c r="BZ93" i="5"/>
  <c r="BZ92" i="5"/>
  <c r="BG50" i="4"/>
  <c r="BZ6" i="5"/>
  <c r="BZ121" i="5" s="1"/>
  <c r="BY85" i="5"/>
  <c r="BY86" i="5"/>
  <c r="BY87" i="5"/>
  <c r="BY77" i="5"/>
  <c r="BY78" i="5"/>
  <c r="BI91" i="5"/>
  <c r="BI82" i="5"/>
  <c r="BI30" i="12" s="1"/>
  <c r="BI81" i="5"/>
  <c r="BV96" i="5"/>
  <c r="BV142" i="5" s="1"/>
  <c r="BV144" i="5" s="1"/>
  <c r="BV36" i="12" s="1"/>
  <c r="BW95" i="5"/>
  <c r="BW141" i="5" s="1"/>
  <c r="BI62" i="4"/>
  <c r="BI63" i="4" s="1"/>
  <c r="BH63" i="4"/>
  <c r="BI32" i="4"/>
  <c r="BJ32" i="4" s="1"/>
  <c r="BK6" i="4"/>
  <c r="BK59" i="4" s="1"/>
  <c r="BK60" i="4" s="1"/>
  <c r="BK5" i="4"/>
  <c r="BK66" i="4" s="1"/>
  <c r="BK69" i="4" s="1"/>
  <c r="BJ7" i="4"/>
  <c r="BJ5" i="6" s="1"/>
  <c r="BI31" i="4"/>
  <c r="BH36" i="4"/>
  <c r="BH37" i="4"/>
  <c r="BH35" i="4"/>
  <c r="BH38" i="4"/>
  <c r="BL4" i="4"/>
  <c r="BL108" i="4" s="1"/>
  <c r="BL4" i="5"/>
  <c r="BL56" i="5" s="1"/>
  <c r="BJ66" i="4"/>
  <c r="BJ76" i="4" s="1"/>
  <c r="BK2" i="4"/>
  <c r="BM4" i="2"/>
  <c r="BM4" i="12" s="1"/>
  <c r="BL2" i="2"/>
  <c r="BL2" i="12" s="1"/>
  <c r="BA65" i="6" l="1"/>
  <c r="BA101" i="6" s="1"/>
  <c r="AZ217" i="6"/>
  <c r="AY217" i="6"/>
  <c r="AY216" i="6"/>
  <c r="AZ218" i="6"/>
  <c r="N65" i="6"/>
  <c r="N101" i="6" s="1"/>
  <c r="BB65" i="6"/>
  <c r="BB101" i="6" s="1"/>
  <c r="BC64" i="6"/>
  <c r="BC87" i="6" s="1"/>
  <c r="BC212" i="6" s="1"/>
  <c r="BC60" i="6"/>
  <c r="BA86" i="6"/>
  <c r="BA88" i="6" s="1"/>
  <c r="BA90" i="6" s="1"/>
  <c r="BA25" i="6"/>
  <c r="BA67" i="6" s="1"/>
  <c r="N86" i="6"/>
  <c r="N88" i="6" s="1"/>
  <c r="N25" i="6"/>
  <c r="N67" i="6" s="1"/>
  <c r="BB86" i="6"/>
  <c r="BB88" i="6" s="1"/>
  <c r="BB25" i="6"/>
  <c r="BB67" i="6" s="1"/>
  <c r="AZ57" i="12"/>
  <c r="AZ233" i="6"/>
  <c r="AY57" i="12"/>
  <c r="AY233" i="6"/>
  <c r="AY207" i="6"/>
  <c r="AY169" i="5" s="1"/>
  <c r="AZ207" i="6"/>
  <c r="AZ169" i="5" s="1"/>
  <c r="BB191" i="6"/>
  <c r="BB194" i="6"/>
  <c r="N191" i="6"/>
  <c r="N194" i="6"/>
  <c r="BA191" i="6"/>
  <c r="BA194" i="6"/>
  <c r="BB170" i="6"/>
  <c r="BB204" i="6" s="1"/>
  <c r="BB237" i="6" s="1"/>
  <c r="BB281" i="6" s="1"/>
  <c r="BB189" i="6"/>
  <c r="BB190" i="6"/>
  <c r="BA168" i="6"/>
  <c r="BA190" i="6"/>
  <c r="BA189" i="6"/>
  <c r="N170" i="6"/>
  <c r="N204" i="6" s="1"/>
  <c r="N237" i="6" s="1"/>
  <c r="N281" i="6" s="1"/>
  <c r="N189" i="6"/>
  <c r="N190" i="6"/>
  <c r="BA62" i="6"/>
  <c r="N62" i="6"/>
  <c r="N68" i="6"/>
  <c r="BA68" i="6"/>
  <c r="BB68" i="6"/>
  <c r="BB62" i="6"/>
  <c r="AX220" i="6"/>
  <c r="AX222" i="6" s="1"/>
  <c r="N169" i="6"/>
  <c r="N234" i="6" s="1"/>
  <c r="AZ94" i="6"/>
  <c r="AZ96" i="6" s="1"/>
  <c r="BC26" i="6"/>
  <c r="BC61" i="6"/>
  <c r="N168" i="6"/>
  <c r="BB164" i="6"/>
  <c r="BB169" i="6"/>
  <c r="BB234" i="6" s="1"/>
  <c r="N164" i="6"/>
  <c r="BB168" i="6"/>
  <c r="BC166" i="6"/>
  <c r="BA170" i="6"/>
  <c r="BA204" i="6" s="1"/>
  <c r="BA237" i="6" s="1"/>
  <c r="BA281" i="6" s="1"/>
  <c r="BA169" i="6"/>
  <c r="BA234" i="6" s="1"/>
  <c r="AX142" i="6"/>
  <c r="AX143" i="6" s="1"/>
  <c r="AW142" i="6"/>
  <c r="AW143" i="6" s="1"/>
  <c r="AV256" i="6"/>
  <c r="AV263" i="6"/>
  <c r="AV264" i="6" s="1"/>
  <c r="AW250" i="6"/>
  <c r="AW255" i="6" s="1"/>
  <c r="BA164" i="6"/>
  <c r="BY191" i="5"/>
  <c r="BY75" i="12" s="1"/>
  <c r="BZ186" i="5"/>
  <c r="BZ187" i="5"/>
  <c r="BZ189" i="5"/>
  <c r="BZ185" i="5"/>
  <c r="BZ188" i="5"/>
  <c r="AZ172" i="6"/>
  <c r="BW170" i="5"/>
  <c r="BX106" i="5"/>
  <c r="AY172" i="6"/>
  <c r="AY94" i="6"/>
  <c r="AY96" i="6" s="1"/>
  <c r="BC113" i="4"/>
  <c r="BC23" i="6"/>
  <c r="BD99" i="4"/>
  <c r="BD113" i="4" s="1"/>
  <c r="BY132" i="5"/>
  <c r="BY35" i="12" s="1"/>
  <c r="BA147" i="5"/>
  <c r="BA34" i="12" s="1"/>
  <c r="AZ34" i="12"/>
  <c r="AZ151" i="5"/>
  <c r="BZ130" i="5"/>
  <c r="BZ127" i="5"/>
  <c r="BZ126" i="5"/>
  <c r="BZ128" i="5"/>
  <c r="BZ129" i="5"/>
  <c r="BH100" i="5"/>
  <c r="BL12" i="12"/>
  <c r="BM10" i="12"/>
  <c r="BM11" i="12" s="1"/>
  <c r="BZ182" i="5"/>
  <c r="BZ73" i="12" s="1"/>
  <c r="BX109" i="5"/>
  <c r="BX112" i="5" s="1"/>
  <c r="BX173" i="5" s="1"/>
  <c r="BQ164" i="5"/>
  <c r="BQ165" i="5" s="1"/>
  <c r="BQ166" i="5" s="1"/>
  <c r="BQ70" i="12" s="1"/>
  <c r="BJ64" i="5"/>
  <c r="BJ146" i="5" s="1"/>
  <c r="BJ33" i="12" s="1"/>
  <c r="BK61" i="5"/>
  <c r="BL57" i="5"/>
  <c r="BL60" i="5" s="1"/>
  <c r="BF86" i="4"/>
  <c r="BI137" i="5"/>
  <c r="BI98" i="5"/>
  <c r="BR161" i="5"/>
  <c r="BF92" i="4"/>
  <c r="BF90" i="4"/>
  <c r="BF87" i="4"/>
  <c r="BF95" i="4"/>
  <c r="BF93" i="4"/>
  <c r="BF84" i="4"/>
  <c r="BE97" i="4"/>
  <c r="BF89" i="4"/>
  <c r="BF88" i="4"/>
  <c r="BF85" i="4"/>
  <c r="BF91" i="4"/>
  <c r="BG81" i="4"/>
  <c r="BG92" i="4" s="1"/>
  <c r="BG101" i="4"/>
  <c r="BM4" i="6"/>
  <c r="BL2" i="5"/>
  <c r="BL2" i="6"/>
  <c r="O97" i="4"/>
  <c r="O99" i="4" s="1"/>
  <c r="CB90" i="5"/>
  <c r="CA93" i="5"/>
  <c r="CA92" i="5"/>
  <c r="BT46" i="5"/>
  <c r="BJ62" i="4"/>
  <c r="BJ63" i="4" s="1"/>
  <c r="CA6" i="5"/>
  <c r="CA121" i="5" s="1"/>
  <c r="BZ86" i="5"/>
  <c r="BZ85" i="5"/>
  <c r="BZ87" i="5"/>
  <c r="BZ77" i="5"/>
  <c r="BZ78" i="5"/>
  <c r="BW96" i="5"/>
  <c r="BW142" i="5" s="1"/>
  <c r="BW144" i="5" s="1"/>
  <c r="BW36" i="12" s="1"/>
  <c r="BX95" i="5"/>
  <c r="BX141" i="5" s="1"/>
  <c r="BJ74" i="4"/>
  <c r="BK71" i="4"/>
  <c r="BJ80" i="5"/>
  <c r="BK68" i="4"/>
  <c r="BK80" i="5"/>
  <c r="BK72" i="4"/>
  <c r="BL6" i="4"/>
  <c r="BL59" i="4" s="1"/>
  <c r="BL60" i="4" s="1"/>
  <c r="BK75" i="4"/>
  <c r="BK76" i="4"/>
  <c r="BK7" i="4"/>
  <c r="BK5" i="6" s="1"/>
  <c r="BK70" i="4"/>
  <c r="BK78" i="4"/>
  <c r="BL5" i="4"/>
  <c r="BL29" i="4" s="1"/>
  <c r="BL61" i="4" s="1"/>
  <c r="BK77" i="4"/>
  <c r="BK73" i="4"/>
  <c r="BK29" i="4"/>
  <c r="BK61" i="4" s="1"/>
  <c r="BK79" i="4"/>
  <c r="BK74" i="4"/>
  <c r="BJ78" i="4"/>
  <c r="BJ71" i="4"/>
  <c r="BJ77" i="4"/>
  <c r="BJ75" i="4"/>
  <c r="BJ79" i="4"/>
  <c r="BJ69" i="4"/>
  <c r="BJ70" i="4"/>
  <c r="BH50" i="4"/>
  <c r="BI38" i="4"/>
  <c r="BI36" i="4"/>
  <c r="BI35" i="4"/>
  <c r="BJ31" i="4"/>
  <c r="BI37" i="4"/>
  <c r="BM4" i="4"/>
  <c r="BM108" i="4" s="1"/>
  <c r="BM4" i="5"/>
  <c r="BM56" i="5" s="1"/>
  <c r="BJ73" i="4"/>
  <c r="BJ68" i="4"/>
  <c r="BJ72" i="4"/>
  <c r="BL2" i="4"/>
  <c r="BN4" i="2"/>
  <c r="BN4" i="12" s="1"/>
  <c r="BN10" i="12" s="1"/>
  <c r="BM2" i="2"/>
  <c r="BM2" i="12" s="1"/>
  <c r="BC65" i="6" l="1"/>
  <c r="BC101" i="6" s="1"/>
  <c r="BA216" i="6"/>
  <c r="BC86" i="6"/>
  <c r="BC88" i="6" s="1"/>
  <c r="BC25" i="6"/>
  <c r="BC67" i="6" s="1"/>
  <c r="BA235" i="6"/>
  <c r="BA56" i="12" s="1"/>
  <c r="BB235" i="6"/>
  <c r="BB56" i="12" s="1"/>
  <c r="N235" i="6"/>
  <c r="N56" i="12" s="1"/>
  <c r="BB55" i="12"/>
  <c r="N55" i="12"/>
  <c r="BA55" i="12"/>
  <c r="N59" i="12"/>
  <c r="BA59" i="12"/>
  <c r="BB59" i="12"/>
  <c r="BB104" i="6"/>
  <c r="BB18" i="12" s="1"/>
  <c r="BA104" i="6"/>
  <c r="BA18" i="12" s="1"/>
  <c r="N104" i="6"/>
  <c r="N18" i="12" s="1"/>
  <c r="BB202" i="6"/>
  <c r="N202" i="6"/>
  <c r="N205" i="6"/>
  <c r="BA203" i="6"/>
  <c r="BA202" i="6"/>
  <c r="BB203" i="6"/>
  <c r="BA205" i="6"/>
  <c r="BA84" i="12" s="1"/>
  <c r="BB205" i="6"/>
  <c r="BB84" i="12" s="1"/>
  <c r="N203" i="6"/>
  <c r="N195" i="6"/>
  <c r="N227" i="6" s="1"/>
  <c r="BB195" i="6"/>
  <c r="BB227" i="6" s="1"/>
  <c r="BA195" i="6"/>
  <c r="BA227" i="6" s="1"/>
  <c r="BC191" i="6"/>
  <c r="BC194" i="6"/>
  <c r="N211" i="6"/>
  <c r="BB211" i="6"/>
  <c r="BB213" i="6" s="1"/>
  <c r="BA171" i="6"/>
  <c r="BA211" i="6"/>
  <c r="BA213" i="6" s="1"/>
  <c r="BA192" i="6"/>
  <c r="BB192" i="6"/>
  <c r="N192" i="6"/>
  <c r="BC170" i="6"/>
  <c r="BC204" i="6" s="1"/>
  <c r="BC237" i="6" s="1"/>
  <c r="BC281" i="6" s="1"/>
  <c r="BC190" i="6"/>
  <c r="BC189" i="6"/>
  <c r="BC62" i="6"/>
  <c r="BC68" i="6"/>
  <c r="AX250" i="6"/>
  <c r="AX255" i="6" s="1"/>
  <c r="AZ125" i="6"/>
  <c r="AZ126" i="6" s="1"/>
  <c r="AZ142" i="6" s="1"/>
  <c r="AZ143" i="6" s="1"/>
  <c r="AY125" i="6"/>
  <c r="AY126" i="6" s="1"/>
  <c r="AY142" i="6" s="1"/>
  <c r="AY143" i="6" s="1"/>
  <c r="N69" i="6"/>
  <c r="N105" i="5" s="1"/>
  <c r="N107" i="5" s="1"/>
  <c r="O114" i="5" s="1"/>
  <c r="O123" i="5" s="1"/>
  <c r="AZ220" i="6"/>
  <c r="AZ222" i="6" s="1"/>
  <c r="BB171" i="6"/>
  <c r="BC169" i="6"/>
  <c r="BC234" i="6" s="1"/>
  <c r="BA27" i="6"/>
  <c r="BA69" i="6"/>
  <c r="BA105" i="5" s="1"/>
  <c r="BA107" i="5" s="1"/>
  <c r="BB114" i="5" s="1"/>
  <c r="BB123" i="5" s="1"/>
  <c r="BB147" i="5" s="1"/>
  <c r="BB149" i="5" s="1"/>
  <c r="BB27" i="6"/>
  <c r="BB69" i="6"/>
  <c r="BB105" i="5" s="1"/>
  <c r="BB107" i="5" s="1"/>
  <c r="BC114" i="5" s="1"/>
  <c r="BC123" i="5" s="1"/>
  <c r="BC168" i="6"/>
  <c r="N27" i="6"/>
  <c r="N171" i="6"/>
  <c r="BC164" i="6"/>
  <c r="AW256" i="6"/>
  <c r="AW263" i="6"/>
  <c r="AW264" i="6" s="1"/>
  <c r="BA91" i="6"/>
  <c r="BA92" i="6"/>
  <c r="BZ191" i="5"/>
  <c r="BZ75" i="12" s="1"/>
  <c r="CA186" i="5"/>
  <c r="CA187" i="5"/>
  <c r="CA188" i="5"/>
  <c r="CA185" i="5"/>
  <c r="CA189" i="5"/>
  <c r="BX170" i="5"/>
  <c r="BY106" i="5"/>
  <c r="AY220" i="6"/>
  <c r="AY222" i="6" s="1"/>
  <c r="BD103" i="4"/>
  <c r="BD22" i="6" s="1"/>
  <c r="BE99" i="4"/>
  <c r="BE103" i="4" s="1"/>
  <c r="BE22" i="6" s="1"/>
  <c r="BZ132" i="5"/>
  <c r="BZ35" i="12" s="1"/>
  <c r="BA149" i="5"/>
  <c r="N90" i="6"/>
  <c r="N91" i="6"/>
  <c r="N92" i="6"/>
  <c r="BB90" i="6"/>
  <c r="BB91" i="6"/>
  <c r="BB92" i="6"/>
  <c r="CA130" i="5"/>
  <c r="CA127" i="5"/>
  <c r="CA129" i="5"/>
  <c r="CA128" i="5"/>
  <c r="CA126" i="5"/>
  <c r="BM12" i="12"/>
  <c r="BI100" i="5"/>
  <c r="BN11" i="12"/>
  <c r="CA182" i="5"/>
  <c r="CA73" i="12" s="1"/>
  <c r="BY109" i="5"/>
  <c r="BY112" i="5" s="1"/>
  <c r="BY173" i="5" s="1"/>
  <c r="BR164" i="5"/>
  <c r="BR165" i="5" s="1"/>
  <c r="BR166" i="5" s="1"/>
  <c r="BR70" i="12" s="1"/>
  <c r="BK64" i="5"/>
  <c r="BK146" i="5" s="1"/>
  <c r="BK33" i="12" s="1"/>
  <c r="BL61" i="5"/>
  <c r="BM57" i="5"/>
  <c r="BM60" i="5" s="1"/>
  <c r="BG90" i="4"/>
  <c r="BG88" i="4"/>
  <c r="BS161" i="5"/>
  <c r="BG91" i="4"/>
  <c r="BG89" i="4"/>
  <c r="BF97" i="4"/>
  <c r="BG85" i="4"/>
  <c r="BG86" i="4"/>
  <c r="BG93" i="4"/>
  <c r="BG95" i="4"/>
  <c r="BG94" i="4"/>
  <c r="BG87" i="4"/>
  <c r="BG84" i="4"/>
  <c r="O113" i="4"/>
  <c r="O103" i="4"/>
  <c r="O22" i="6" s="1"/>
  <c r="BH81" i="4"/>
  <c r="BH89" i="4" s="1"/>
  <c r="BH101" i="4"/>
  <c r="BN4" i="6"/>
  <c r="BM2" i="5"/>
  <c r="BM2" i="6"/>
  <c r="BU46" i="5"/>
  <c r="CC90" i="5"/>
  <c r="CB93" i="5"/>
  <c r="CB92" i="5"/>
  <c r="BK62" i="4"/>
  <c r="BL62" i="4" s="1"/>
  <c r="CB6" i="5"/>
  <c r="CB121" i="5" s="1"/>
  <c r="CA85" i="5"/>
  <c r="CA86" i="5"/>
  <c r="CA87" i="5"/>
  <c r="CA78" i="5"/>
  <c r="CA77" i="5"/>
  <c r="BK91" i="5"/>
  <c r="BK82" i="5"/>
  <c r="BK30" i="12" s="1"/>
  <c r="BK81" i="5"/>
  <c r="BJ91" i="5"/>
  <c r="BJ82" i="5"/>
  <c r="BJ30" i="12" s="1"/>
  <c r="BJ81" i="5"/>
  <c r="BX96" i="5"/>
  <c r="BX142" i="5" s="1"/>
  <c r="BX144" i="5" s="1"/>
  <c r="BX36" i="12" s="1"/>
  <c r="BY95" i="5"/>
  <c r="BY141" i="5" s="1"/>
  <c r="BL66" i="4"/>
  <c r="BL70" i="4" s="1"/>
  <c r="BL7" i="4"/>
  <c r="BL5" i="6" s="1"/>
  <c r="BL80" i="5"/>
  <c r="BK32" i="4"/>
  <c r="BL32" i="4" s="1"/>
  <c r="BM5" i="4"/>
  <c r="BM29" i="4" s="1"/>
  <c r="BM61" i="4" s="1"/>
  <c r="BM6" i="4"/>
  <c r="BM59" i="4" s="1"/>
  <c r="BM60" i="4" s="1"/>
  <c r="BJ38" i="4"/>
  <c r="BJ36" i="4"/>
  <c r="BJ37" i="4"/>
  <c r="BJ35" i="4"/>
  <c r="BI50" i="4"/>
  <c r="BK31" i="4"/>
  <c r="BN4" i="4"/>
  <c r="BN108" i="4" s="1"/>
  <c r="BN4" i="5"/>
  <c r="BN56" i="5" s="1"/>
  <c r="BM2" i="4"/>
  <c r="BO4" i="2"/>
  <c r="BO4" i="12" s="1"/>
  <c r="BN2" i="2"/>
  <c r="BN2" i="12" s="1"/>
  <c r="BB217" i="6" l="1"/>
  <c r="BB216" i="6"/>
  <c r="N217" i="6"/>
  <c r="BA218" i="6"/>
  <c r="N218" i="6"/>
  <c r="N216" i="6"/>
  <c r="BB218" i="6"/>
  <c r="BA217" i="6"/>
  <c r="BE64" i="6"/>
  <c r="BE87" i="6" s="1"/>
  <c r="BE212" i="6" s="1"/>
  <c r="BE60" i="6"/>
  <c r="BD64" i="6"/>
  <c r="BD87" i="6" s="1"/>
  <c r="BD212" i="6" s="1"/>
  <c r="BD60" i="6"/>
  <c r="O64" i="6"/>
  <c r="O87" i="6" s="1"/>
  <c r="O212" i="6" s="1"/>
  <c r="O60" i="6"/>
  <c r="N57" i="12"/>
  <c r="N233" i="6"/>
  <c r="BA57" i="12"/>
  <c r="BA233" i="6"/>
  <c r="BB57" i="12"/>
  <c r="BB233" i="6"/>
  <c r="BC235" i="6"/>
  <c r="BC56" i="12" s="1"/>
  <c r="BC55" i="12"/>
  <c r="BC59" i="12"/>
  <c r="AX263" i="6"/>
  <c r="AX264" i="6" s="1"/>
  <c r="AX256" i="6"/>
  <c r="N84" i="12"/>
  <c r="BC104" i="6"/>
  <c r="BC18" i="12" s="1"/>
  <c r="BC203" i="6"/>
  <c r="N172" i="6"/>
  <c r="N206" i="6"/>
  <c r="BC205" i="6"/>
  <c r="BC84" i="12" s="1"/>
  <c r="BB172" i="6"/>
  <c r="BB206" i="6"/>
  <c r="BB207" i="6" s="1"/>
  <c r="BB169" i="5" s="1"/>
  <c r="BA172" i="6"/>
  <c r="BA206" i="6"/>
  <c r="BA207" i="6" s="1"/>
  <c r="BA169" i="5" s="1"/>
  <c r="BC202" i="6"/>
  <c r="BC195" i="6"/>
  <c r="BC227" i="6" s="1"/>
  <c r="N213" i="6"/>
  <c r="BC171" i="6"/>
  <c r="BC211" i="6"/>
  <c r="BC213" i="6" s="1"/>
  <c r="BC192" i="6"/>
  <c r="AZ133" i="6"/>
  <c r="AZ134" i="6" s="1"/>
  <c r="AZ250" i="6"/>
  <c r="AZ255" i="6" s="1"/>
  <c r="BE26" i="6"/>
  <c r="BE61" i="6"/>
  <c r="BD26" i="6"/>
  <c r="BD61" i="6"/>
  <c r="O26" i="6"/>
  <c r="O61" i="6"/>
  <c r="BC27" i="6"/>
  <c r="BC69" i="6"/>
  <c r="BC105" i="5" s="1"/>
  <c r="BC107" i="5" s="1"/>
  <c r="BD114" i="5" s="1"/>
  <c r="BD123" i="5" s="1"/>
  <c r="BD147" i="5" s="1"/>
  <c r="BD34" i="12" s="1"/>
  <c r="O166" i="6"/>
  <c r="BE166" i="6"/>
  <c r="BD166" i="6"/>
  <c r="AY133" i="6"/>
  <c r="AY134" i="6" s="1"/>
  <c r="AY250" i="6"/>
  <c r="AY255" i="6" s="1"/>
  <c r="BA94" i="6"/>
  <c r="BA96" i="6" s="1"/>
  <c r="CA191" i="5"/>
  <c r="CA75" i="12" s="1"/>
  <c r="CB186" i="5"/>
  <c r="CB188" i="5"/>
  <c r="CB185" i="5"/>
  <c r="CB187" i="5"/>
  <c r="CB189" i="5"/>
  <c r="BY170" i="5"/>
  <c r="BZ106" i="5"/>
  <c r="BC92" i="6"/>
  <c r="BC91" i="6"/>
  <c r="BD23" i="6"/>
  <c r="BC90" i="6"/>
  <c r="BF99" i="4"/>
  <c r="BF113" i="4" s="1"/>
  <c r="BE113" i="4"/>
  <c r="BA151" i="5"/>
  <c r="CA132" i="5"/>
  <c r="CA35" i="12" s="1"/>
  <c r="BB34" i="12"/>
  <c r="O147" i="5"/>
  <c r="O34" i="12" s="1"/>
  <c r="BC147" i="5"/>
  <c r="BC34" i="12" s="1"/>
  <c r="BB94" i="6"/>
  <c r="BB96" i="6" s="1"/>
  <c r="N94" i="6"/>
  <c r="N96" i="6" s="1"/>
  <c r="CB127" i="5"/>
  <c r="CB129" i="5"/>
  <c r="CB128" i="5"/>
  <c r="CB130" i="5"/>
  <c r="CB126" i="5"/>
  <c r="BB151" i="5"/>
  <c r="BO10" i="12"/>
  <c r="BO11" i="12" s="1"/>
  <c r="BN12" i="12"/>
  <c r="CB182" i="5"/>
  <c r="CB73" i="12" s="1"/>
  <c r="O23" i="6"/>
  <c r="BE23" i="6"/>
  <c r="BZ109" i="5"/>
  <c r="BZ112" i="5" s="1"/>
  <c r="BZ173" i="5" s="1"/>
  <c r="BS164" i="5"/>
  <c r="BS165" i="5" s="1"/>
  <c r="BS166" i="5" s="1"/>
  <c r="BS70" i="12" s="1"/>
  <c r="BL64" i="5"/>
  <c r="BL146" i="5" s="1"/>
  <c r="BL33" i="12" s="1"/>
  <c r="BM61" i="5"/>
  <c r="BM64" i="5" s="1"/>
  <c r="BM146" i="5" s="1"/>
  <c r="BM33" i="12" s="1"/>
  <c r="BN57" i="5"/>
  <c r="BN60" i="5" s="1"/>
  <c r="BJ137" i="5"/>
  <c r="BJ98" i="5"/>
  <c r="BK137" i="5"/>
  <c r="BK98" i="5"/>
  <c r="BH90" i="4"/>
  <c r="BH92" i="4"/>
  <c r="BH94" i="4"/>
  <c r="BH93" i="4"/>
  <c r="BH85" i="4"/>
  <c r="BH88" i="4"/>
  <c r="BH91" i="4"/>
  <c r="BH87" i="4"/>
  <c r="BH86" i="4"/>
  <c r="BH95" i="4"/>
  <c r="BT161" i="5"/>
  <c r="BG97" i="4"/>
  <c r="BH84" i="4"/>
  <c r="BI81" i="4"/>
  <c r="BI87" i="4" s="1"/>
  <c r="BI101" i="4"/>
  <c r="BO4" i="6"/>
  <c r="BN2" i="5"/>
  <c r="BN2" i="6"/>
  <c r="BL74" i="4"/>
  <c r="BL73" i="4"/>
  <c r="BK63" i="4"/>
  <c r="CD90" i="5"/>
  <c r="CC93" i="5"/>
  <c r="CC92" i="5"/>
  <c r="BV46" i="5"/>
  <c r="CC6" i="5"/>
  <c r="CC121" i="5" s="1"/>
  <c r="CB85" i="5"/>
  <c r="CB86" i="5"/>
  <c r="CB87" i="5"/>
  <c r="CB77" i="5"/>
  <c r="CB78" i="5"/>
  <c r="BY96" i="5"/>
  <c r="BY142" i="5" s="1"/>
  <c r="BY144" i="5" s="1"/>
  <c r="BY36" i="12" s="1"/>
  <c r="BL91" i="5"/>
  <c r="BL81" i="5"/>
  <c r="BL82" i="5"/>
  <c r="BL30" i="12" s="1"/>
  <c r="BZ95" i="5"/>
  <c r="BZ141" i="5" s="1"/>
  <c r="BL79" i="4"/>
  <c r="BL78" i="4"/>
  <c r="BL75" i="4"/>
  <c r="BL69" i="4"/>
  <c r="BL63" i="4"/>
  <c r="BL77" i="4"/>
  <c r="BL71" i="4"/>
  <c r="BL72" i="4"/>
  <c r="BL68" i="4"/>
  <c r="BL76" i="4"/>
  <c r="BM62" i="4"/>
  <c r="BK36" i="4"/>
  <c r="BM32" i="4"/>
  <c r="BM7" i="4"/>
  <c r="BM5" i="6" s="1"/>
  <c r="BM66" i="4"/>
  <c r="BM75" i="4" s="1"/>
  <c r="BN6" i="4"/>
  <c r="BN59" i="4" s="1"/>
  <c r="BN60" i="4" s="1"/>
  <c r="BN5" i="4"/>
  <c r="BK37" i="4"/>
  <c r="BL31" i="4"/>
  <c r="BK38" i="4"/>
  <c r="BJ50" i="4"/>
  <c r="BO4" i="4"/>
  <c r="BO108" i="4" s="1"/>
  <c r="BO4" i="5"/>
  <c r="BO56" i="5" s="1"/>
  <c r="BK35" i="4"/>
  <c r="BN2" i="4"/>
  <c r="BP4" i="2"/>
  <c r="BP4" i="12" s="1"/>
  <c r="BP10" i="12" s="1"/>
  <c r="BO2" i="2"/>
  <c r="BO2" i="12" s="1"/>
  <c r="O65" i="6" l="1"/>
  <c r="BE65" i="6"/>
  <c r="BE101" i="6" s="1"/>
  <c r="BD65" i="6"/>
  <c r="BD101" i="6" s="1"/>
  <c r="BC218" i="6"/>
  <c r="BC217" i="6"/>
  <c r="BC216" i="6"/>
  <c r="O86" i="6"/>
  <c r="O88" i="6" s="1"/>
  <c r="O25" i="6"/>
  <c r="O67" i="6" s="1"/>
  <c r="BE86" i="6"/>
  <c r="BE88" i="6" s="1"/>
  <c r="BE25" i="6"/>
  <c r="BE67" i="6" s="1"/>
  <c r="BD86" i="6"/>
  <c r="BD88" i="6" s="1"/>
  <c r="BD92" i="6" s="1"/>
  <c r="BD25" i="6"/>
  <c r="BD67" i="6" s="1"/>
  <c r="BC57" i="12"/>
  <c r="BC233" i="6"/>
  <c r="AZ263" i="6"/>
  <c r="AZ264" i="6" s="1"/>
  <c r="N207" i="6"/>
  <c r="BC172" i="6"/>
  <c r="BC206" i="6"/>
  <c r="BC207" i="6" s="1"/>
  <c r="BC169" i="5" s="1"/>
  <c r="BE191" i="6"/>
  <c r="BE194" i="6"/>
  <c r="O191" i="6"/>
  <c r="O194" i="6"/>
  <c r="BD191" i="6"/>
  <c r="BD194" i="6"/>
  <c r="BD170" i="6"/>
  <c r="BD204" i="6" s="1"/>
  <c r="BD237" i="6" s="1"/>
  <c r="BD281" i="6" s="1"/>
  <c r="BD189" i="6"/>
  <c r="BD190" i="6"/>
  <c r="BE170" i="6"/>
  <c r="BE204" i="6" s="1"/>
  <c r="BE237" i="6" s="1"/>
  <c r="BE281" i="6" s="1"/>
  <c r="BE190" i="6"/>
  <c r="BE189" i="6"/>
  <c r="O189" i="6"/>
  <c r="O190" i="6"/>
  <c r="BD68" i="6"/>
  <c r="BE68" i="6"/>
  <c r="BE62" i="6"/>
  <c r="O101" i="6"/>
  <c r="O62" i="6"/>
  <c r="O68" i="6"/>
  <c r="BD62" i="6"/>
  <c r="BA220" i="6"/>
  <c r="BA222" i="6" s="1"/>
  <c r="BA125" i="6"/>
  <c r="BA126" i="6" s="1"/>
  <c r="BA133" i="6" s="1"/>
  <c r="BA134" i="6" s="1"/>
  <c r="N125" i="6"/>
  <c r="N126" i="6" s="1"/>
  <c r="N133" i="6" s="1"/>
  <c r="N134" i="6" s="1"/>
  <c r="BB125" i="6"/>
  <c r="BB126" i="6" s="1"/>
  <c r="BB133" i="6" s="1"/>
  <c r="BB134" i="6" s="1"/>
  <c r="AZ256" i="6"/>
  <c r="O168" i="6"/>
  <c r="O169" i="6"/>
  <c r="O234" i="6" s="1"/>
  <c r="O170" i="6"/>
  <c r="O204" i="6" s="1"/>
  <c r="O237" i="6" s="1"/>
  <c r="O281" i="6" s="1"/>
  <c r="BD168" i="6"/>
  <c r="BD169" i="6"/>
  <c r="BD234" i="6" s="1"/>
  <c r="BD164" i="6"/>
  <c r="BE168" i="6"/>
  <c r="BE169" i="6"/>
  <c r="BE234" i="6" s="1"/>
  <c r="AY256" i="6"/>
  <c r="AY263" i="6"/>
  <c r="AY264" i="6" s="1"/>
  <c r="CB191" i="5"/>
  <c r="CB75" i="12" s="1"/>
  <c r="CC189" i="5"/>
  <c r="CC185" i="5"/>
  <c r="CC188" i="5"/>
  <c r="CC186" i="5"/>
  <c r="CC187" i="5"/>
  <c r="BZ170" i="5"/>
  <c r="CA106" i="5"/>
  <c r="N220" i="6"/>
  <c r="N222" i="6" s="1"/>
  <c r="BB220" i="6"/>
  <c r="BB222" i="6" s="1"/>
  <c r="BC94" i="6"/>
  <c r="BC96" i="6" s="1"/>
  <c r="BF103" i="4"/>
  <c r="BF22" i="6" s="1"/>
  <c r="BG99" i="4"/>
  <c r="BG103" i="4" s="1"/>
  <c r="BG22" i="6" s="1"/>
  <c r="O149" i="5"/>
  <c r="BC149" i="5"/>
  <c r="CB132" i="5"/>
  <c r="CB35" i="12" s="1"/>
  <c r="BD149" i="5"/>
  <c r="BD151" i="5" s="1"/>
  <c r="CC126" i="5"/>
  <c r="CC129" i="5"/>
  <c r="CC130" i="5"/>
  <c r="CC128" i="5"/>
  <c r="CC127" i="5"/>
  <c r="BJ100" i="5"/>
  <c r="BK100" i="5"/>
  <c r="BP11" i="12"/>
  <c r="BO12" i="12"/>
  <c r="CC182" i="5"/>
  <c r="CC73" i="12" s="1"/>
  <c r="O164" i="6"/>
  <c r="O211" i="6" s="1"/>
  <c r="BE164" i="6"/>
  <c r="BE211" i="6" s="1"/>
  <c r="BE213" i="6" s="1"/>
  <c r="CA109" i="5"/>
  <c r="CA112" i="5" s="1"/>
  <c r="CA173" i="5" s="1"/>
  <c r="BT164" i="5"/>
  <c r="BT165" i="5" s="1"/>
  <c r="BT166" i="5" s="1"/>
  <c r="BT70" i="12" s="1"/>
  <c r="BN61" i="5"/>
  <c r="BO57" i="5"/>
  <c r="BO60" i="5" s="1"/>
  <c r="BL137" i="5"/>
  <c r="BL98" i="5"/>
  <c r="BH97" i="4"/>
  <c r="BU161" i="5"/>
  <c r="BI85" i="4"/>
  <c r="BI84" i="4"/>
  <c r="BI95" i="4"/>
  <c r="BI90" i="4"/>
  <c r="BI91" i="4"/>
  <c r="BI88" i="4"/>
  <c r="BI94" i="4"/>
  <c r="BI89" i="4"/>
  <c r="BI93" i="4"/>
  <c r="BI86" i="4"/>
  <c r="BI92" i="4"/>
  <c r="BJ81" i="4"/>
  <c r="BJ94" i="4" s="1"/>
  <c r="BJ101" i="4"/>
  <c r="BP4" i="6"/>
  <c r="BO2" i="5"/>
  <c r="BO2" i="6"/>
  <c r="BW46" i="5"/>
  <c r="CE90" i="5"/>
  <c r="CD93" i="5"/>
  <c r="CD92" i="5"/>
  <c r="CD6" i="5"/>
  <c r="CD121" i="5" s="1"/>
  <c r="CC86" i="5"/>
  <c r="CC85" i="5"/>
  <c r="CC87" i="5"/>
  <c r="CC77" i="5"/>
  <c r="CC78" i="5"/>
  <c r="BZ96" i="5"/>
  <c r="BZ142" i="5" s="1"/>
  <c r="BZ144" i="5" s="1"/>
  <c r="BZ36" i="12" s="1"/>
  <c r="CA95" i="5"/>
  <c r="CA141" i="5" s="1"/>
  <c r="BN80" i="5"/>
  <c r="BM63" i="4"/>
  <c r="BM80" i="5"/>
  <c r="BM78" i="4"/>
  <c r="BN7" i="4"/>
  <c r="BN5" i="6" s="1"/>
  <c r="BM68" i="4"/>
  <c r="BM71" i="4"/>
  <c r="BM76" i="4"/>
  <c r="BM72" i="4"/>
  <c r="BM77" i="4"/>
  <c r="BM73" i="4"/>
  <c r="BM69" i="4"/>
  <c r="BM79" i="4"/>
  <c r="BM74" i="4"/>
  <c r="BM70" i="4"/>
  <c r="BO6" i="4"/>
  <c r="BO59" i="4" s="1"/>
  <c r="BO60" i="4" s="1"/>
  <c r="BN66" i="4"/>
  <c r="BN29" i="4"/>
  <c r="BO5" i="4"/>
  <c r="BO66" i="4" s="1"/>
  <c r="BO68" i="4" s="1"/>
  <c r="BK50" i="4"/>
  <c r="BL37" i="4"/>
  <c r="BL35" i="4"/>
  <c r="BL36" i="4"/>
  <c r="BL38" i="4"/>
  <c r="BM31" i="4"/>
  <c r="BP4" i="4"/>
  <c r="BP108" i="4" s="1"/>
  <c r="BP4" i="5"/>
  <c r="BP56" i="5" s="1"/>
  <c r="BO2" i="4"/>
  <c r="BQ4" i="2"/>
  <c r="BQ4" i="12" s="1"/>
  <c r="BP2" i="2"/>
  <c r="BP2" i="12" s="1"/>
  <c r="BD218" i="6" l="1"/>
  <c r="BG64" i="6"/>
  <c r="BG87" i="6" s="1"/>
  <c r="BG212" i="6" s="1"/>
  <c r="BG60" i="6"/>
  <c r="BF64" i="6"/>
  <c r="BF87" i="6" s="1"/>
  <c r="BF212" i="6" s="1"/>
  <c r="BF60" i="6"/>
  <c r="BE235" i="6"/>
  <c r="BE56" i="12" s="1"/>
  <c r="BD235" i="6"/>
  <c r="BD56" i="12" s="1"/>
  <c r="O235" i="6"/>
  <c r="O56" i="12" s="1"/>
  <c r="BE55" i="12"/>
  <c r="O55" i="12"/>
  <c r="BD55" i="12"/>
  <c r="BD59" i="12"/>
  <c r="O59" i="12"/>
  <c r="BE59" i="12"/>
  <c r="N169" i="5"/>
  <c r="BE104" i="6"/>
  <c r="BE18" i="12" s="1"/>
  <c r="BD104" i="6"/>
  <c r="BD18" i="12" s="1"/>
  <c r="O104" i="6"/>
  <c r="O18" i="12" s="1"/>
  <c r="BE205" i="6"/>
  <c r="BE84" i="12" s="1"/>
  <c r="BD202" i="6"/>
  <c r="BE202" i="6"/>
  <c r="BD203" i="6"/>
  <c r="BE203" i="6"/>
  <c r="O205" i="6"/>
  <c r="BD205" i="6"/>
  <c r="BD84" i="12" s="1"/>
  <c r="O202" i="6"/>
  <c r="O203" i="6"/>
  <c r="BD195" i="6"/>
  <c r="BD227" i="6" s="1"/>
  <c r="BA250" i="6"/>
  <c r="BA255" i="6" s="1"/>
  <c r="BE195" i="6"/>
  <c r="BE227" i="6" s="1"/>
  <c r="O195" i="6"/>
  <c r="O227" i="6" s="1"/>
  <c r="O213" i="6"/>
  <c r="BD211" i="6"/>
  <c r="BD213" i="6" s="1"/>
  <c r="BE192" i="6"/>
  <c r="BD192" i="6"/>
  <c r="O192" i="6"/>
  <c r="O69" i="6"/>
  <c r="O105" i="5" s="1"/>
  <c r="O107" i="5" s="1"/>
  <c r="P114" i="5" s="1"/>
  <c r="P123" i="5" s="1"/>
  <c r="BC125" i="6"/>
  <c r="BC126" i="6" s="1"/>
  <c r="BC142" i="6" s="1"/>
  <c r="BC143" i="6" s="1"/>
  <c r="BG26" i="6"/>
  <c r="BG61" i="6"/>
  <c r="BD27" i="6"/>
  <c r="BD69" i="6"/>
  <c r="BD105" i="5" s="1"/>
  <c r="BD107" i="5" s="1"/>
  <c r="BE114" i="5" s="1"/>
  <c r="BE123" i="5" s="1"/>
  <c r="BE147" i="5" s="1"/>
  <c r="BE149" i="5" s="1"/>
  <c r="BE27" i="6"/>
  <c r="BE69" i="6"/>
  <c r="BE105" i="5" s="1"/>
  <c r="BE107" i="5" s="1"/>
  <c r="BF114" i="5" s="1"/>
  <c r="BF123" i="5" s="1"/>
  <c r="BF26" i="6"/>
  <c r="BF61" i="6"/>
  <c r="O27" i="6"/>
  <c r="BD171" i="6"/>
  <c r="BG166" i="6"/>
  <c r="BF166" i="6"/>
  <c r="BA142" i="6"/>
  <c r="BA143" i="6" s="1"/>
  <c r="N142" i="6"/>
  <c r="N143" i="6" s="1"/>
  <c r="BB142" i="6"/>
  <c r="BB143" i="6" s="1"/>
  <c r="N250" i="6"/>
  <c r="N255" i="6" s="1"/>
  <c r="BB250" i="6"/>
  <c r="BB255" i="6" s="1"/>
  <c r="CC191" i="5"/>
  <c r="CC75" i="12" s="1"/>
  <c r="CD189" i="5"/>
  <c r="CD185" i="5"/>
  <c r="CD186" i="5"/>
  <c r="CD187" i="5"/>
  <c r="CD188" i="5"/>
  <c r="CA170" i="5"/>
  <c r="CB106" i="5"/>
  <c r="BD90" i="6"/>
  <c r="BC220" i="6"/>
  <c r="BC222" i="6" s="1"/>
  <c r="BD91" i="6"/>
  <c r="BF23" i="6"/>
  <c r="BG113" i="4"/>
  <c r="O171" i="6"/>
  <c r="O206" i="6" s="1"/>
  <c r="BE171" i="6"/>
  <c r="BE206" i="6" s="1"/>
  <c r="BG23" i="6"/>
  <c r="BH99" i="4"/>
  <c r="BH113" i="4" s="1"/>
  <c r="O151" i="5"/>
  <c r="BC151" i="5"/>
  <c r="CC132" i="5"/>
  <c r="CC35" i="12" s="1"/>
  <c r="O91" i="6"/>
  <c r="O92" i="6"/>
  <c r="O90" i="6"/>
  <c r="BE91" i="6"/>
  <c r="BE92" i="6"/>
  <c r="BE90" i="6"/>
  <c r="CD129" i="5"/>
  <c r="CD126" i="5"/>
  <c r="CD130" i="5"/>
  <c r="CD127" i="5"/>
  <c r="CD128" i="5"/>
  <c r="BP12" i="12"/>
  <c r="BQ10" i="12"/>
  <c r="BQ11" i="12" s="1"/>
  <c r="BL100" i="5"/>
  <c r="CD182" i="5"/>
  <c r="CD73" i="12" s="1"/>
  <c r="CB109" i="5"/>
  <c r="CB112" i="5" s="1"/>
  <c r="CB173" i="5" s="1"/>
  <c r="BU164" i="5"/>
  <c r="BU165" i="5" s="1"/>
  <c r="BU166" i="5" s="1"/>
  <c r="BU70" i="12" s="1"/>
  <c r="BN64" i="5"/>
  <c r="BN146" i="5" s="1"/>
  <c r="BN33" i="12" s="1"/>
  <c r="BO61" i="5"/>
  <c r="BO64" i="5" s="1"/>
  <c r="BO146" i="5" s="1"/>
  <c r="BO33" i="12" s="1"/>
  <c r="BP57" i="5"/>
  <c r="BP60" i="5" s="1"/>
  <c r="BJ85" i="4"/>
  <c r="BJ91" i="4"/>
  <c r="BJ90" i="4"/>
  <c r="BJ93" i="4"/>
  <c r="BV161" i="5"/>
  <c r="BI97" i="4"/>
  <c r="BJ86" i="4"/>
  <c r="BJ95" i="4"/>
  <c r="BJ88" i="4"/>
  <c r="BJ84" i="4"/>
  <c r="BJ87" i="4"/>
  <c r="BJ92" i="4"/>
  <c r="BJ89" i="4"/>
  <c r="BK81" i="4"/>
  <c r="BK90" i="4" s="1"/>
  <c r="BK101" i="4"/>
  <c r="BQ4" i="6"/>
  <c r="BP2" i="5"/>
  <c r="BP2" i="6"/>
  <c r="CF90" i="5"/>
  <c r="CE93" i="5"/>
  <c r="CE92" i="5"/>
  <c r="BX46" i="5"/>
  <c r="CE6" i="5"/>
  <c r="CE121" i="5" s="1"/>
  <c r="CD86" i="5"/>
  <c r="CD85" i="5"/>
  <c r="CD87" i="5"/>
  <c r="CD78" i="5"/>
  <c r="CD77" i="5"/>
  <c r="CA96" i="5"/>
  <c r="CA142" i="5" s="1"/>
  <c r="CA144" i="5" s="1"/>
  <c r="CA36" i="12" s="1"/>
  <c r="BM91" i="5"/>
  <c r="BM82" i="5"/>
  <c r="BM30" i="12" s="1"/>
  <c r="BM81" i="5"/>
  <c r="BN91" i="5"/>
  <c r="BN82" i="5"/>
  <c r="BN30" i="12" s="1"/>
  <c r="BN81" i="5"/>
  <c r="CB95" i="5"/>
  <c r="CB141" i="5" s="1"/>
  <c r="BO70" i="4"/>
  <c r="BO71" i="4"/>
  <c r="BP6" i="4"/>
  <c r="BP59" i="4" s="1"/>
  <c r="BP60" i="4" s="1"/>
  <c r="BO72" i="4"/>
  <c r="BO7" i="4"/>
  <c r="BO5" i="6" s="1"/>
  <c r="BO79" i="4"/>
  <c r="BO78" i="4"/>
  <c r="BO29" i="4"/>
  <c r="BO61" i="4" s="1"/>
  <c r="BO69" i="4"/>
  <c r="BO75" i="4"/>
  <c r="BO76" i="4"/>
  <c r="BO74" i="4"/>
  <c r="BO77" i="4"/>
  <c r="BO80" i="5"/>
  <c r="BN32" i="4"/>
  <c r="BN61" i="4"/>
  <c r="BN62" i="4" s="1"/>
  <c r="BN63" i="4" s="1"/>
  <c r="BO73" i="4"/>
  <c r="BN71" i="4"/>
  <c r="BN74" i="4"/>
  <c r="BN75" i="4"/>
  <c r="BN77" i="4"/>
  <c r="BN78" i="4"/>
  <c r="BN76" i="4"/>
  <c r="BN68" i="4"/>
  <c r="BN73" i="4"/>
  <c r="BN70" i="4"/>
  <c r="BN79" i="4"/>
  <c r="BN72" i="4"/>
  <c r="BN69" i="4"/>
  <c r="BP5" i="4"/>
  <c r="BP66" i="4" s="1"/>
  <c r="BP72" i="4" s="1"/>
  <c r="BL50" i="4"/>
  <c r="BM37" i="4"/>
  <c r="BM35" i="4"/>
  <c r="BM38" i="4"/>
  <c r="BM36" i="4"/>
  <c r="BN31" i="4"/>
  <c r="BQ4" i="4"/>
  <c r="BQ108" i="4" s="1"/>
  <c r="BQ4" i="5"/>
  <c r="BQ56" i="5" s="1"/>
  <c r="BP2" i="4"/>
  <c r="BR4" i="2"/>
  <c r="BR4" i="12" s="1"/>
  <c r="BQ2" i="2"/>
  <c r="BQ2" i="12" s="1"/>
  <c r="BG65" i="6" l="1"/>
  <c r="BG101" i="6" s="1"/>
  <c r="O216" i="6"/>
  <c r="O218" i="6"/>
  <c r="BD216" i="6"/>
  <c r="BD217" i="6"/>
  <c r="O217" i="6"/>
  <c r="BE216" i="6"/>
  <c r="BE218" i="6"/>
  <c r="BE217" i="6"/>
  <c r="BF65" i="6"/>
  <c r="BF101" i="6" s="1"/>
  <c r="BF86" i="6"/>
  <c r="BF88" i="6" s="1"/>
  <c r="BF25" i="6"/>
  <c r="BF67" i="6" s="1"/>
  <c r="BG86" i="6"/>
  <c r="BG88" i="6" s="1"/>
  <c r="BG92" i="6" s="1"/>
  <c r="BG25" i="6"/>
  <c r="BG67" i="6" s="1"/>
  <c r="O57" i="12"/>
  <c r="O233" i="6"/>
  <c r="BE57" i="12"/>
  <c r="BE233" i="6"/>
  <c r="BD57" i="12"/>
  <c r="BD233" i="6"/>
  <c r="BA263" i="6"/>
  <c r="BA264" i="6" s="1"/>
  <c r="O84" i="12"/>
  <c r="O207" i="6"/>
  <c r="BE207" i="6"/>
  <c r="BE169" i="5" s="1"/>
  <c r="BD172" i="6"/>
  <c r="BD206" i="6"/>
  <c r="BD207" i="6" s="1"/>
  <c r="BD169" i="5" s="1"/>
  <c r="BA256" i="6"/>
  <c r="BF191" i="6"/>
  <c r="BF194" i="6"/>
  <c r="BG191" i="6"/>
  <c r="BG194" i="6"/>
  <c r="BG169" i="6"/>
  <c r="BG234" i="6" s="1"/>
  <c r="BG190" i="6"/>
  <c r="BG189" i="6"/>
  <c r="BF170" i="6"/>
  <c r="BF204" i="6" s="1"/>
  <c r="BF237" i="6" s="1"/>
  <c r="BF281" i="6" s="1"/>
  <c r="BF189" i="6"/>
  <c r="BF190" i="6"/>
  <c r="BG62" i="6"/>
  <c r="BF62" i="6"/>
  <c r="BG68" i="6"/>
  <c r="BF68" i="6"/>
  <c r="BG170" i="6"/>
  <c r="BG204" i="6" s="1"/>
  <c r="BG237" i="6" s="1"/>
  <c r="BG281" i="6" s="1"/>
  <c r="BF168" i="6"/>
  <c r="BF164" i="6"/>
  <c r="BG168" i="6"/>
  <c r="BF169" i="6"/>
  <c r="BF234" i="6" s="1"/>
  <c r="BC133" i="6"/>
  <c r="BC134" i="6" s="1"/>
  <c r="BB256" i="6"/>
  <c r="BB263" i="6"/>
  <c r="BB264" i="6" s="1"/>
  <c r="N256" i="6"/>
  <c r="N263" i="6"/>
  <c r="N264" i="6" s="1"/>
  <c r="BC250" i="6"/>
  <c r="BC255" i="6" s="1"/>
  <c r="CD191" i="5"/>
  <c r="CD75" i="12" s="1"/>
  <c r="CE186" i="5"/>
  <c r="CE189" i="5"/>
  <c r="CE188" i="5"/>
  <c r="CE185" i="5"/>
  <c r="CE187" i="5"/>
  <c r="O172" i="6"/>
  <c r="BE172" i="6"/>
  <c r="CB170" i="5"/>
  <c r="CC106" i="5"/>
  <c r="BD94" i="6"/>
  <c r="BD96" i="6" s="1"/>
  <c r="BG164" i="6"/>
  <c r="BG211" i="6" s="1"/>
  <c r="BG213" i="6" s="1"/>
  <c r="BH103" i="4"/>
  <c r="BH22" i="6" s="1"/>
  <c r="BI99" i="4"/>
  <c r="BI113" i="4" s="1"/>
  <c r="CD132" i="5"/>
  <c r="CD35" i="12" s="1"/>
  <c r="BF147" i="5"/>
  <c r="BF149" i="5" s="1"/>
  <c r="BF151" i="5" s="1"/>
  <c r="P147" i="5"/>
  <c r="P149" i="5" s="1"/>
  <c r="BE34" i="12"/>
  <c r="BE94" i="6"/>
  <c r="BE96" i="6" s="1"/>
  <c r="O94" i="6"/>
  <c r="O96" i="6" s="1"/>
  <c r="CE126" i="5"/>
  <c r="CE128" i="5"/>
  <c r="CE127" i="5"/>
  <c r="CE129" i="5"/>
  <c r="CE130" i="5"/>
  <c r="BQ12" i="12"/>
  <c r="BR10" i="12"/>
  <c r="BR11" i="12" s="1"/>
  <c r="BE151" i="5"/>
  <c r="CE182" i="5"/>
  <c r="CE73" i="12" s="1"/>
  <c r="CC109" i="5"/>
  <c r="CC112" i="5" s="1"/>
  <c r="CC173" i="5" s="1"/>
  <c r="BV164" i="5"/>
  <c r="BV165" i="5" s="1"/>
  <c r="BV166" i="5" s="1"/>
  <c r="BV70" i="12" s="1"/>
  <c r="BP61" i="5"/>
  <c r="BQ57" i="5"/>
  <c r="BQ60" i="5" s="1"/>
  <c r="BN137" i="5"/>
  <c r="BN98" i="5"/>
  <c r="BM137" i="5"/>
  <c r="BM98" i="5"/>
  <c r="BK87" i="4"/>
  <c r="BK84" i="4"/>
  <c r="BK91" i="4"/>
  <c r="BK92" i="4"/>
  <c r="BK89" i="4"/>
  <c r="BK86" i="4"/>
  <c r="BK95" i="4"/>
  <c r="BK94" i="4"/>
  <c r="BK85" i="4"/>
  <c r="BK93" i="4"/>
  <c r="BK88" i="4"/>
  <c r="BW161" i="5"/>
  <c r="BJ97" i="4"/>
  <c r="BL81" i="4"/>
  <c r="BL85" i="4" s="1"/>
  <c r="BL101" i="4"/>
  <c r="BR4" i="6"/>
  <c r="BQ2" i="5"/>
  <c r="BQ2" i="6"/>
  <c r="BY46" i="5"/>
  <c r="CG90" i="5"/>
  <c r="CF93" i="5"/>
  <c r="CF92" i="5"/>
  <c r="CF6" i="5"/>
  <c r="CF121" i="5" s="1"/>
  <c r="CE85" i="5"/>
  <c r="CE86" i="5"/>
  <c r="CE87" i="5"/>
  <c r="CE77" i="5"/>
  <c r="CE78" i="5"/>
  <c r="BO91" i="5"/>
  <c r="BO82" i="5"/>
  <c r="BO30" i="12" s="1"/>
  <c r="BO81" i="5"/>
  <c r="CB96" i="5"/>
  <c r="CB142" i="5" s="1"/>
  <c r="CB144" i="5" s="1"/>
  <c r="CB36" i="12" s="1"/>
  <c r="CC95" i="5"/>
  <c r="CC141" i="5" s="1"/>
  <c r="BQ5" i="4"/>
  <c r="BQ29" i="4" s="1"/>
  <c r="BQ61" i="4" s="1"/>
  <c r="BO32" i="4"/>
  <c r="BQ6" i="4"/>
  <c r="BP71" i="4"/>
  <c r="BP80" i="5"/>
  <c r="BP7" i="4"/>
  <c r="BP5" i="6" s="1"/>
  <c r="BP68" i="4"/>
  <c r="BP74" i="4"/>
  <c r="BP69" i="4"/>
  <c r="BP76" i="4"/>
  <c r="BP77" i="4"/>
  <c r="BP70" i="4"/>
  <c r="BP73" i="4"/>
  <c r="BP78" i="4"/>
  <c r="BP29" i="4"/>
  <c r="BP75" i="4"/>
  <c r="BP79" i="4"/>
  <c r="BO62" i="4"/>
  <c r="BO63" i="4" s="1"/>
  <c r="BM50" i="4"/>
  <c r="BO31" i="4"/>
  <c r="BN36" i="4"/>
  <c r="BN37" i="4"/>
  <c r="BN35" i="4"/>
  <c r="BN38" i="4"/>
  <c r="BR4" i="4"/>
  <c r="BR108" i="4" s="1"/>
  <c r="BR4" i="5"/>
  <c r="BR56" i="5" s="1"/>
  <c r="BQ2" i="4"/>
  <c r="BS4" i="2"/>
  <c r="BS4" i="12" s="1"/>
  <c r="BS10" i="12" s="1"/>
  <c r="BR2" i="2"/>
  <c r="BR2" i="12" s="1"/>
  <c r="BG218" i="6" l="1"/>
  <c r="BH64" i="6"/>
  <c r="BH87" i="6" s="1"/>
  <c r="BH212" i="6" s="1"/>
  <c r="BH60" i="6"/>
  <c r="BF235" i="6"/>
  <c r="BF56" i="12" s="1"/>
  <c r="BG235" i="6"/>
  <c r="BG56" i="12" s="1"/>
  <c r="BG55" i="12"/>
  <c r="BF55" i="12"/>
  <c r="BG59" i="12"/>
  <c r="BF59" i="12"/>
  <c r="O169" i="5"/>
  <c r="BF104" i="6"/>
  <c r="BF18" i="12" s="1"/>
  <c r="BG104" i="6"/>
  <c r="BG18" i="12" s="1"/>
  <c r="BF205" i="6"/>
  <c r="BF84" i="12" s="1"/>
  <c r="BF203" i="6"/>
  <c r="BG202" i="6"/>
  <c r="BG203" i="6"/>
  <c r="BG205" i="6"/>
  <c r="BG84" i="12" s="1"/>
  <c r="BF202" i="6"/>
  <c r="BG195" i="6"/>
  <c r="BG227" i="6" s="1"/>
  <c r="BF195" i="6"/>
  <c r="BF227" i="6" s="1"/>
  <c r="BF171" i="6"/>
  <c r="BF206" i="6" s="1"/>
  <c r="BF211" i="6"/>
  <c r="BF213" i="6" s="1"/>
  <c r="BG192" i="6"/>
  <c r="BF192" i="6"/>
  <c r="BE125" i="6"/>
  <c r="BE126" i="6" s="1"/>
  <c r="BE133" i="6" s="1"/>
  <c r="BE134" i="6" s="1"/>
  <c r="BD125" i="6"/>
  <c r="BD126" i="6" s="1"/>
  <c r="BD133" i="6" s="1"/>
  <c r="BD134" i="6" s="1"/>
  <c r="O125" i="6"/>
  <c r="O126" i="6" s="1"/>
  <c r="O133" i="6" s="1"/>
  <c r="O134" i="6" s="1"/>
  <c r="BH26" i="6"/>
  <c r="BH61" i="6"/>
  <c r="BF27" i="6"/>
  <c r="BF69" i="6"/>
  <c r="BF105" i="5" s="1"/>
  <c r="BF107" i="5" s="1"/>
  <c r="BG114" i="5" s="1"/>
  <c r="BG123" i="5" s="1"/>
  <c r="BG147" i="5" s="1"/>
  <c r="BG149" i="5" s="1"/>
  <c r="BG91" i="6"/>
  <c r="BG90" i="6"/>
  <c r="BG27" i="6"/>
  <c r="BG69" i="6"/>
  <c r="BG105" i="5" s="1"/>
  <c r="BG107" i="5" s="1"/>
  <c r="BH114" i="5" s="1"/>
  <c r="BH123" i="5" s="1"/>
  <c r="BH147" i="5" s="1"/>
  <c r="BH149" i="5" s="1"/>
  <c r="BH166" i="6"/>
  <c r="BC256" i="6"/>
  <c r="BC263" i="6"/>
  <c r="BC264" i="6" s="1"/>
  <c r="BI103" i="4"/>
  <c r="BI22" i="6" s="1"/>
  <c r="CE191" i="5"/>
  <c r="CE75" i="12" s="1"/>
  <c r="CF186" i="5"/>
  <c r="CF187" i="5"/>
  <c r="CF189" i="5"/>
  <c r="CF185" i="5"/>
  <c r="CF188" i="5"/>
  <c r="CC170" i="5"/>
  <c r="CD106" i="5"/>
  <c r="BD220" i="6"/>
  <c r="BD222" i="6" s="1"/>
  <c r="O220" i="6"/>
  <c r="O222" i="6" s="1"/>
  <c r="BE220" i="6"/>
  <c r="BE222" i="6" s="1"/>
  <c r="BF90" i="6"/>
  <c r="BF92" i="6"/>
  <c r="BF91" i="6"/>
  <c r="BH23" i="6"/>
  <c r="BG171" i="6"/>
  <c r="BG206" i="6" s="1"/>
  <c r="BJ99" i="4"/>
  <c r="BJ113" i="4" s="1"/>
  <c r="P34" i="12"/>
  <c r="CE132" i="5"/>
  <c r="CE35" i="12" s="1"/>
  <c r="BF34" i="12"/>
  <c r="CF128" i="5"/>
  <c r="CF130" i="5"/>
  <c r="CF129" i="5"/>
  <c r="CF126" i="5"/>
  <c r="CF127" i="5"/>
  <c r="BM100" i="5"/>
  <c r="P151" i="5"/>
  <c r="BN100" i="5"/>
  <c r="BR12" i="12"/>
  <c r="BS11" i="12"/>
  <c r="CF182" i="5"/>
  <c r="CF73" i="12" s="1"/>
  <c r="CD109" i="5"/>
  <c r="CD112" i="5" s="1"/>
  <c r="CD173" i="5" s="1"/>
  <c r="BW164" i="5"/>
  <c r="BW165" i="5" s="1"/>
  <c r="BW166" i="5" s="1"/>
  <c r="BW70" i="12" s="1"/>
  <c r="BL93" i="4"/>
  <c r="BL86" i="4"/>
  <c r="BP64" i="5"/>
  <c r="BP146" i="5" s="1"/>
  <c r="BP33" i="12" s="1"/>
  <c r="BQ61" i="5"/>
  <c r="BQ64" i="5" s="1"/>
  <c r="BQ146" i="5" s="1"/>
  <c r="BQ33" i="12" s="1"/>
  <c r="BR57" i="5"/>
  <c r="BR60" i="5" s="1"/>
  <c r="BO137" i="5"/>
  <c r="BO98" i="5"/>
  <c r="BL87" i="4"/>
  <c r="BL84" i="4"/>
  <c r="BK97" i="4"/>
  <c r="BL95" i="4"/>
  <c r="BL90" i="4"/>
  <c r="BL88" i="4"/>
  <c r="BL89" i="4"/>
  <c r="BX161" i="5"/>
  <c r="BL92" i="4"/>
  <c r="BL94" i="4"/>
  <c r="BL91" i="4"/>
  <c r="BM81" i="4"/>
  <c r="BM88" i="4" s="1"/>
  <c r="BM101" i="4"/>
  <c r="BS4" i="6"/>
  <c r="BR2" i="5"/>
  <c r="BR2" i="6"/>
  <c r="BQ7" i="4"/>
  <c r="BQ5" i="6" s="1"/>
  <c r="BQ59" i="4"/>
  <c r="BQ60" i="4" s="1"/>
  <c r="BQ80" i="5" s="1"/>
  <c r="BQ66" i="4"/>
  <c r="BQ72" i="4" s="1"/>
  <c r="CH90" i="5"/>
  <c r="CG93" i="5"/>
  <c r="CG92" i="5"/>
  <c r="BZ46" i="5"/>
  <c r="CG6" i="5"/>
  <c r="CG121" i="5" s="1"/>
  <c r="CF86" i="5"/>
  <c r="CF85" i="5"/>
  <c r="CF87" i="5"/>
  <c r="CF78" i="5"/>
  <c r="CF77" i="5"/>
  <c r="BP91" i="5"/>
  <c r="BP82" i="5"/>
  <c r="BP30" i="12" s="1"/>
  <c r="BP81" i="5"/>
  <c r="CC96" i="5"/>
  <c r="CC142" i="5" s="1"/>
  <c r="CC144" i="5" s="1"/>
  <c r="CC36" i="12" s="1"/>
  <c r="CD95" i="5"/>
  <c r="CD141" i="5" s="1"/>
  <c r="BP32" i="4"/>
  <c r="BQ32" i="4" s="1"/>
  <c r="BP61" i="4"/>
  <c r="BP62" i="4" s="1"/>
  <c r="BP63" i="4" s="1"/>
  <c r="BN50" i="4"/>
  <c r="BR6" i="4"/>
  <c r="BR59" i="4" s="1"/>
  <c r="BR60" i="4" s="1"/>
  <c r="BO36" i="4"/>
  <c r="BO35" i="4"/>
  <c r="BO37" i="4"/>
  <c r="BO38" i="4"/>
  <c r="BP31" i="4"/>
  <c r="BR5" i="4"/>
  <c r="BR66" i="4" s="1"/>
  <c r="BR70" i="4" s="1"/>
  <c r="BS4" i="4"/>
  <c r="BS108" i="4" s="1"/>
  <c r="BS4" i="5"/>
  <c r="BS56" i="5" s="1"/>
  <c r="BR2" i="4"/>
  <c r="BT4" i="2"/>
  <c r="BT4" i="12" s="1"/>
  <c r="BS2" i="2"/>
  <c r="BS2" i="12" s="1"/>
  <c r="BH65" i="6" l="1"/>
  <c r="BF217" i="6"/>
  <c r="BG216" i="6"/>
  <c r="BG217" i="6"/>
  <c r="BF218" i="6"/>
  <c r="BF216" i="6"/>
  <c r="BI64" i="6"/>
  <c r="BI87" i="6" s="1"/>
  <c r="BI212" i="6" s="1"/>
  <c r="BI60" i="6"/>
  <c r="BH86" i="6"/>
  <c r="BH88" i="6" s="1"/>
  <c r="BH90" i="6" s="1"/>
  <c r="BH25" i="6"/>
  <c r="BH67" i="6" s="1"/>
  <c r="BG57" i="12"/>
  <c r="BG233" i="6"/>
  <c r="BF57" i="12"/>
  <c r="BF233" i="6"/>
  <c r="BF172" i="6"/>
  <c r="BG207" i="6"/>
  <c r="BG169" i="5" s="1"/>
  <c r="BF207" i="6"/>
  <c r="BF169" i="5" s="1"/>
  <c r="BH191" i="6"/>
  <c r="BH194" i="6"/>
  <c r="BH170" i="6"/>
  <c r="BH204" i="6" s="1"/>
  <c r="BH237" i="6" s="1"/>
  <c r="BH281" i="6" s="1"/>
  <c r="BH189" i="6"/>
  <c r="BH190" i="6"/>
  <c r="BH68" i="6"/>
  <c r="BH101" i="6"/>
  <c r="BH62" i="6"/>
  <c r="BG94" i="6"/>
  <c r="BG96" i="6" s="1"/>
  <c r="BI26" i="6"/>
  <c r="BI61" i="6"/>
  <c r="BH168" i="6"/>
  <c r="BH169" i="6"/>
  <c r="BH234" i="6" s="1"/>
  <c r="BI166" i="6"/>
  <c r="BD142" i="6"/>
  <c r="BD143" i="6" s="1"/>
  <c r="O142" i="6"/>
  <c r="O143" i="6" s="1"/>
  <c r="BE142" i="6"/>
  <c r="BE143" i="6" s="1"/>
  <c r="BE250" i="6"/>
  <c r="BE255" i="6" s="1"/>
  <c r="O250" i="6"/>
  <c r="O255" i="6" s="1"/>
  <c r="BD250" i="6"/>
  <c r="BD255" i="6" s="1"/>
  <c r="BI23" i="6"/>
  <c r="CG187" i="5"/>
  <c r="CG186" i="5"/>
  <c r="CG188" i="5"/>
  <c r="CG185" i="5"/>
  <c r="CG189" i="5"/>
  <c r="CF191" i="5"/>
  <c r="CF75" i="12" s="1"/>
  <c r="BG172" i="6"/>
  <c r="CD170" i="5"/>
  <c r="CE106" i="5"/>
  <c r="BF94" i="6"/>
  <c r="BF96" i="6" s="1"/>
  <c r="BH164" i="6"/>
  <c r="BH211" i="6" s="1"/>
  <c r="BH213" i="6" s="1"/>
  <c r="BJ103" i="4"/>
  <c r="BJ22" i="6" s="1"/>
  <c r="BK99" i="4"/>
  <c r="BK113" i="4" s="1"/>
  <c r="BH34" i="12"/>
  <c r="CF132" i="5"/>
  <c r="CF35" i="12" s="1"/>
  <c r="BG34" i="12"/>
  <c r="CG128" i="5"/>
  <c r="CG130" i="5"/>
  <c r="CG129" i="5"/>
  <c r="CG126" i="5"/>
  <c r="CG127" i="5"/>
  <c r="BG151" i="5"/>
  <c r="BO100" i="5"/>
  <c r="BS12" i="12"/>
  <c r="BT10" i="12"/>
  <c r="BT11" i="12" s="1"/>
  <c r="BH151" i="5"/>
  <c r="CG182" i="5"/>
  <c r="CG73" i="12" s="1"/>
  <c r="CE109" i="5"/>
  <c r="CE112" i="5" s="1"/>
  <c r="CE173" i="5" s="1"/>
  <c r="BX164" i="5"/>
  <c r="BX165" i="5" s="1"/>
  <c r="BX166" i="5" s="1"/>
  <c r="BX70" i="12" s="1"/>
  <c r="BR61" i="5"/>
  <c r="BR64" i="5" s="1"/>
  <c r="BR146" i="5" s="1"/>
  <c r="BR33" i="12" s="1"/>
  <c r="BS57" i="5"/>
  <c r="BS60" i="5" s="1"/>
  <c r="BP137" i="5"/>
  <c r="BP98" i="5"/>
  <c r="BY161" i="5"/>
  <c r="BL97" i="4"/>
  <c r="BM91" i="4"/>
  <c r="BM94" i="4"/>
  <c r="BM85" i="4"/>
  <c r="BM95" i="4"/>
  <c r="BM84" i="4"/>
  <c r="BM87" i="4"/>
  <c r="BM89" i="4"/>
  <c r="BM92" i="4"/>
  <c r="BM86" i="4"/>
  <c r="BM90" i="4"/>
  <c r="BM93" i="4"/>
  <c r="BN81" i="4"/>
  <c r="BN94" i="4" s="1"/>
  <c r="BN101" i="4"/>
  <c r="BT4" i="6"/>
  <c r="BS2" i="5"/>
  <c r="BS2" i="6"/>
  <c r="BQ68" i="4"/>
  <c r="BQ76" i="4"/>
  <c r="BQ78" i="4"/>
  <c r="BQ79" i="4"/>
  <c r="BQ77" i="4"/>
  <c r="BQ71" i="4"/>
  <c r="BQ70" i="4"/>
  <c r="BQ69" i="4"/>
  <c r="BQ74" i="4"/>
  <c r="BQ73" i="4"/>
  <c r="BQ75" i="4"/>
  <c r="CA46" i="5"/>
  <c r="CI90" i="5"/>
  <c r="CH92" i="5"/>
  <c r="CH93" i="5"/>
  <c r="CH6" i="5"/>
  <c r="CH121" i="5" s="1"/>
  <c r="CG85" i="5"/>
  <c r="CG86" i="5"/>
  <c r="CG87" i="5"/>
  <c r="CG78" i="5"/>
  <c r="CG77" i="5"/>
  <c r="CD96" i="5"/>
  <c r="CD142" i="5" s="1"/>
  <c r="CD144" i="5" s="1"/>
  <c r="CD36" i="12" s="1"/>
  <c r="BQ91" i="5"/>
  <c r="BQ82" i="5"/>
  <c r="BQ30" i="12" s="1"/>
  <c r="BQ81" i="5"/>
  <c r="CE95" i="5"/>
  <c r="CE141" i="5" s="1"/>
  <c r="BR80" i="5"/>
  <c r="BR75" i="4"/>
  <c r="BQ62" i="4"/>
  <c r="BQ63" i="4" s="1"/>
  <c r="BR72" i="4"/>
  <c r="BR76" i="4"/>
  <c r="BR77" i="4"/>
  <c r="BR74" i="4"/>
  <c r="BO50" i="4"/>
  <c r="BR78" i="4"/>
  <c r="BR7" i="4"/>
  <c r="BR5" i="6" s="1"/>
  <c r="BR29" i="4"/>
  <c r="BR79" i="4"/>
  <c r="BR68" i="4"/>
  <c r="BP36" i="4"/>
  <c r="BQ31" i="4"/>
  <c r="BP37" i="4"/>
  <c r="BP35" i="4"/>
  <c r="BP38" i="4"/>
  <c r="BR69" i="4"/>
  <c r="BR71" i="4"/>
  <c r="BS5" i="4"/>
  <c r="BS66" i="4" s="1"/>
  <c r="BS70" i="4" s="1"/>
  <c r="BT4" i="4"/>
  <c r="BT108" i="4" s="1"/>
  <c r="BT4" i="5"/>
  <c r="BT56" i="5" s="1"/>
  <c r="BS6" i="4"/>
  <c r="BS59" i="4" s="1"/>
  <c r="BS60" i="4" s="1"/>
  <c r="BR73" i="4"/>
  <c r="BS2" i="4"/>
  <c r="BU4" i="2"/>
  <c r="BU4" i="12" s="1"/>
  <c r="BT2" i="2"/>
  <c r="BT2" i="12" s="1"/>
  <c r="BI65" i="6" l="1"/>
  <c r="BI101" i="6" s="1"/>
  <c r="BH216" i="6"/>
  <c r="BJ64" i="6"/>
  <c r="BJ87" i="6" s="1"/>
  <c r="BJ212" i="6" s="1"/>
  <c r="BJ60" i="6"/>
  <c r="BI86" i="6"/>
  <c r="BI88" i="6" s="1"/>
  <c r="BI92" i="6" s="1"/>
  <c r="BI25" i="6"/>
  <c r="BI67" i="6" s="1"/>
  <c r="BH235" i="6"/>
  <c r="BH56" i="12" s="1"/>
  <c r="BH55" i="12"/>
  <c r="BH59" i="12"/>
  <c r="BH104" i="6"/>
  <c r="BH18" i="12" s="1"/>
  <c r="BH203" i="6"/>
  <c r="BH205" i="6"/>
  <c r="BH84" i="12" s="1"/>
  <c r="BH202" i="6"/>
  <c r="BH195" i="6"/>
  <c r="BH227" i="6" s="1"/>
  <c r="BI191" i="6"/>
  <c r="BI194" i="6"/>
  <c r="BH192" i="6"/>
  <c r="BI168" i="6"/>
  <c r="BI189" i="6"/>
  <c r="BI190" i="6"/>
  <c r="BI68" i="6"/>
  <c r="BI62" i="6"/>
  <c r="BF125" i="6"/>
  <c r="BF126" i="6" s="1"/>
  <c r="BF133" i="6" s="1"/>
  <c r="BF134" i="6" s="1"/>
  <c r="BG125" i="6"/>
  <c r="BG126" i="6" s="1"/>
  <c r="BG133" i="6" s="1"/>
  <c r="BG134" i="6" s="1"/>
  <c r="BG220" i="6"/>
  <c r="BG222" i="6" s="1"/>
  <c r="BJ26" i="6"/>
  <c r="BJ61" i="6"/>
  <c r="BH27" i="6"/>
  <c r="BH69" i="6"/>
  <c r="BH105" i="5" s="1"/>
  <c r="BH107" i="5" s="1"/>
  <c r="BI114" i="5" s="1"/>
  <c r="BI123" i="5" s="1"/>
  <c r="BI147" i="5" s="1"/>
  <c r="BI149" i="5" s="1"/>
  <c r="BI151" i="5" s="1"/>
  <c r="BI170" i="6"/>
  <c r="BI204" i="6" s="1"/>
  <c r="BI237" i="6" s="1"/>
  <c r="BI281" i="6" s="1"/>
  <c r="BI169" i="6"/>
  <c r="BI234" i="6" s="1"/>
  <c r="BJ166" i="6"/>
  <c r="O256" i="6"/>
  <c r="O263" i="6"/>
  <c r="O264" i="6" s="1"/>
  <c r="BE256" i="6"/>
  <c r="BE263" i="6"/>
  <c r="BE264" i="6" s="1"/>
  <c r="BD256" i="6"/>
  <c r="BD263" i="6"/>
  <c r="BD264" i="6" s="1"/>
  <c r="BI164" i="6"/>
  <c r="CG191" i="5"/>
  <c r="CG75" i="12" s="1"/>
  <c r="CH186" i="5"/>
  <c r="CH187" i="5"/>
  <c r="CH189" i="5"/>
  <c r="CH188" i="5"/>
  <c r="CH185" i="5"/>
  <c r="CE170" i="5"/>
  <c r="CF106" i="5"/>
  <c r="BF220" i="6"/>
  <c r="BF222" i="6" s="1"/>
  <c r="BH171" i="6"/>
  <c r="BH206" i="6" s="1"/>
  <c r="BH92" i="6"/>
  <c r="BH91" i="6"/>
  <c r="BJ23" i="6"/>
  <c r="BK103" i="4"/>
  <c r="BK22" i="6" s="1"/>
  <c r="BL99" i="4"/>
  <c r="BL103" i="4" s="1"/>
  <c r="BL22" i="6" s="1"/>
  <c r="CG132" i="5"/>
  <c r="CG35" i="12" s="1"/>
  <c r="CH127" i="5"/>
  <c r="CH130" i="5"/>
  <c r="CH126" i="5"/>
  <c r="CH129" i="5"/>
  <c r="CH128" i="5"/>
  <c r="BT12" i="12"/>
  <c r="BU10" i="12"/>
  <c r="BU11" i="12" s="1"/>
  <c r="BP100" i="5"/>
  <c r="CH182" i="5"/>
  <c r="CH73" i="12" s="1"/>
  <c r="CF109" i="5"/>
  <c r="CF112" i="5" s="1"/>
  <c r="CF173" i="5" s="1"/>
  <c r="BY164" i="5"/>
  <c r="BY165" i="5" s="1"/>
  <c r="BY166" i="5" s="1"/>
  <c r="BY70" i="12" s="1"/>
  <c r="BS61" i="5"/>
  <c r="BS64" i="5" s="1"/>
  <c r="BS146" i="5" s="1"/>
  <c r="BS33" i="12" s="1"/>
  <c r="BT57" i="5"/>
  <c r="BT60" i="5" s="1"/>
  <c r="BQ137" i="5"/>
  <c r="BQ98" i="5"/>
  <c r="BZ161" i="5"/>
  <c r="BN90" i="4"/>
  <c r="BN85" i="4"/>
  <c r="BM97" i="4"/>
  <c r="BN92" i="4"/>
  <c r="BN86" i="4"/>
  <c r="BN89" i="4"/>
  <c r="BN93" i="4"/>
  <c r="BN91" i="4"/>
  <c r="BN87" i="4"/>
  <c r="BN84" i="4"/>
  <c r="BN95" i="4"/>
  <c r="BN88" i="4"/>
  <c r="BO81" i="4"/>
  <c r="BO92" i="4" s="1"/>
  <c r="BO101" i="4"/>
  <c r="BU4" i="6"/>
  <c r="BT2" i="5"/>
  <c r="BT2" i="6"/>
  <c r="CJ90" i="5"/>
  <c r="CI92" i="5"/>
  <c r="CI93" i="5"/>
  <c r="CB46" i="5"/>
  <c r="CI6" i="5"/>
  <c r="CI121" i="5" s="1"/>
  <c r="CH85" i="5"/>
  <c r="CH86" i="5"/>
  <c r="CH87" i="5"/>
  <c r="CH78" i="5"/>
  <c r="CH77" i="5"/>
  <c r="CE96" i="5"/>
  <c r="CE142" i="5" s="1"/>
  <c r="CE144" i="5" s="1"/>
  <c r="CE36" i="12" s="1"/>
  <c r="BR91" i="5"/>
  <c r="BR81" i="5"/>
  <c r="BR82" i="5"/>
  <c r="BR30" i="12" s="1"/>
  <c r="CF95" i="5"/>
  <c r="CF141" i="5" s="1"/>
  <c r="BS73" i="4"/>
  <c r="BS68" i="4"/>
  <c r="BR61" i="4"/>
  <c r="BR62" i="4" s="1"/>
  <c r="BR63" i="4" s="1"/>
  <c r="BR32" i="4"/>
  <c r="BS75" i="4"/>
  <c r="BS74" i="4"/>
  <c r="BS80" i="5"/>
  <c r="BS7" i="4"/>
  <c r="BS5" i="6" s="1"/>
  <c r="BS79" i="4"/>
  <c r="BT5" i="4"/>
  <c r="BQ38" i="4"/>
  <c r="BQ35" i="4"/>
  <c r="BQ37" i="4"/>
  <c r="BQ36" i="4"/>
  <c r="BR31" i="4"/>
  <c r="BU4" i="4"/>
  <c r="BU108" i="4" s="1"/>
  <c r="BU4" i="5"/>
  <c r="BU56" i="5" s="1"/>
  <c r="BS71" i="4"/>
  <c r="BS77" i="4"/>
  <c r="BS29" i="4"/>
  <c r="BS78" i="4"/>
  <c r="BS69" i="4"/>
  <c r="BT6" i="4"/>
  <c r="BT59" i="4" s="1"/>
  <c r="BT60" i="4" s="1"/>
  <c r="BS72" i="4"/>
  <c r="BP50" i="4"/>
  <c r="BS76" i="4"/>
  <c r="BT2" i="4"/>
  <c r="BV4" i="2"/>
  <c r="BV4" i="12" s="1"/>
  <c r="BU2" i="2"/>
  <c r="BU2" i="12" s="1"/>
  <c r="BJ65" i="6" l="1"/>
  <c r="BJ101" i="6" s="1"/>
  <c r="BI218" i="6"/>
  <c r="BH217" i="6"/>
  <c r="BH218" i="6"/>
  <c r="BL64" i="6"/>
  <c r="BL87" i="6" s="1"/>
  <c r="BL212" i="6" s="1"/>
  <c r="BL60" i="6"/>
  <c r="BK64" i="6"/>
  <c r="BK87" i="6" s="1"/>
  <c r="BK212" i="6" s="1"/>
  <c r="BK60" i="6"/>
  <c r="BJ86" i="6"/>
  <c r="BJ88" i="6" s="1"/>
  <c r="BJ90" i="6" s="1"/>
  <c r="BJ25" i="6"/>
  <c r="BJ67" i="6" s="1"/>
  <c r="BH57" i="12"/>
  <c r="BH233" i="6"/>
  <c r="BI235" i="6"/>
  <c r="BI56" i="12" s="1"/>
  <c r="BI55" i="12"/>
  <c r="BI59" i="12"/>
  <c r="BI104" i="6"/>
  <c r="BI18" i="12" s="1"/>
  <c r="BH207" i="6"/>
  <c r="BH169" i="5" s="1"/>
  <c r="BI203" i="6"/>
  <c r="BI205" i="6"/>
  <c r="BI84" i="12" s="1"/>
  <c r="BI202" i="6"/>
  <c r="BI195" i="6"/>
  <c r="BI227" i="6" s="1"/>
  <c r="BJ191" i="6"/>
  <c r="BJ194" i="6"/>
  <c r="BI171" i="6"/>
  <c r="BI211" i="6"/>
  <c r="BI213" i="6" s="1"/>
  <c r="BI192" i="6"/>
  <c r="BJ170" i="6"/>
  <c r="BJ204" i="6" s="1"/>
  <c r="BJ237" i="6" s="1"/>
  <c r="BJ281" i="6" s="1"/>
  <c r="BJ189" i="6"/>
  <c r="BJ190" i="6"/>
  <c r="BJ68" i="6"/>
  <c r="BJ62" i="6"/>
  <c r="BJ168" i="6"/>
  <c r="BJ169" i="6"/>
  <c r="BJ234" i="6" s="1"/>
  <c r="BG142" i="6"/>
  <c r="BG143" i="6" s="1"/>
  <c r="BG250" i="6"/>
  <c r="BG255" i="6" s="1"/>
  <c r="BI27" i="6"/>
  <c r="BI69" i="6"/>
  <c r="BI105" i="5" s="1"/>
  <c r="BI107" i="5" s="1"/>
  <c r="BJ114" i="5" s="1"/>
  <c r="BJ123" i="5" s="1"/>
  <c r="BJ147" i="5" s="1"/>
  <c r="BJ149" i="5" s="1"/>
  <c r="BJ151" i="5" s="1"/>
  <c r="BL26" i="6"/>
  <c r="BL61" i="6"/>
  <c r="BK26" i="6"/>
  <c r="BK61" i="6"/>
  <c r="BK166" i="6"/>
  <c r="BL166" i="6"/>
  <c r="BF142" i="6"/>
  <c r="BF143" i="6" s="1"/>
  <c r="BF250" i="6"/>
  <c r="BF255" i="6" s="1"/>
  <c r="BI90" i="6"/>
  <c r="BI91" i="6"/>
  <c r="CH191" i="5"/>
  <c r="CH75" i="12" s="1"/>
  <c r="CI186" i="5"/>
  <c r="CI187" i="5"/>
  <c r="CI188" i="5"/>
  <c r="CI185" i="5"/>
  <c r="CI189" i="5"/>
  <c r="BH172" i="6"/>
  <c r="CF170" i="5"/>
  <c r="CG106" i="5"/>
  <c r="BH94" i="6"/>
  <c r="BH96" i="6" s="1"/>
  <c r="BJ164" i="6"/>
  <c r="BJ211" i="6" s="1"/>
  <c r="BJ213" i="6" s="1"/>
  <c r="BK23" i="6"/>
  <c r="BL113" i="4"/>
  <c r="BL23" i="6"/>
  <c r="BM99" i="4"/>
  <c r="BM103" i="4" s="1"/>
  <c r="BM22" i="6" s="1"/>
  <c r="CH132" i="5"/>
  <c r="CH35" i="12" s="1"/>
  <c r="BI34" i="12"/>
  <c r="CI130" i="5"/>
  <c r="CI127" i="5"/>
  <c r="CI129" i="5"/>
  <c r="CI128" i="5"/>
  <c r="CI126" i="5"/>
  <c r="BV10" i="12"/>
  <c r="BV11" i="12" s="1"/>
  <c r="BU12" i="12"/>
  <c r="BQ100" i="5"/>
  <c r="CI182" i="5"/>
  <c r="CI73" i="12" s="1"/>
  <c r="CG109" i="5"/>
  <c r="CG112" i="5" s="1"/>
  <c r="CG173" i="5" s="1"/>
  <c r="BZ164" i="5"/>
  <c r="BZ165" i="5" s="1"/>
  <c r="BZ166" i="5" s="1"/>
  <c r="BZ70" i="12" s="1"/>
  <c r="BT61" i="5"/>
  <c r="BU57" i="5"/>
  <c r="BU60" i="5" s="1"/>
  <c r="BR137" i="5"/>
  <c r="BR98" i="5"/>
  <c r="BO89" i="4"/>
  <c r="CA161" i="5"/>
  <c r="BN97" i="4"/>
  <c r="BO84" i="4"/>
  <c r="BO87" i="4"/>
  <c r="BO91" i="4"/>
  <c r="BO93" i="4"/>
  <c r="BO88" i="4"/>
  <c r="BO90" i="4"/>
  <c r="BO85" i="4"/>
  <c r="BO95" i="4"/>
  <c r="BO86" i="4"/>
  <c r="BO94" i="4"/>
  <c r="BP81" i="4"/>
  <c r="BP93" i="4" s="1"/>
  <c r="BP101" i="4"/>
  <c r="BV4" i="6"/>
  <c r="BU2" i="5"/>
  <c r="BU2" i="6"/>
  <c r="CC46" i="5"/>
  <c r="CK90" i="5"/>
  <c r="CJ92" i="5"/>
  <c r="CJ93" i="5"/>
  <c r="CJ6" i="5"/>
  <c r="CJ121" i="5" s="1"/>
  <c r="CI86" i="5"/>
  <c r="CI85" i="5"/>
  <c r="CI87" i="5"/>
  <c r="CI77" i="5"/>
  <c r="CI78" i="5"/>
  <c r="CF96" i="5"/>
  <c r="CF142" i="5" s="1"/>
  <c r="CF144" i="5" s="1"/>
  <c r="CF36" i="12" s="1"/>
  <c r="BS91" i="5"/>
  <c r="BS82" i="5"/>
  <c r="BS30" i="12" s="1"/>
  <c r="BS81" i="5"/>
  <c r="CG95" i="5"/>
  <c r="CG141" i="5" s="1"/>
  <c r="CG96" i="5"/>
  <c r="CG142" i="5" s="1"/>
  <c r="BT7" i="4"/>
  <c r="BT5" i="6" s="1"/>
  <c r="BU5" i="4"/>
  <c r="BU29" i="4" s="1"/>
  <c r="BU61" i="4" s="1"/>
  <c r="BT66" i="4"/>
  <c r="BT29" i="4"/>
  <c r="BT61" i="4" s="1"/>
  <c r="BU6" i="4"/>
  <c r="BU59" i="4" s="1"/>
  <c r="BU60" i="4" s="1"/>
  <c r="BR37" i="4"/>
  <c r="BR35" i="4"/>
  <c r="BS31" i="4"/>
  <c r="BR38" i="4"/>
  <c r="BR36" i="4"/>
  <c r="BV4" i="4"/>
  <c r="BV108" i="4" s="1"/>
  <c r="BV4" i="5"/>
  <c r="BV56" i="5" s="1"/>
  <c r="BS32" i="4"/>
  <c r="BS61" i="4"/>
  <c r="BS62" i="4" s="1"/>
  <c r="BS63" i="4" s="1"/>
  <c r="BT80" i="5"/>
  <c r="BQ50" i="4"/>
  <c r="BU2" i="4"/>
  <c r="BW4" i="2"/>
  <c r="BW4" i="12" s="1"/>
  <c r="BV2" i="2"/>
  <c r="BV2" i="12" s="1"/>
  <c r="BI217" i="6" l="1"/>
  <c r="BI216" i="6"/>
  <c r="BJ216" i="6"/>
  <c r="BL65" i="6"/>
  <c r="BL101" i="6" s="1"/>
  <c r="BK65" i="6"/>
  <c r="BK101" i="6" s="1"/>
  <c r="BM64" i="6"/>
  <c r="BM87" i="6" s="1"/>
  <c r="BM212" i="6" s="1"/>
  <c r="BM60" i="6"/>
  <c r="BL86" i="6"/>
  <c r="BL88" i="6" s="1"/>
  <c r="BL25" i="6"/>
  <c r="BL67" i="6" s="1"/>
  <c r="BK86" i="6"/>
  <c r="BK88" i="6" s="1"/>
  <c r="BK91" i="6" s="1"/>
  <c r="BK25" i="6"/>
  <c r="BK67" i="6" s="1"/>
  <c r="BI57" i="12"/>
  <c r="BI233" i="6"/>
  <c r="BJ235" i="6"/>
  <c r="BJ56" i="12" s="1"/>
  <c r="BJ55" i="12"/>
  <c r="BJ59" i="12"/>
  <c r="BG263" i="6"/>
  <c r="BG264" i="6" s="1"/>
  <c r="BJ104" i="6"/>
  <c r="BJ18" i="12" s="1"/>
  <c r="BJ205" i="6"/>
  <c r="BJ84" i="12" s="1"/>
  <c r="BJ202" i="6"/>
  <c r="BJ203" i="6"/>
  <c r="BI172" i="6"/>
  <c r="BI206" i="6"/>
  <c r="BI207" i="6" s="1"/>
  <c r="BI169" i="5" s="1"/>
  <c r="BJ195" i="6"/>
  <c r="BJ227" i="6" s="1"/>
  <c r="BL191" i="6"/>
  <c r="BL194" i="6"/>
  <c r="BK191" i="6"/>
  <c r="BK194" i="6"/>
  <c r="BJ192" i="6"/>
  <c r="BL168" i="6"/>
  <c r="BL189" i="6"/>
  <c r="BL190" i="6"/>
  <c r="BK170" i="6"/>
  <c r="BK204" i="6" s="1"/>
  <c r="BK237" i="6" s="1"/>
  <c r="BK281" i="6" s="1"/>
  <c r="BK190" i="6"/>
  <c r="BK189" i="6"/>
  <c r="BK168" i="6"/>
  <c r="BK62" i="6"/>
  <c r="BK68" i="6"/>
  <c r="BL62" i="6"/>
  <c r="BG256" i="6"/>
  <c r="BL68" i="6"/>
  <c r="BH125" i="6"/>
  <c r="BH126" i="6" s="1"/>
  <c r="BH133" i="6" s="1"/>
  <c r="BH134" i="6" s="1"/>
  <c r="BK169" i="6"/>
  <c r="BK234" i="6" s="1"/>
  <c r="BJ92" i="6"/>
  <c r="BJ91" i="6"/>
  <c r="BJ27" i="6"/>
  <c r="BJ69" i="6"/>
  <c r="BJ105" i="5" s="1"/>
  <c r="BJ107" i="5" s="1"/>
  <c r="BK114" i="5" s="1"/>
  <c r="BK123" i="5" s="1"/>
  <c r="BK147" i="5" s="1"/>
  <c r="BK149" i="5" s="1"/>
  <c r="BM26" i="6"/>
  <c r="BM61" i="6"/>
  <c r="BL169" i="6"/>
  <c r="BL234" i="6" s="1"/>
  <c r="BL170" i="6"/>
  <c r="BL204" i="6" s="1"/>
  <c r="BL237" i="6" s="1"/>
  <c r="BL281" i="6" s="1"/>
  <c r="BL164" i="6"/>
  <c r="BM166" i="6"/>
  <c r="BF256" i="6"/>
  <c r="BF263" i="6"/>
  <c r="BF264" i="6" s="1"/>
  <c r="BI94" i="6"/>
  <c r="BI96" i="6" s="1"/>
  <c r="CJ186" i="5"/>
  <c r="CJ188" i="5"/>
  <c r="CJ185" i="5"/>
  <c r="CJ187" i="5"/>
  <c r="CJ189" i="5"/>
  <c r="CI191" i="5"/>
  <c r="CI75" i="12" s="1"/>
  <c r="CG170" i="5"/>
  <c r="CH106" i="5"/>
  <c r="BH220" i="6"/>
  <c r="BH222" i="6" s="1"/>
  <c r="BJ171" i="6"/>
  <c r="BJ206" i="6" s="1"/>
  <c r="BK164" i="6"/>
  <c r="BK211" i="6" s="1"/>
  <c r="BK213" i="6" s="1"/>
  <c r="BM113" i="4"/>
  <c r="BM23" i="6"/>
  <c r="BN99" i="4"/>
  <c r="BN113" i="4" s="1"/>
  <c r="CI132" i="5"/>
  <c r="CI35" i="12" s="1"/>
  <c r="BJ34" i="12"/>
  <c r="CJ127" i="5"/>
  <c r="CJ129" i="5"/>
  <c r="CJ128" i="5"/>
  <c r="CJ130" i="5"/>
  <c r="CJ126" i="5"/>
  <c r="BV12" i="12"/>
  <c r="BR100" i="5"/>
  <c r="BW10" i="12"/>
  <c r="CJ182" i="5"/>
  <c r="CJ73" i="12" s="1"/>
  <c r="CH109" i="5"/>
  <c r="CH112" i="5" s="1"/>
  <c r="CH173" i="5" s="1"/>
  <c r="CG144" i="5"/>
  <c r="CG36" i="12" s="1"/>
  <c r="CA164" i="5"/>
  <c r="CA165" i="5" s="1"/>
  <c r="CA166" i="5" s="1"/>
  <c r="CA70" i="12" s="1"/>
  <c r="BT64" i="5"/>
  <c r="BT146" i="5" s="1"/>
  <c r="BT33" i="12" s="1"/>
  <c r="BU61" i="5"/>
  <c r="BV57" i="5"/>
  <c r="BV60" i="5" s="1"/>
  <c r="BS137" i="5"/>
  <c r="BS98" i="5"/>
  <c r="CB161" i="5"/>
  <c r="BO97" i="4"/>
  <c r="BP88" i="4"/>
  <c r="BP91" i="4"/>
  <c r="BP85" i="4"/>
  <c r="BP95" i="4"/>
  <c r="BP89" i="4"/>
  <c r="BP87" i="4"/>
  <c r="BP90" i="4"/>
  <c r="BP84" i="4"/>
  <c r="BP92" i="4"/>
  <c r="BP86" i="4"/>
  <c r="BP94" i="4"/>
  <c r="BQ81" i="4"/>
  <c r="BQ87" i="4" s="1"/>
  <c r="BQ101" i="4"/>
  <c r="BW4" i="6"/>
  <c r="BV2" i="5"/>
  <c r="BV2" i="6"/>
  <c r="BU66" i="4"/>
  <c r="BU73" i="4" s="1"/>
  <c r="CL90" i="5"/>
  <c r="CK92" i="5"/>
  <c r="CK93" i="5"/>
  <c r="CD46" i="5"/>
  <c r="CK6" i="5"/>
  <c r="CK121" i="5" s="1"/>
  <c r="CJ85" i="5"/>
  <c r="CJ86" i="5"/>
  <c r="CJ87" i="5"/>
  <c r="CJ77" i="5"/>
  <c r="CJ78" i="5"/>
  <c r="BT91" i="5"/>
  <c r="BT81" i="5"/>
  <c r="BT82" i="5"/>
  <c r="BT30" i="12" s="1"/>
  <c r="CH95" i="5"/>
  <c r="CH141" i="5" s="1"/>
  <c r="CH96" i="5"/>
  <c r="CH142" i="5" s="1"/>
  <c r="BU7" i="4"/>
  <c r="BU5" i="6" s="1"/>
  <c r="BU80" i="5"/>
  <c r="BV5" i="4"/>
  <c r="BV66" i="4" s="1"/>
  <c r="BV75" i="4" s="1"/>
  <c r="BR50" i="4"/>
  <c r="BT32" i="4"/>
  <c r="BU32" i="4" s="1"/>
  <c r="BT75" i="4"/>
  <c r="BT77" i="4"/>
  <c r="BT68" i="4"/>
  <c r="BT73" i="4"/>
  <c r="BT69" i="4"/>
  <c r="BT79" i="4"/>
  <c r="BT72" i="4"/>
  <c r="BT70" i="4"/>
  <c r="BT76" i="4"/>
  <c r="BT71" i="4"/>
  <c r="BT78" i="4"/>
  <c r="BT74" i="4"/>
  <c r="BW4" i="4"/>
  <c r="BW108" i="4" s="1"/>
  <c r="BW4" i="5"/>
  <c r="BW56" i="5" s="1"/>
  <c r="BT62" i="4"/>
  <c r="BT63" i="4" s="1"/>
  <c r="BV6" i="4"/>
  <c r="BV59" i="4" s="1"/>
  <c r="BV60" i="4" s="1"/>
  <c r="BT31" i="4"/>
  <c r="BS38" i="4"/>
  <c r="BS37" i="4"/>
  <c r="BS35" i="4"/>
  <c r="BS36" i="4"/>
  <c r="BV2" i="4"/>
  <c r="BX4" i="2"/>
  <c r="BX4" i="12" s="1"/>
  <c r="BW2" i="2"/>
  <c r="BW2" i="12" s="1"/>
  <c r="BM65" i="6" l="1"/>
  <c r="BM101" i="6" s="1"/>
  <c r="BJ217" i="6"/>
  <c r="BJ218" i="6"/>
  <c r="BK217" i="6"/>
  <c r="BK92" i="6"/>
  <c r="BK90" i="6"/>
  <c r="BM86" i="6"/>
  <c r="BM88" i="6" s="1"/>
  <c r="BM25" i="6"/>
  <c r="BM67" i="6" s="1"/>
  <c r="BJ57" i="12"/>
  <c r="BJ233" i="6"/>
  <c r="BL235" i="6"/>
  <c r="BL56" i="12" s="1"/>
  <c r="BK235" i="6"/>
  <c r="BK56" i="12" s="1"/>
  <c r="BL55" i="12"/>
  <c r="BK55" i="12"/>
  <c r="BL59" i="12"/>
  <c r="BK59" i="12"/>
  <c r="BL104" i="6"/>
  <c r="BL18" i="12" s="1"/>
  <c r="BK104" i="6"/>
  <c r="BK18" i="12" s="1"/>
  <c r="BK202" i="6"/>
  <c r="BJ207" i="6"/>
  <c r="BJ169" i="5" s="1"/>
  <c r="BK205" i="6"/>
  <c r="BK84" i="12" s="1"/>
  <c r="BK203" i="6"/>
  <c r="BL205" i="6"/>
  <c r="BL84" i="12" s="1"/>
  <c r="BL203" i="6"/>
  <c r="BL202" i="6"/>
  <c r="BL195" i="6"/>
  <c r="BL227" i="6" s="1"/>
  <c r="BK195" i="6"/>
  <c r="BK227" i="6" s="1"/>
  <c r="BM191" i="6"/>
  <c r="BM194" i="6"/>
  <c r="BL211" i="6"/>
  <c r="BL213" i="6" s="1"/>
  <c r="BK192" i="6"/>
  <c r="BL192" i="6"/>
  <c r="BM190" i="6"/>
  <c r="BM189" i="6"/>
  <c r="BM62" i="6"/>
  <c r="BI220" i="6"/>
  <c r="BI222" i="6" s="1"/>
  <c r="BM68" i="6"/>
  <c r="BI125" i="6"/>
  <c r="BI126" i="6" s="1"/>
  <c r="BI133" i="6" s="1"/>
  <c r="BI134" i="6" s="1"/>
  <c r="BJ94" i="6"/>
  <c r="BJ96" i="6" s="1"/>
  <c r="BL27" i="6"/>
  <c r="BL69" i="6"/>
  <c r="BL105" i="5" s="1"/>
  <c r="BL107" i="5" s="1"/>
  <c r="BM114" i="5" s="1"/>
  <c r="BM123" i="5" s="1"/>
  <c r="BM147" i="5" s="1"/>
  <c r="BM149" i="5" s="1"/>
  <c r="BK27" i="6"/>
  <c r="BK69" i="6"/>
  <c r="BK105" i="5" s="1"/>
  <c r="BK107" i="5" s="1"/>
  <c r="BL114" i="5" s="1"/>
  <c r="BL123" i="5" s="1"/>
  <c r="BL147" i="5" s="1"/>
  <c r="BL149" i="5" s="1"/>
  <c r="BM168" i="6"/>
  <c r="BM169" i="6"/>
  <c r="BM234" i="6" s="1"/>
  <c r="BM170" i="6"/>
  <c r="BM204" i="6" s="1"/>
  <c r="BM237" i="6" s="1"/>
  <c r="BM281" i="6" s="1"/>
  <c r="BL171" i="6"/>
  <c r="BH142" i="6"/>
  <c r="BH143" i="6" s="1"/>
  <c r="BH250" i="6"/>
  <c r="BH255" i="6" s="1"/>
  <c r="BN103" i="4"/>
  <c r="BN22" i="6" s="1"/>
  <c r="CK189" i="5"/>
  <c r="CK187" i="5"/>
  <c r="CK186" i="5"/>
  <c r="CK188" i="5"/>
  <c r="CK185" i="5"/>
  <c r="CJ191" i="5"/>
  <c r="CJ75" i="12" s="1"/>
  <c r="BJ172" i="6"/>
  <c r="CH170" i="5"/>
  <c r="CI106" i="5"/>
  <c r="BL92" i="6"/>
  <c r="BK171" i="6"/>
  <c r="BK206" i="6" s="1"/>
  <c r="BL90" i="6"/>
  <c r="BM164" i="6"/>
  <c r="BM211" i="6" s="1"/>
  <c r="BM213" i="6" s="1"/>
  <c r="BL91" i="6"/>
  <c r="BO99" i="4"/>
  <c r="BO103" i="4" s="1"/>
  <c r="BO22" i="6" s="1"/>
  <c r="BK34" i="12"/>
  <c r="CJ132" i="5"/>
  <c r="CJ35" i="12" s="1"/>
  <c r="CK129" i="5"/>
  <c r="CK126" i="5"/>
  <c r="CK130" i="5"/>
  <c r="CK127" i="5"/>
  <c r="CK128" i="5"/>
  <c r="BK151" i="5"/>
  <c r="BS100" i="5"/>
  <c r="BX10" i="12"/>
  <c r="BW11" i="12"/>
  <c r="CK182" i="5"/>
  <c r="CK73" i="12" s="1"/>
  <c r="CI109" i="5"/>
  <c r="CI112" i="5" s="1"/>
  <c r="CI173" i="5" s="1"/>
  <c r="CH144" i="5"/>
  <c r="CH36" i="12" s="1"/>
  <c r="CB164" i="5"/>
  <c r="CB165" i="5" s="1"/>
  <c r="CB166" i="5" s="1"/>
  <c r="CB70" i="12" s="1"/>
  <c r="BU64" i="5"/>
  <c r="BU146" i="5" s="1"/>
  <c r="BU33" i="12" s="1"/>
  <c r="BV61" i="5"/>
  <c r="BV64" i="5" s="1"/>
  <c r="BV146" i="5" s="1"/>
  <c r="BV33" i="12" s="1"/>
  <c r="BW57" i="5"/>
  <c r="BW60" i="5" s="1"/>
  <c r="BT137" i="5"/>
  <c r="BT98" i="5"/>
  <c r="CC161" i="5"/>
  <c r="BQ90" i="4"/>
  <c r="BQ84" i="4"/>
  <c r="BQ92" i="4"/>
  <c r="BQ85" i="4"/>
  <c r="BQ88" i="4"/>
  <c r="BP97" i="4"/>
  <c r="BQ86" i="4"/>
  <c r="BQ89" i="4"/>
  <c r="BQ94" i="4"/>
  <c r="BQ95" i="4"/>
  <c r="BQ93" i="4"/>
  <c r="BQ91" i="4"/>
  <c r="BR81" i="4"/>
  <c r="BR91" i="4" s="1"/>
  <c r="BR101" i="4"/>
  <c r="BX4" i="6"/>
  <c r="BU77" i="4"/>
  <c r="BW2" i="5"/>
  <c r="BW2" i="6"/>
  <c r="BU75" i="4"/>
  <c r="BU70" i="4"/>
  <c r="BU72" i="4"/>
  <c r="BU79" i="4"/>
  <c r="BU78" i="4"/>
  <c r="BU76" i="4"/>
  <c r="BU68" i="4"/>
  <c r="BU69" i="4"/>
  <c r="BU71" i="4"/>
  <c r="BU74" i="4"/>
  <c r="CE46" i="5"/>
  <c r="CM90" i="5"/>
  <c r="CL92" i="5"/>
  <c r="CL93" i="5"/>
  <c r="CL6" i="5"/>
  <c r="CL121" i="5" s="1"/>
  <c r="CK86" i="5"/>
  <c r="CK85" i="5"/>
  <c r="CK87" i="5"/>
  <c r="CK78" i="5"/>
  <c r="CK77" i="5"/>
  <c r="BU91" i="5"/>
  <c r="BU82" i="5"/>
  <c r="BU30" i="12" s="1"/>
  <c r="BU81" i="5"/>
  <c r="CI95" i="5"/>
  <c r="CI141" i="5" s="1"/>
  <c r="BV68" i="4"/>
  <c r="BV78" i="4"/>
  <c r="BV71" i="4"/>
  <c r="BV73" i="4"/>
  <c r="BV74" i="4"/>
  <c r="BV69" i="4"/>
  <c r="BV76" i="4"/>
  <c r="BV79" i="4"/>
  <c r="BV72" i="4"/>
  <c r="BV77" i="4"/>
  <c r="BV70" i="4"/>
  <c r="BV29" i="4"/>
  <c r="BV61" i="4" s="1"/>
  <c r="BW5" i="4"/>
  <c r="BW66" i="4" s="1"/>
  <c r="BW73" i="4" s="1"/>
  <c r="BV7" i="4"/>
  <c r="BV5" i="6" s="1"/>
  <c r="BS50" i="4"/>
  <c r="BW6" i="4"/>
  <c r="BW59" i="4" s="1"/>
  <c r="BW60" i="4" s="1"/>
  <c r="BV80" i="5"/>
  <c r="BU62" i="4"/>
  <c r="BU63" i="4" s="1"/>
  <c r="BX4" i="4"/>
  <c r="BX108" i="4" s="1"/>
  <c r="BX4" i="5"/>
  <c r="BX56" i="5" s="1"/>
  <c r="BU31" i="4"/>
  <c r="BT35" i="4"/>
  <c r="BT38" i="4"/>
  <c r="BT37" i="4"/>
  <c r="BT36" i="4"/>
  <c r="BW2" i="4"/>
  <c r="BY4" i="2"/>
  <c r="BY4" i="12" s="1"/>
  <c r="BX2" i="2"/>
  <c r="BX2" i="12" s="1"/>
  <c r="BL217" i="6" l="1"/>
  <c r="BK218" i="6"/>
  <c r="BL216" i="6"/>
  <c r="BK216" i="6"/>
  <c r="BL218" i="6"/>
  <c r="BN64" i="6"/>
  <c r="BN87" i="6" s="1"/>
  <c r="BN212" i="6" s="1"/>
  <c r="BN60" i="6"/>
  <c r="BO64" i="6"/>
  <c r="BO87" i="6" s="1"/>
  <c r="BO212" i="6" s="1"/>
  <c r="BO60" i="6"/>
  <c r="BK94" i="6"/>
  <c r="BK96" i="6" s="1"/>
  <c r="BK125" i="6" s="1"/>
  <c r="BK126" i="6" s="1"/>
  <c r="BK133" i="6" s="1"/>
  <c r="BK134" i="6" s="1"/>
  <c r="BL57" i="12"/>
  <c r="BL233" i="6"/>
  <c r="BK57" i="12"/>
  <c r="BK233" i="6"/>
  <c r="BM235" i="6"/>
  <c r="BM56" i="12" s="1"/>
  <c r="BM55" i="12"/>
  <c r="BM59" i="12"/>
  <c r="BM104" i="6"/>
  <c r="BM18" i="12" s="1"/>
  <c r="BL172" i="6"/>
  <c r="BL206" i="6"/>
  <c r="BL207" i="6" s="1"/>
  <c r="BL169" i="5" s="1"/>
  <c r="BM202" i="6"/>
  <c r="BM203" i="6"/>
  <c r="BM205" i="6"/>
  <c r="BM84" i="12" s="1"/>
  <c r="BK207" i="6"/>
  <c r="BK169" i="5" s="1"/>
  <c r="BM195" i="6"/>
  <c r="BM227" i="6" s="1"/>
  <c r="BM192" i="6"/>
  <c r="BI250" i="6"/>
  <c r="BI255" i="6" s="1"/>
  <c r="BJ220" i="6"/>
  <c r="BJ222" i="6" s="1"/>
  <c r="BJ125" i="6"/>
  <c r="BJ126" i="6" s="1"/>
  <c r="BJ133" i="6" s="1"/>
  <c r="BJ134" i="6" s="1"/>
  <c r="BM27" i="6"/>
  <c r="BM69" i="6"/>
  <c r="BM105" i="5" s="1"/>
  <c r="BM107" i="5" s="1"/>
  <c r="BN114" i="5" s="1"/>
  <c r="BN123" i="5" s="1"/>
  <c r="BN147" i="5" s="1"/>
  <c r="BN149" i="5" s="1"/>
  <c r="BO26" i="6"/>
  <c r="BO61" i="6"/>
  <c r="BN26" i="6"/>
  <c r="BN61" i="6"/>
  <c r="BN166" i="6"/>
  <c r="BO166" i="6"/>
  <c r="BI142" i="6"/>
  <c r="BI143" i="6" s="1"/>
  <c r="BH256" i="6"/>
  <c r="BH263" i="6"/>
  <c r="BH264" i="6" s="1"/>
  <c r="BN23" i="6"/>
  <c r="CK191" i="5"/>
  <c r="CK75" i="12" s="1"/>
  <c r="CL189" i="5"/>
  <c r="CL185" i="5"/>
  <c r="CL188" i="5"/>
  <c r="CL186" i="5"/>
  <c r="CL187" i="5"/>
  <c r="BK172" i="6"/>
  <c r="CI170" i="5"/>
  <c r="CJ106" i="5"/>
  <c r="BM91" i="6"/>
  <c r="BO113" i="4"/>
  <c r="BM90" i="6"/>
  <c r="BM92" i="6"/>
  <c r="BL94" i="6"/>
  <c r="BL96" i="6" s="1"/>
  <c r="BM171" i="6"/>
  <c r="BM206" i="6" s="1"/>
  <c r="BO23" i="6"/>
  <c r="BP99" i="4"/>
  <c r="BP113" i="4" s="1"/>
  <c r="BL34" i="12"/>
  <c r="CK132" i="5"/>
  <c r="CK35" i="12" s="1"/>
  <c r="BM34" i="12"/>
  <c r="CL129" i="5"/>
  <c r="CL126" i="5"/>
  <c r="CL128" i="5"/>
  <c r="CL130" i="5"/>
  <c r="CL127" i="5"/>
  <c r="BW12" i="12"/>
  <c r="BM151" i="5"/>
  <c r="BL151" i="5"/>
  <c r="BY10" i="12"/>
  <c r="BT100" i="5"/>
  <c r="BX11" i="12"/>
  <c r="CL182" i="5"/>
  <c r="CL73" i="12" s="1"/>
  <c r="CJ109" i="5"/>
  <c r="CJ112" i="5" s="1"/>
  <c r="CJ173" i="5" s="1"/>
  <c r="BR92" i="4"/>
  <c r="CC164" i="5"/>
  <c r="CC165" i="5" s="1"/>
  <c r="CC166" i="5" s="1"/>
  <c r="CC70" i="12" s="1"/>
  <c r="BR93" i="4"/>
  <c r="BW61" i="5"/>
  <c r="BX57" i="5"/>
  <c r="BX60" i="5" s="1"/>
  <c r="BU137" i="5"/>
  <c r="BU98" i="5"/>
  <c r="BR94" i="4"/>
  <c r="BR85" i="4"/>
  <c r="BR90" i="4"/>
  <c r="BR89" i="4"/>
  <c r="BR87" i="4"/>
  <c r="BR88" i="4"/>
  <c r="CD161" i="5"/>
  <c r="BQ97" i="4"/>
  <c r="BR86" i="4"/>
  <c r="BR95" i="4"/>
  <c r="BR84" i="4"/>
  <c r="BS81" i="4"/>
  <c r="BS84" i="4" s="1"/>
  <c r="BS101" i="4"/>
  <c r="BY4" i="6"/>
  <c r="BX2" i="5"/>
  <c r="BX2" i="6"/>
  <c r="CN90" i="5"/>
  <c r="CM92" i="5"/>
  <c r="CM93" i="5"/>
  <c r="CF46" i="5"/>
  <c r="CM6" i="5"/>
  <c r="CM121" i="5" s="1"/>
  <c r="CL86" i="5"/>
  <c r="CL85" i="5"/>
  <c r="CL87" i="5"/>
  <c r="CL77" i="5"/>
  <c r="CL78" i="5"/>
  <c r="CI96" i="5"/>
  <c r="CI142" i="5" s="1"/>
  <c r="CI144" i="5" s="1"/>
  <c r="CI36" i="12" s="1"/>
  <c r="BV91" i="5"/>
  <c r="BV82" i="5"/>
  <c r="BV30" i="12" s="1"/>
  <c r="BV81" i="5"/>
  <c r="CJ95" i="5"/>
  <c r="CJ141" i="5" s="1"/>
  <c r="CJ96" i="5"/>
  <c r="CJ142" i="5" s="1"/>
  <c r="BW29" i="4"/>
  <c r="BW61" i="4" s="1"/>
  <c r="BW7" i="4"/>
  <c r="BW5" i="6" s="1"/>
  <c r="BW79" i="4"/>
  <c r="BW74" i="4"/>
  <c r="BW78" i="4"/>
  <c r="BW68" i="4"/>
  <c r="BW71" i="4"/>
  <c r="BW75" i="4"/>
  <c r="BW70" i="4"/>
  <c r="BW69" i="4"/>
  <c r="BW76" i="4"/>
  <c r="BW77" i="4"/>
  <c r="BW72" i="4"/>
  <c r="BV32" i="4"/>
  <c r="BW80" i="5"/>
  <c r="BX6" i="4"/>
  <c r="BX59" i="4" s="1"/>
  <c r="BX60" i="4" s="1"/>
  <c r="BT50" i="4"/>
  <c r="BV62" i="4"/>
  <c r="BV63" i="4" s="1"/>
  <c r="BY4" i="4"/>
  <c r="BY108" i="4" s="1"/>
  <c r="BY4" i="5"/>
  <c r="BY56" i="5" s="1"/>
  <c r="BU37" i="4"/>
  <c r="BV31" i="4"/>
  <c r="BU35" i="4"/>
  <c r="BU38" i="4"/>
  <c r="BU36" i="4"/>
  <c r="BX5" i="4"/>
  <c r="BX2" i="4"/>
  <c r="BZ4" i="2"/>
  <c r="BZ4" i="12" s="1"/>
  <c r="BY2" i="2"/>
  <c r="BY2" i="12" s="1"/>
  <c r="BK220" i="6" l="1"/>
  <c r="BK222" i="6" s="1"/>
  <c r="BO65" i="6"/>
  <c r="BO101" i="6" s="1"/>
  <c r="BN65" i="6"/>
  <c r="BM218" i="6"/>
  <c r="BM216" i="6"/>
  <c r="BM217" i="6"/>
  <c r="BN86" i="6"/>
  <c r="BN88" i="6" s="1"/>
  <c r="BN92" i="6" s="1"/>
  <c r="BN25" i="6"/>
  <c r="BN67" i="6" s="1"/>
  <c r="BO86" i="6"/>
  <c r="BO88" i="6" s="1"/>
  <c r="BO25" i="6"/>
  <c r="BO67" i="6" s="1"/>
  <c r="BM57" i="12"/>
  <c r="BM233" i="6"/>
  <c r="BI263" i="6"/>
  <c r="BI264" i="6" s="1"/>
  <c r="BM207" i="6"/>
  <c r="BM169" i="5" s="1"/>
  <c r="BJ250" i="6"/>
  <c r="BJ255" i="6" s="1"/>
  <c r="BO191" i="6"/>
  <c r="BO194" i="6"/>
  <c r="BN191" i="6"/>
  <c r="BN194" i="6"/>
  <c r="BJ142" i="6"/>
  <c r="BJ143" i="6" s="1"/>
  <c r="BN190" i="6"/>
  <c r="BN189" i="6"/>
  <c r="BO190" i="6"/>
  <c r="BO189" i="6"/>
  <c r="BI256" i="6"/>
  <c r="BO68" i="6"/>
  <c r="BN101" i="6"/>
  <c r="BN62" i="6"/>
  <c r="BN68" i="6"/>
  <c r="BO62" i="6"/>
  <c r="BN169" i="6"/>
  <c r="BN234" i="6" s="1"/>
  <c r="BN168" i="6"/>
  <c r="BO168" i="6"/>
  <c r="BL125" i="6"/>
  <c r="BL126" i="6" s="1"/>
  <c r="BL133" i="6" s="1"/>
  <c r="BL134" i="6" s="1"/>
  <c r="BN170" i="6"/>
  <c r="BN204" i="6" s="1"/>
  <c r="BN237" i="6" s="1"/>
  <c r="BN281" i="6" s="1"/>
  <c r="BO164" i="6"/>
  <c r="BO170" i="6"/>
  <c r="BO204" i="6" s="1"/>
  <c r="BO237" i="6" s="1"/>
  <c r="BO281" i="6" s="1"/>
  <c r="BO169" i="6"/>
  <c r="BO234" i="6" s="1"/>
  <c r="BK142" i="6"/>
  <c r="BK143" i="6" s="1"/>
  <c r="BK250" i="6"/>
  <c r="BK255" i="6" s="1"/>
  <c r="BN164" i="6"/>
  <c r="CM185" i="5"/>
  <c r="CM186" i="5"/>
  <c r="CM189" i="5"/>
  <c r="CM188" i="5"/>
  <c r="CM187" i="5"/>
  <c r="CL191" i="5"/>
  <c r="CL75" i="12" s="1"/>
  <c r="CJ170" i="5"/>
  <c r="CK106" i="5"/>
  <c r="BM172" i="6"/>
  <c r="BL220" i="6"/>
  <c r="BL222" i="6" s="1"/>
  <c r="BM94" i="6"/>
  <c r="BM96" i="6" s="1"/>
  <c r="BP103" i="4"/>
  <c r="BP22" i="6" s="1"/>
  <c r="BQ99" i="4"/>
  <c r="BQ103" i="4" s="1"/>
  <c r="BQ22" i="6" s="1"/>
  <c r="CL132" i="5"/>
  <c r="CL35" i="12" s="1"/>
  <c r="BN34" i="12"/>
  <c r="CM126" i="5"/>
  <c r="CM128" i="5"/>
  <c r="CM130" i="5"/>
  <c r="CM127" i="5"/>
  <c r="CM129" i="5"/>
  <c r="BU100" i="5"/>
  <c r="BZ10" i="12"/>
  <c r="BZ11" i="12" s="1"/>
  <c r="BN151" i="5"/>
  <c r="BX12" i="12"/>
  <c r="BY11" i="12"/>
  <c r="CM182" i="5"/>
  <c r="CM73" i="12" s="1"/>
  <c r="CK109" i="5"/>
  <c r="CK112" i="5" s="1"/>
  <c r="CK173" i="5" s="1"/>
  <c r="CJ144" i="5"/>
  <c r="CJ36" i="12" s="1"/>
  <c r="CD164" i="5"/>
  <c r="CD165" i="5" s="1"/>
  <c r="CD166" i="5" s="1"/>
  <c r="CD70" i="12" s="1"/>
  <c r="BW64" i="5"/>
  <c r="BW146" i="5" s="1"/>
  <c r="BW33" i="12" s="1"/>
  <c r="BX61" i="5"/>
  <c r="BY57" i="5"/>
  <c r="BY60" i="5" s="1"/>
  <c r="BV137" i="5"/>
  <c r="BV98" i="5"/>
  <c r="BR97" i="4"/>
  <c r="BS92" i="4"/>
  <c r="CE161" i="5"/>
  <c r="BS93" i="4"/>
  <c r="BS91" i="4"/>
  <c r="BS95" i="4"/>
  <c r="BS87" i="4"/>
  <c r="BS86" i="4"/>
  <c r="BS90" i="4"/>
  <c r="BS89" i="4"/>
  <c r="BS85" i="4"/>
  <c r="BS88" i="4"/>
  <c r="BS94" i="4"/>
  <c r="BT81" i="4"/>
  <c r="BT85" i="4" s="1"/>
  <c r="BT101" i="4"/>
  <c r="BZ4" i="6"/>
  <c r="BW32" i="4"/>
  <c r="BW31" i="4"/>
  <c r="BY2" i="5"/>
  <c r="BY2" i="6"/>
  <c r="CG46" i="5"/>
  <c r="CO90" i="5"/>
  <c r="CN92" i="5"/>
  <c r="CN93" i="5"/>
  <c r="CN6" i="5"/>
  <c r="CN121" i="5" s="1"/>
  <c r="CM85" i="5"/>
  <c r="CM86" i="5"/>
  <c r="CM87" i="5"/>
  <c r="CM77" i="5"/>
  <c r="CM78" i="5"/>
  <c r="BW91" i="5"/>
  <c r="BW82" i="5"/>
  <c r="BW30" i="12" s="1"/>
  <c r="BW81" i="5"/>
  <c r="CK95" i="5"/>
  <c r="CK141" i="5" s="1"/>
  <c r="CK96" i="5"/>
  <c r="CK142" i="5" s="1"/>
  <c r="BY5" i="4"/>
  <c r="BY29" i="4" s="1"/>
  <c r="BY61" i="4" s="1"/>
  <c r="BX7" i="4"/>
  <c r="BX5" i="6" s="1"/>
  <c r="BW62" i="4"/>
  <c r="BW63" i="4" s="1"/>
  <c r="BY6" i="4"/>
  <c r="BU50" i="4"/>
  <c r="BX66" i="4"/>
  <c r="BX29" i="4"/>
  <c r="BV38" i="4"/>
  <c r="BV36" i="4"/>
  <c r="BV37" i="4"/>
  <c r="BV35" i="4"/>
  <c r="BZ4" i="4"/>
  <c r="BZ108" i="4" s="1"/>
  <c r="BZ4" i="5"/>
  <c r="BZ56" i="5" s="1"/>
  <c r="BX80" i="5"/>
  <c r="BY2" i="4"/>
  <c r="CA4" i="2"/>
  <c r="CA4" i="12" s="1"/>
  <c r="CA10" i="12" s="1"/>
  <c r="BZ2" i="2"/>
  <c r="BZ2" i="12" s="1"/>
  <c r="BN218" i="6" l="1"/>
  <c r="BQ64" i="6"/>
  <c r="BQ87" i="6" s="1"/>
  <c r="BQ212" i="6" s="1"/>
  <c r="BQ60" i="6"/>
  <c r="BP64" i="6"/>
  <c r="BP87" i="6" s="1"/>
  <c r="BP212" i="6" s="1"/>
  <c r="BP60" i="6"/>
  <c r="BO235" i="6"/>
  <c r="BO56" i="12" s="1"/>
  <c r="BN235" i="6"/>
  <c r="BN56" i="12" s="1"/>
  <c r="BN55" i="12"/>
  <c r="BO55" i="12"/>
  <c r="BO59" i="12"/>
  <c r="BN59" i="12"/>
  <c r="BJ256" i="6"/>
  <c r="BN104" i="6"/>
  <c r="BN18" i="12" s="1"/>
  <c r="BO104" i="6"/>
  <c r="BO18" i="12" s="1"/>
  <c r="BO202" i="6"/>
  <c r="BO205" i="6"/>
  <c r="BO84" i="12" s="1"/>
  <c r="BN202" i="6"/>
  <c r="BN205" i="6"/>
  <c r="BN84" i="12" s="1"/>
  <c r="BO203" i="6"/>
  <c r="BN203" i="6"/>
  <c r="BJ263" i="6"/>
  <c r="BJ264" i="6" s="1"/>
  <c r="BO195" i="6"/>
  <c r="BO227" i="6" s="1"/>
  <c r="BN195" i="6"/>
  <c r="BN227" i="6" s="1"/>
  <c r="BN192" i="6"/>
  <c r="BO211" i="6"/>
  <c r="BO213" i="6" s="1"/>
  <c r="BN211" i="6"/>
  <c r="BN213" i="6" s="1"/>
  <c r="BO192" i="6"/>
  <c r="BM125" i="6"/>
  <c r="BM126" i="6" s="1"/>
  <c r="BM133" i="6" s="1"/>
  <c r="BM134" i="6" s="1"/>
  <c r="BN27" i="6"/>
  <c r="BN69" i="6"/>
  <c r="BN105" i="5" s="1"/>
  <c r="BN107" i="5" s="1"/>
  <c r="BO114" i="5" s="1"/>
  <c r="BO123" i="5" s="1"/>
  <c r="BO147" i="5" s="1"/>
  <c r="BO34" i="12" s="1"/>
  <c r="BP26" i="6"/>
  <c r="BP61" i="6"/>
  <c r="BQ26" i="6"/>
  <c r="BQ61" i="6"/>
  <c r="BO27" i="6"/>
  <c r="BO69" i="6"/>
  <c r="BO105" i="5" s="1"/>
  <c r="BO107" i="5" s="1"/>
  <c r="BP114" i="5" s="1"/>
  <c r="BP123" i="5" s="1"/>
  <c r="BP147" i="5" s="1"/>
  <c r="BP34" i="12" s="1"/>
  <c r="BO171" i="6"/>
  <c r="BP166" i="6"/>
  <c r="BQ166" i="6"/>
  <c r="BL142" i="6"/>
  <c r="BL143" i="6" s="1"/>
  <c r="BK256" i="6"/>
  <c r="BK263" i="6"/>
  <c r="BK264" i="6" s="1"/>
  <c r="BL250" i="6"/>
  <c r="BL255" i="6" s="1"/>
  <c r="BN171" i="6"/>
  <c r="BN91" i="6"/>
  <c r="BN90" i="6"/>
  <c r="CN185" i="5"/>
  <c r="CN186" i="5"/>
  <c r="CN188" i="5"/>
  <c r="CN189" i="5"/>
  <c r="CN187" i="5"/>
  <c r="CM191" i="5"/>
  <c r="CM75" i="12" s="1"/>
  <c r="CK170" i="5"/>
  <c r="CL106" i="5"/>
  <c r="BM220" i="6"/>
  <c r="BM222" i="6" s="1"/>
  <c r="BO92" i="6"/>
  <c r="BP23" i="6"/>
  <c r="BO91" i="6"/>
  <c r="BO90" i="6"/>
  <c r="BQ113" i="4"/>
  <c r="BR99" i="4"/>
  <c r="BR113" i="4" s="1"/>
  <c r="CM132" i="5"/>
  <c r="CM35" i="12" s="1"/>
  <c r="CN128" i="5"/>
  <c r="CN130" i="5"/>
  <c r="CN129" i="5"/>
  <c r="CN126" i="5"/>
  <c r="CN127" i="5"/>
  <c r="BV100" i="5"/>
  <c r="BZ12" i="12"/>
  <c r="CA11" i="12"/>
  <c r="BY12" i="12"/>
  <c r="CN182" i="5"/>
  <c r="CN73" i="12" s="1"/>
  <c r="BQ23" i="6"/>
  <c r="CL109" i="5"/>
  <c r="CL112" i="5" s="1"/>
  <c r="CL173" i="5" s="1"/>
  <c r="CK144" i="5"/>
  <c r="CK36" i="12" s="1"/>
  <c r="CE164" i="5"/>
  <c r="CE165" i="5" s="1"/>
  <c r="CE166" i="5" s="1"/>
  <c r="CE70" i="12" s="1"/>
  <c r="BT84" i="4"/>
  <c r="BX64" i="5"/>
  <c r="BX146" i="5" s="1"/>
  <c r="BX33" i="12" s="1"/>
  <c r="BY61" i="5"/>
  <c r="BZ57" i="5"/>
  <c r="BZ60" i="5" s="1"/>
  <c r="BW137" i="5"/>
  <c r="BW98" i="5"/>
  <c r="BT91" i="4"/>
  <c r="CF161" i="5"/>
  <c r="BT89" i="4"/>
  <c r="BT94" i="4"/>
  <c r="BT92" i="4"/>
  <c r="BT87" i="4"/>
  <c r="BT95" i="4"/>
  <c r="BS97" i="4"/>
  <c r="BT88" i="4"/>
  <c r="BT93" i="4"/>
  <c r="BT90" i="4"/>
  <c r="BT86" i="4"/>
  <c r="BW36" i="4"/>
  <c r="BU81" i="4"/>
  <c r="BU93" i="4" s="1"/>
  <c r="BU101" i="4"/>
  <c r="CA4" i="6"/>
  <c r="BW37" i="4"/>
  <c r="BW35" i="4"/>
  <c r="BW38" i="4"/>
  <c r="BX31" i="4"/>
  <c r="BY31" i="4" s="1"/>
  <c r="BZ2" i="5"/>
  <c r="BZ2" i="6"/>
  <c r="BY7" i="4"/>
  <c r="BY5" i="6" s="1"/>
  <c r="BY59" i="4"/>
  <c r="BY60" i="4" s="1"/>
  <c r="BY80" i="5" s="1"/>
  <c r="CO92" i="5"/>
  <c r="I92" i="5" s="1"/>
  <c r="CO93" i="5"/>
  <c r="I93" i="5" s="1"/>
  <c r="CH46" i="5"/>
  <c r="CO6" i="5"/>
  <c r="CO121" i="5" s="1"/>
  <c r="CN86" i="5"/>
  <c r="CN85" i="5"/>
  <c r="CN87" i="5"/>
  <c r="CN78" i="5"/>
  <c r="CN77" i="5"/>
  <c r="BX91" i="5"/>
  <c r="BX81" i="5"/>
  <c r="BX82" i="5"/>
  <c r="BX30" i="12" s="1"/>
  <c r="CL95" i="5"/>
  <c r="CL141" i="5" s="1"/>
  <c r="CL96" i="5"/>
  <c r="CL142" i="5" s="1"/>
  <c r="BY66" i="4"/>
  <c r="BY75" i="4" s="1"/>
  <c r="BZ6" i="4"/>
  <c r="BZ59" i="4" s="1"/>
  <c r="BZ60" i="4" s="1"/>
  <c r="BZ5" i="4"/>
  <c r="BZ66" i="4" s="1"/>
  <c r="BZ70" i="4" s="1"/>
  <c r="BV50" i="4"/>
  <c r="BX61" i="4"/>
  <c r="BX62" i="4" s="1"/>
  <c r="BX63" i="4" s="1"/>
  <c r="BX32" i="4"/>
  <c r="BY32" i="4" s="1"/>
  <c r="BX72" i="4"/>
  <c r="BX78" i="4"/>
  <c r="BX75" i="4"/>
  <c r="BX71" i="4"/>
  <c r="BX70" i="4"/>
  <c r="BX69" i="4"/>
  <c r="BX76" i="4"/>
  <c r="BX74" i="4"/>
  <c r="BX73" i="4"/>
  <c r="BX79" i="4"/>
  <c r="BX77" i="4"/>
  <c r="BX68" i="4"/>
  <c r="CA4" i="4"/>
  <c r="CA108" i="4" s="1"/>
  <c r="CA4" i="5"/>
  <c r="CA56" i="5" s="1"/>
  <c r="BZ2" i="4"/>
  <c r="CB4" i="2"/>
  <c r="CB4" i="12" s="1"/>
  <c r="CA2" i="2"/>
  <c r="CA2" i="12" s="1"/>
  <c r="BP65" i="6" l="1"/>
  <c r="BP101" i="6" s="1"/>
  <c r="BO216" i="6"/>
  <c r="BO217" i="6"/>
  <c r="BO218" i="6"/>
  <c r="BN216" i="6"/>
  <c r="BN217" i="6"/>
  <c r="BQ65" i="6"/>
  <c r="BQ101" i="6" s="1"/>
  <c r="BQ86" i="6"/>
  <c r="BQ88" i="6" s="1"/>
  <c r="BQ92" i="6" s="1"/>
  <c r="BQ25" i="6"/>
  <c r="BQ67" i="6" s="1"/>
  <c r="BP86" i="6"/>
  <c r="BP88" i="6" s="1"/>
  <c r="BP92" i="6" s="1"/>
  <c r="BP25" i="6"/>
  <c r="BP67" i="6" s="1"/>
  <c r="BN57" i="12"/>
  <c r="BN233" i="6"/>
  <c r="BO57" i="12"/>
  <c r="BO233" i="6"/>
  <c r="BO172" i="6"/>
  <c r="BO206" i="6"/>
  <c r="BO207" i="6" s="1"/>
  <c r="BO169" i="5" s="1"/>
  <c r="BN172" i="6"/>
  <c r="BN206" i="6"/>
  <c r="BN207" i="6" s="1"/>
  <c r="BN169" i="5" s="1"/>
  <c r="BQ191" i="6"/>
  <c r="BQ194" i="6"/>
  <c r="BP191" i="6"/>
  <c r="BP194" i="6"/>
  <c r="BP169" i="6"/>
  <c r="BP234" i="6" s="1"/>
  <c r="BP189" i="6"/>
  <c r="BP190" i="6"/>
  <c r="BQ168" i="6"/>
  <c r="BQ190" i="6"/>
  <c r="BQ189" i="6"/>
  <c r="BQ68" i="6"/>
  <c r="BP62" i="6"/>
  <c r="BP68" i="6"/>
  <c r="BQ62" i="6"/>
  <c r="BP170" i="6"/>
  <c r="BP204" i="6" s="1"/>
  <c r="BP237" i="6" s="1"/>
  <c r="BP281" i="6" s="1"/>
  <c r="BQ170" i="6"/>
  <c r="BQ204" i="6" s="1"/>
  <c r="BQ237" i="6" s="1"/>
  <c r="BQ281" i="6" s="1"/>
  <c r="BQ169" i="6"/>
  <c r="BQ234" i="6" s="1"/>
  <c r="BP168" i="6"/>
  <c r="BM142" i="6"/>
  <c r="BM143" i="6" s="1"/>
  <c r="BL256" i="6"/>
  <c r="BL263" i="6"/>
  <c r="BL264" i="6" s="1"/>
  <c r="BM250" i="6"/>
  <c r="BM255" i="6" s="1"/>
  <c r="BR103" i="4"/>
  <c r="BR22" i="6" s="1"/>
  <c r="BN94" i="6"/>
  <c r="BN96" i="6" s="1"/>
  <c r="CO187" i="5"/>
  <c r="CO186" i="5"/>
  <c r="CO188" i="5"/>
  <c r="CO189" i="5"/>
  <c r="CO185" i="5"/>
  <c r="CN191" i="5"/>
  <c r="CN75" i="12" s="1"/>
  <c r="CL170" i="5"/>
  <c r="CM106" i="5"/>
  <c r="BP164" i="6"/>
  <c r="BP211" i="6" s="1"/>
  <c r="BP213" i="6" s="1"/>
  <c r="BO94" i="6"/>
  <c r="BO96" i="6" s="1"/>
  <c r="BS99" i="4"/>
  <c r="BS103" i="4" s="1"/>
  <c r="BS22" i="6" s="1"/>
  <c r="BO149" i="5"/>
  <c r="CN132" i="5"/>
  <c r="CN35" i="12" s="1"/>
  <c r="BP149" i="5"/>
  <c r="CO128" i="5"/>
  <c r="CO130" i="5"/>
  <c r="CO129" i="5"/>
  <c r="CO126" i="5"/>
  <c r="CO127" i="5"/>
  <c r="CB10" i="12"/>
  <c r="CB11" i="12" s="1"/>
  <c r="BW100" i="5"/>
  <c r="CA12" i="12"/>
  <c r="BQ164" i="6"/>
  <c r="BQ211" i="6" s="1"/>
  <c r="BQ213" i="6" s="1"/>
  <c r="CO182" i="5"/>
  <c r="CO73" i="12" s="1"/>
  <c r="CM109" i="5"/>
  <c r="CM112" i="5" s="1"/>
  <c r="CM173" i="5" s="1"/>
  <c r="CL144" i="5"/>
  <c r="CL36" i="12" s="1"/>
  <c r="CF164" i="5"/>
  <c r="CF165" i="5" s="1"/>
  <c r="CF166" i="5" s="1"/>
  <c r="CF70" i="12" s="1"/>
  <c r="BY64" i="5"/>
  <c r="BY146" i="5" s="1"/>
  <c r="BY33" i="12" s="1"/>
  <c r="BZ61" i="5"/>
  <c r="BZ64" i="5" s="1"/>
  <c r="BZ146" i="5" s="1"/>
  <c r="BZ33" i="12" s="1"/>
  <c r="CA57" i="5"/>
  <c r="CA60" i="5" s="1"/>
  <c r="BU87" i="4"/>
  <c r="BX137" i="5"/>
  <c r="BX98" i="5"/>
  <c r="BU92" i="4"/>
  <c r="BU85" i="4"/>
  <c r="CG161" i="5"/>
  <c r="BT97" i="4"/>
  <c r="BU95" i="4"/>
  <c r="BU91" i="4"/>
  <c r="BU88" i="4"/>
  <c r="BU84" i="4"/>
  <c r="BU86" i="4"/>
  <c r="BU90" i="4"/>
  <c r="BU94" i="4"/>
  <c r="BU89" i="4"/>
  <c r="BV81" i="4"/>
  <c r="BV91" i="4" s="1"/>
  <c r="BV101" i="4"/>
  <c r="CB4" i="6"/>
  <c r="BW50" i="4"/>
  <c r="CA2" i="5"/>
  <c r="CA2" i="6"/>
  <c r="BY74" i="4"/>
  <c r="BY72" i="4"/>
  <c r="BY68" i="4"/>
  <c r="BY78" i="4"/>
  <c r="BY73" i="4"/>
  <c r="BY70" i="4"/>
  <c r="BY71" i="4"/>
  <c r="BY79" i="4"/>
  <c r="BY77" i="4"/>
  <c r="BY76" i="4"/>
  <c r="BY69" i="4"/>
  <c r="CI46" i="5"/>
  <c r="CO85" i="5"/>
  <c r="CO86" i="5"/>
  <c r="CO87" i="5"/>
  <c r="CO78" i="5"/>
  <c r="CO77" i="5"/>
  <c r="BY91" i="5"/>
  <c r="BY82" i="5"/>
  <c r="BY30" i="12" s="1"/>
  <c r="BY81" i="5"/>
  <c r="CM95" i="5"/>
  <c r="CM141" i="5" s="1"/>
  <c r="BZ74" i="4"/>
  <c r="BZ75" i="4"/>
  <c r="BZ7" i="4"/>
  <c r="BZ5" i="6" s="1"/>
  <c r="BZ29" i="4"/>
  <c r="BZ32" i="4" s="1"/>
  <c r="BZ80" i="5"/>
  <c r="BZ76" i="4"/>
  <c r="BZ69" i="4"/>
  <c r="BZ72" i="4"/>
  <c r="BZ71" i="4"/>
  <c r="BZ73" i="4"/>
  <c r="BZ77" i="4"/>
  <c r="BZ68" i="4"/>
  <c r="BY36" i="4"/>
  <c r="BZ79" i="4"/>
  <c r="BZ78" i="4"/>
  <c r="BY35" i="4"/>
  <c r="BY37" i="4"/>
  <c r="CA6" i="4"/>
  <c r="CA59" i="4" s="1"/>
  <c r="CA60" i="4" s="1"/>
  <c r="BX35" i="4"/>
  <c r="BY38" i="4"/>
  <c r="CA5" i="4"/>
  <c r="CA29" i="4" s="1"/>
  <c r="CA61" i="4" s="1"/>
  <c r="BX36" i="4"/>
  <c r="BX37" i="4"/>
  <c r="BX38" i="4"/>
  <c r="CB4" i="4"/>
  <c r="CB108" i="4" s="1"/>
  <c r="CB4" i="5"/>
  <c r="CB56" i="5" s="1"/>
  <c r="BY62" i="4"/>
  <c r="BY63" i="4" s="1"/>
  <c r="CA2" i="4"/>
  <c r="CC4" i="2"/>
  <c r="CC4" i="12" s="1"/>
  <c r="CB2" i="2"/>
  <c r="CB2" i="12" s="1"/>
  <c r="BP218" i="6" l="1"/>
  <c r="BQ218" i="6"/>
  <c r="BR64" i="6"/>
  <c r="BR87" i="6" s="1"/>
  <c r="BR212" i="6" s="1"/>
  <c r="BR60" i="6"/>
  <c r="BS64" i="6"/>
  <c r="BS87" i="6" s="1"/>
  <c r="BS212" i="6" s="1"/>
  <c r="BS60" i="6"/>
  <c r="BQ235" i="6"/>
  <c r="BQ56" i="12" s="1"/>
  <c r="BP235" i="6"/>
  <c r="BP56" i="12" s="1"/>
  <c r="BP55" i="12"/>
  <c r="BQ55" i="12"/>
  <c r="BP59" i="12"/>
  <c r="BQ59" i="12"/>
  <c r="BP104" i="6"/>
  <c r="BP18" i="12" s="1"/>
  <c r="BQ104" i="6"/>
  <c r="BQ18" i="12" s="1"/>
  <c r="BQ203" i="6"/>
  <c r="BP202" i="6"/>
  <c r="BQ202" i="6"/>
  <c r="BP203" i="6"/>
  <c r="BP205" i="6"/>
  <c r="BP84" i="12" s="1"/>
  <c r="BQ205" i="6"/>
  <c r="BQ84" i="12" s="1"/>
  <c r="BP195" i="6"/>
  <c r="BP227" i="6" s="1"/>
  <c r="BQ195" i="6"/>
  <c r="BQ227" i="6" s="1"/>
  <c r="BQ192" i="6"/>
  <c r="BP192" i="6"/>
  <c r="BN125" i="6"/>
  <c r="BN126" i="6" s="1"/>
  <c r="BN133" i="6" s="1"/>
  <c r="BN134" i="6" s="1"/>
  <c r="BO125" i="6"/>
  <c r="BO126" i="6" s="1"/>
  <c r="BO133" i="6" s="1"/>
  <c r="BO134" i="6" s="1"/>
  <c r="BQ91" i="6"/>
  <c r="BQ90" i="6"/>
  <c r="BQ27" i="6"/>
  <c r="BQ69" i="6"/>
  <c r="BQ105" i="5" s="1"/>
  <c r="BQ107" i="5" s="1"/>
  <c r="BR114" i="5" s="1"/>
  <c r="BR123" i="5" s="1"/>
  <c r="BR26" i="6"/>
  <c r="BR61" i="6"/>
  <c r="BP27" i="6"/>
  <c r="BP69" i="6"/>
  <c r="BP105" i="5" s="1"/>
  <c r="BP107" i="5" s="1"/>
  <c r="BQ114" i="5" s="1"/>
  <c r="BQ123" i="5" s="1"/>
  <c r="BQ147" i="5" s="1"/>
  <c r="BQ149" i="5" s="1"/>
  <c r="BS26" i="6"/>
  <c r="BS61" i="6"/>
  <c r="BR166" i="6"/>
  <c r="BS166" i="6"/>
  <c r="BM256" i="6"/>
  <c r="BM263" i="6"/>
  <c r="BM264" i="6" s="1"/>
  <c r="BR23" i="6"/>
  <c r="BN220" i="6"/>
  <c r="BN222" i="6" s="1"/>
  <c r="CO191" i="5"/>
  <c r="CO75" i="12" s="1"/>
  <c r="CM170" i="5"/>
  <c r="CN106" i="5"/>
  <c r="BP171" i="6"/>
  <c r="BP206" i="6" s="1"/>
  <c r="BP91" i="6"/>
  <c r="BP90" i="6"/>
  <c r="BO220" i="6"/>
  <c r="BO222" i="6" s="1"/>
  <c r="BQ171" i="6"/>
  <c r="BQ206" i="6" s="1"/>
  <c r="BS23" i="6"/>
  <c r="BS113" i="4"/>
  <c r="BT99" i="4"/>
  <c r="BT113" i="4" s="1"/>
  <c r="BO151" i="5"/>
  <c r="CO132" i="5"/>
  <c r="CO35" i="12" s="1"/>
  <c r="BP151" i="5"/>
  <c r="CB12" i="12"/>
  <c r="CC10" i="12"/>
  <c r="CC11" i="12" s="1"/>
  <c r="BX100" i="5"/>
  <c r="CN109" i="5"/>
  <c r="CN112" i="5" s="1"/>
  <c r="CN173" i="5" s="1"/>
  <c r="CG164" i="5"/>
  <c r="CG165" i="5" s="1"/>
  <c r="CG166" i="5" s="1"/>
  <c r="CG70" i="12" s="1"/>
  <c r="CA61" i="5"/>
  <c r="CB57" i="5"/>
  <c r="CB60" i="5" s="1"/>
  <c r="BY137" i="5"/>
  <c r="BY98" i="5"/>
  <c r="BV85" i="4"/>
  <c r="BV92" i="4"/>
  <c r="BV90" i="4"/>
  <c r="BV95" i="4"/>
  <c r="BV87" i="4"/>
  <c r="BV89" i="4"/>
  <c r="BV93" i="4"/>
  <c r="BV86" i="4"/>
  <c r="BV84" i="4"/>
  <c r="BV88" i="4"/>
  <c r="BV94" i="4"/>
  <c r="I182" i="5"/>
  <c r="BU97" i="4"/>
  <c r="CH161" i="5"/>
  <c r="BW81" i="4"/>
  <c r="BW86" i="4" s="1"/>
  <c r="BW101" i="4"/>
  <c r="CC4" i="6"/>
  <c r="CB2" i="5"/>
  <c r="CB2" i="6"/>
  <c r="CJ46" i="5"/>
  <c r="CM96" i="5"/>
  <c r="CM142" i="5" s="1"/>
  <c r="CM144" i="5" s="1"/>
  <c r="CM36" i="12" s="1"/>
  <c r="BZ91" i="5"/>
  <c r="BZ81" i="5"/>
  <c r="BZ82" i="5"/>
  <c r="BZ30" i="12" s="1"/>
  <c r="CN95" i="5"/>
  <c r="CN141" i="5" s="1"/>
  <c r="CA32" i="4"/>
  <c r="BZ31" i="4"/>
  <c r="BZ38" i="4" s="1"/>
  <c r="BZ61" i="4"/>
  <c r="BZ62" i="4" s="1"/>
  <c r="BZ63" i="4" s="1"/>
  <c r="BY50" i="4"/>
  <c r="CA7" i="4"/>
  <c r="CA5" i="6" s="1"/>
  <c r="CA80" i="5"/>
  <c r="CA66" i="4"/>
  <c r="CA73" i="4" s="1"/>
  <c r="CB5" i="4"/>
  <c r="CB66" i="4" s="1"/>
  <c r="CB72" i="4" s="1"/>
  <c r="CB6" i="4"/>
  <c r="CB59" i="4" s="1"/>
  <c r="CB60" i="4" s="1"/>
  <c r="CC4" i="4"/>
  <c r="CC108" i="4" s="1"/>
  <c r="CC4" i="5"/>
  <c r="CC56" i="5" s="1"/>
  <c r="BX50" i="4"/>
  <c r="CB2" i="4"/>
  <c r="CD4" i="2"/>
  <c r="CD4" i="12" s="1"/>
  <c r="CC2" i="2"/>
  <c r="CC2" i="12" s="1"/>
  <c r="BS65" i="6" l="1"/>
  <c r="BS101" i="6" s="1"/>
  <c r="BP216" i="6"/>
  <c r="BQ216" i="6"/>
  <c r="BP217" i="6"/>
  <c r="BQ217" i="6"/>
  <c r="BR65" i="6"/>
  <c r="BR101" i="6" s="1"/>
  <c r="BR86" i="6"/>
  <c r="BR88" i="6" s="1"/>
  <c r="BR91" i="6" s="1"/>
  <c r="BR25" i="6"/>
  <c r="BR67" i="6" s="1"/>
  <c r="BS86" i="6"/>
  <c r="BS88" i="6" s="1"/>
  <c r="BS25" i="6"/>
  <c r="BS67" i="6" s="1"/>
  <c r="BQ57" i="12"/>
  <c r="BQ233" i="6"/>
  <c r="BP57" i="12"/>
  <c r="BP233" i="6"/>
  <c r="BP207" i="6"/>
  <c r="BP169" i="5" s="1"/>
  <c r="BQ207" i="6"/>
  <c r="BQ169" i="5" s="1"/>
  <c r="BS191" i="6"/>
  <c r="BS194" i="6"/>
  <c r="BR191" i="6"/>
  <c r="BR194" i="6"/>
  <c r="BS168" i="6"/>
  <c r="BS190" i="6"/>
  <c r="BS189" i="6"/>
  <c r="BR170" i="6"/>
  <c r="BR204" i="6" s="1"/>
  <c r="BR237" i="6" s="1"/>
  <c r="BR281" i="6" s="1"/>
  <c r="BR190" i="6"/>
  <c r="BR189" i="6"/>
  <c r="BR68" i="6"/>
  <c r="BR62" i="6"/>
  <c r="BS68" i="6"/>
  <c r="BS62" i="6"/>
  <c r="BQ94" i="6"/>
  <c r="BQ96" i="6" s="1"/>
  <c r="BR169" i="6"/>
  <c r="BR234" i="6" s="1"/>
  <c r="BS170" i="6"/>
  <c r="BS204" i="6" s="1"/>
  <c r="BS237" i="6" s="1"/>
  <c r="BS281" i="6" s="1"/>
  <c r="BS169" i="6"/>
  <c r="BS234" i="6" s="1"/>
  <c r="BR168" i="6"/>
  <c r="BN142" i="6"/>
  <c r="BN143" i="6" s="1"/>
  <c r="BO142" i="6"/>
  <c r="BO143" i="6" s="1"/>
  <c r="BN250" i="6"/>
  <c r="BN255" i="6" s="1"/>
  <c r="BO250" i="6"/>
  <c r="BO255" i="6" s="1"/>
  <c r="BR164" i="6"/>
  <c r="BP94" i="6"/>
  <c r="BP96" i="6" s="1"/>
  <c r="BP172" i="6"/>
  <c r="CN170" i="5"/>
  <c r="CO106" i="5"/>
  <c r="CO170" i="5" s="1"/>
  <c r="BQ172" i="6"/>
  <c r="BT103" i="4"/>
  <c r="BT22" i="6" s="1"/>
  <c r="BS164" i="6"/>
  <c r="BS211" i="6" s="1"/>
  <c r="BS213" i="6" s="1"/>
  <c r="BU99" i="4"/>
  <c r="BU103" i="4" s="1"/>
  <c r="BU22" i="6" s="1"/>
  <c r="BQ34" i="12"/>
  <c r="BR147" i="5"/>
  <c r="BR149" i="5" s="1"/>
  <c r="BR151" i="5" s="1"/>
  <c r="BQ151" i="5"/>
  <c r="CD10" i="12"/>
  <c r="CD11" i="12" s="1"/>
  <c r="CC12" i="12"/>
  <c r="BY100" i="5"/>
  <c r="CO109" i="5"/>
  <c r="CO112" i="5" s="1"/>
  <c r="CO173" i="5" s="1"/>
  <c r="CH164" i="5"/>
  <c r="CH165" i="5" s="1"/>
  <c r="CH166" i="5" s="1"/>
  <c r="CH70" i="12" s="1"/>
  <c r="CA64" i="5"/>
  <c r="CA146" i="5" s="1"/>
  <c r="CA33" i="12" s="1"/>
  <c r="CB61" i="5"/>
  <c r="CB64" i="5" s="1"/>
  <c r="CB146" i="5" s="1"/>
  <c r="CB33" i="12" s="1"/>
  <c r="CC57" i="5"/>
  <c r="CC60" i="5" s="1"/>
  <c r="BZ137" i="5"/>
  <c r="BZ98" i="5"/>
  <c r="BV97" i="4"/>
  <c r="CI161" i="5"/>
  <c r="BW92" i="4"/>
  <c r="BW87" i="4"/>
  <c r="BW91" i="4"/>
  <c r="BW94" i="4"/>
  <c r="BW88" i="4"/>
  <c r="BW85" i="4"/>
  <c r="BW93" i="4"/>
  <c r="BW95" i="4"/>
  <c r="BW84" i="4"/>
  <c r="BW90" i="4"/>
  <c r="BW89" i="4"/>
  <c r="BY81" i="4"/>
  <c r="BY95" i="4" s="1"/>
  <c r="BY101" i="4"/>
  <c r="BX81" i="4"/>
  <c r="BX91" i="4" s="1"/>
  <c r="BX101" i="4"/>
  <c r="CD4" i="6"/>
  <c r="CC2" i="5"/>
  <c r="CC2" i="6"/>
  <c r="CK46" i="5"/>
  <c r="CA31" i="4"/>
  <c r="CA36" i="4" s="1"/>
  <c r="CN96" i="5"/>
  <c r="CN142" i="5" s="1"/>
  <c r="CN144" i="5" s="1"/>
  <c r="CN36" i="12" s="1"/>
  <c r="CA91" i="5"/>
  <c r="CA81" i="5"/>
  <c r="CA82" i="5"/>
  <c r="CA30" i="12" s="1"/>
  <c r="CO95" i="5"/>
  <c r="BZ36" i="4"/>
  <c r="BZ37" i="4"/>
  <c r="BZ35" i="4"/>
  <c r="CA72" i="4"/>
  <c r="CA79" i="4"/>
  <c r="CA70" i="4"/>
  <c r="CB77" i="4"/>
  <c r="CA76" i="4"/>
  <c r="CB80" i="5"/>
  <c r="CB75" i="4"/>
  <c r="CB76" i="4"/>
  <c r="CB29" i="4"/>
  <c r="CB7" i="4"/>
  <c r="CB5" i="6" s="1"/>
  <c r="CA69" i="4"/>
  <c r="CB68" i="4"/>
  <c r="CB79" i="4"/>
  <c r="CB69" i="4"/>
  <c r="CA68" i="4"/>
  <c r="CB78" i="4"/>
  <c r="CC6" i="4"/>
  <c r="CC59" i="4" s="1"/>
  <c r="CC60" i="4" s="1"/>
  <c r="CB74" i="4"/>
  <c r="CA71" i="4"/>
  <c r="CA78" i="4"/>
  <c r="CA77" i="4"/>
  <c r="CA75" i="4"/>
  <c r="CA74" i="4"/>
  <c r="CB70" i="4"/>
  <c r="CB73" i="4"/>
  <c r="CB71" i="4"/>
  <c r="CA62" i="4"/>
  <c r="CA63" i="4" s="1"/>
  <c r="CD4" i="4"/>
  <c r="CD108" i="4" s="1"/>
  <c r="CD4" i="5"/>
  <c r="CD56" i="5" s="1"/>
  <c r="CC5" i="4"/>
  <c r="CC2" i="4"/>
  <c r="CE4" i="2"/>
  <c r="CE4" i="12" s="1"/>
  <c r="CD2" i="2"/>
  <c r="CD2" i="12" s="1"/>
  <c r="BR217" i="6" l="1"/>
  <c r="BT64" i="6"/>
  <c r="BT87" i="6" s="1"/>
  <c r="BT212" i="6" s="1"/>
  <c r="BT60" i="6"/>
  <c r="BU64" i="6"/>
  <c r="BU87" i="6" s="1"/>
  <c r="BU212" i="6" s="1"/>
  <c r="BU60" i="6"/>
  <c r="BR235" i="6"/>
  <c r="BR56" i="12" s="1"/>
  <c r="BS235" i="6"/>
  <c r="BS56" i="12" s="1"/>
  <c r="BR55" i="12"/>
  <c r="BS55" i="12"/>
  <c r="BR59" i="12"/>
  <c r="BS59" i="12"/>
  <c r="BS104" i="6"/>
  <c r="BS18" i="12" s="1"/>
  <c r="BR104" i="6"/>
  <c r="BR18" i="12" s="1"/>
  <c r="BR202" i="6"/>
  <c r="BS205" i="6"/>
  <c r="BS84" i="12" s="1"/>
  <c r="BS203" i="6"/>
  <c r="BR205" i="6"/>
  <c r="BR84" i="12" s="1"/>
  <c r="BS202" i="6"/>
  <c r="BR203" i="6"/>
  <c r="BR195" i="6"/>
  <c r="BR227" i="6" s="1"/>
  <c r="BS195" i="6"/>
  <c r="BS227" i="6" s="1"/>
  <c r="BS192" i="6"/>
  <c r="BR171" i="6"/>
  <c r="BR211" i="6"/>
  <c r="BR213" i="6" s="1"/>
  <c r="BR192" i="6"/>
  <c r="BQ220" i="6"/>
  <c r="BQ222" i="6" s="1"/>
  <c r="BP125" i="6"/>
  <c r="BP126" i="6" s="1"/>
  <c r="BP133" i="6" s="1"/>
  <c r="BP134" i="6" s="1"/>
  <c r="BQ125" i="6"/>
  <c r="BQ126" i="6" s="1"/>
  <c r="BQ133" i="6" s="1"/>
  <c r="BQ134" i="6" s="1"/>
  <c r="BR92" i="6"/>
  <c r="BR90" i="6"/>
  <c r="BU26" i="6"/>
  <c r="BU61" i="6"/>
  <c r="BS27" i="6"/>
  <c r="BS69" i="6"/>
  <c r="BS105" i="5" s="1"/>
  <c r="BS107" i="5" s="1"/>
  <c r="BT114" i="5" s="1"/>
  <c r="BT123" i="5" s="1"/>
  <c r="BT147" i="5" s="1"/>
  <c r="BT149" i="5" s="1"/>
  <c r="BT26" i="6"/>
  <c r="BT61" i="6"/>
  <c r="BR27" i="6"/>
  <c r="BR69" i="6"/>
  <c r="BR105" i="5" s="1"/>
  <c r="BR107" i="5" s="1"/>
  <c r="BS114" i="5" s="1"/>
  <c r="BS123" i="5" s="1"/>
  <c r="BS147" i="5" s="1"/>
  <c r="BS149" i="5" s="1"/>
  <c r="BU166" i="6"/>
  <c r="BT166" i="6"/>
  <c r="BO256" i="6"/>
  <c r="BO263" i="6"/>
  <c r="BO264" i="6" s="1"/>
  <c r="BN256" i="6"/>
  <c r="BN263" i="6"/>
  <c r="BN264" i="6" s="1"/>
  <c r="BP220" i="6"/>
  <c r="BP222" i="6" s="1"/>
  <c r="BS91" i="6"/>
  <c r="BT23" i="6"/>
  <c r="BU113" i="4"/>
  <c r="BS171" i="6"/>
  <c r="BS206" i="6" s="1"/>
  <c r="BS90" i="6"/>
  <c r="BS92" i="6"/>
  <c r="BU23" i="6"/>
  <c r="BV99" i="4"/>
  <c r="BV113" i="4" s="1"/>
  <c r="BR34" i="12"/>
  <c r="BZ100" i="5"/>
  <c r="CD12" i="12"/>
  <c r="CE10" i="12"/>
  <c r="CE11" i="12" s="1"/>
  <c r="CI164" i="5"/>
  <c r="CI165" i="5" s="1"/>
  <c r="CI166" i="5" s="1"/>
  <c r="CI70" i="12" s="1"/>
  <c r="CC61" i="5"/>
  <c r="CC64" i="5" s="1"/>
  <c r="CC146" i="5" s="1"/>
  <c r="CC33" i="12" s="1"/>
  <c r="CD57" i="5"/>
  <c r="CD60" i="5" s="1"/>
  <c r="CA137" i="5"/>
  <c r="CA98" i="5"/>
  <c r="BX92" i="4"/>
  <c r="BY86" i="4"/>
  <c r="CJ161" i="5"/>
  <c r="BY87" i="4"/>
  <c r="BY93" i="4"/>
  <c r="BY91" i="4"/>
  <c r="BY88" i="4"/>
  <c r="BY85" i="4"/>
  <c r="BY94" i="4"/>
  <c r="BY90" i="4"/>
  <c r="BY89" i="4"/>
  <c r="BX87" i="4"/>
  <c r="BX84" i="4"/>
  <c r="BX85" i="4"/>
  <c r="BX88" i="4"/>
  <c r="BX93" i="4"/>
  <c r="BX95" i="4"/>
  <c r="BX90" i="4"/>
  <c r="BX94" i="4"/>
  <c r="BX89" i="4"/>
  <c r="BW97" i="4"/>
  <c r="BX86" i="4"/>
  <c r="BY92" i="4"/>
  <c r="BY84" i="4"/>
  <c r="I95" i="5"/>
  <c r="I141" i="5" s="1"/>
  <c r="CO141" i="5"/>
  <c r="CE4" i="6"/>
  <c r="CD2" i="5"/>
  <c r="CD2" i="6"/>
  <c r="CB31" i="4"/>
  <c r="CA37" i="4"/>
  <c r="BZ50" i="4"/>
  <c r="CA38" i="4"/>
  <c r="CA35" i="4"/>
  <c r="CL46" i="5"/>
  <c r="CO96" i="5"/>
  <c r="CB91" i="5"/>
  <c r="CB82" i="5"/>
  <c r="CB30" i="12" s="1"/>
  <c r="CB81" i="5"/>
  <c r="CB61" i="4"/>
  <c r="CB62" i="4" s="1"/>
  <c r="CB63" i="4" s="1"/>
  <c r="CB32" i="4"/>
  <c r="CC7" i="4"/>
  <c r="CC5" i="6" s="1"/>
  <c r="CD5" i="4"/>
  <c r="CD66" i="4" s="1"/>
  <c r="CD75" i="4" s="1"/>
  <c r="CE4" i="4"/>
  <c r="CE108" i="4" s="1"/>
  <c r="CE4" i="5"/>
  <c r="CE56" i="5" s="1"/>
  <c r="CC80" i="5"/>
  <c r="CD6" i="4"/>
  <c r="CD59" i="4" s="1"/>
  <c r="CD60" i="4" s="1"/>
  <c r="CC66" i="4"/>
  <c r="CC29" i="4"/>
  <c r="CD2" i="4"/>
  <c r="CF4" i="2"/>
  <c r="CF4" i="12" s="1"/>
  <c r="CE2" i="2"/>
  <c r="CE2" i="12" s="1"/>
  <c r="BU65" i="6" l="1"/>
  <c r="BU101" i="6" s="1"/>
  <c r="BR218" i="6"/>
  <c r="BS217" i="6"/>
  <c r="BS218" i="6"/>
  <c r="BS216" i="6"/>
  <c r="BR216" i="6"/>
  <c r="BT65" i="6"/>
  <c r="BT101" i="6" s="1"/>
  <c r="BT86" i="6"/>
  <c r="BT88" i="6" s="1"/>
  <c r="BT90" i="6" s="1"/>
  <c r="BT25" i="6"/>
  <c r="BT67" i="6" s="1"/>
  <c r="BU86" i="6"/>
  <c r="BU88" i="6" s="1"/>
  <c r="BU25" i="6"/>
  <c r="BU67" i="6" s="1"/>
  <c r="BR57" i="12"/>
  <c r="BR233" i="6"/>
  <c r="BS57" i="12"/>
  <c r="BS233" i="6"/>
  <c r="BR172" i="6"/>
  <c r="BR206" i="6"/>
  <c r="BR207" i="6" s="1"/>
  <c r="BR169" i="5" s="1"/>
  <c r="BS207" i="6"/>
  <c r="BS169" i="5" s="1"/>
  <c r="BQ250" i="6"/>
  <c r="BQ255" i="6" s="1"/>
  <c r="BT191" i="6"/>
  <c r="BT194" i="6"/>
  <c r="BU191" i="6"/>
  <c r="BU194" i="6"/>
  <c r="BT168" i="6"/>
  <c r="BT189" i="6"/>
  <c r="BT190" i="6"/>
  <c r="BU189" i="6"/>
  <c r="BU190" i="6"/>
  <c r="BU68" i="6"/>
  <c r="BU62" i="6"/>
  <c r="BT68" i="6"/>
  <c r="BT62" i="6"/>
  <c r="BR94" i="6"/>
  <c r="BR96" i="6" s="1"/>
  <c r="BR125" i="6" s="1"/>
  <c r="BQ142" i="6"/>
  <c r="BQ143" i="6" s="1"/>
  <c r="BU168" i="6"/>
  <c r="BT164" i="6"/>
  <c r="BT170" i="6"/>
  <c r="BT204" i="6" s="1"/>
  <c r="BT237" i="6" s="1"/>
  <c r="BT281" i="6" s="1"/>
  <c r="BT169" i="6"/>
  <c r="BT234" i="6" s="1"/>
  <c r="BU169" i="6"/>
  <c r="BU234" i="6" s="1"/>
  <c r="BU170" i="6"/>
  <c r="BU204" i="6" s="1"/>
  <c r="BU237" i="6" s="1"/>
  <c r="BU281" i="6" s="1"/>
  <c r="BP142" i="6"/>
  <c r="BP143" i="6" s="1"/>
  <c r="BP250" i="6"/>
  <c r="BP255" i="6" s="1"/>
  <c r="BS172" i="6"/>
  <c r="BV103" i="4"/>
  <c r="BV22" i="6" s="1"/>
  <c r="BS94" i="6"/>
  <c r="BS96" i="6" s="1"/>
  <c r="BU164" i="6"/>
  <c r="BU211" i="6" s="1"/>
  <c r="BU213" i="6" s="1"/>
  <c r="BW99" i="4"/>
  <c r="BW113" i="4" s="1"/>
  <c r="BS34" i="12"/>
  <c r="BT34" i="12"/>
  <c r="BS151" i="5"/>
  <c r="CE12" i="12"/>
  <c r="CF10" i="12"/>
  <c r="CA100" i="5"/>
  <c r="BT151" i="5"/>
  <c r="CJ164" i="5"/>
  <c r="CJ165" i="5" s="1"/>
  <c r="CJ166" i="5" s="1"/>
  <c r="CJ70" i="12" s="1"/>
  <c r="CD61" i="5"/>
  <c r="CE57" i="5"/>
  <c r="CE60" i="5" s="1"/>
  <c r="CB137" i="5"/>
  <c r="CB98" i="5"/>
  <c r="CK161" i="5"/>
  <c r="BX97" i="4"/>
  <c r="BY97" i="4"/>
  <c r="I96" i="5"/>
  <c r="I142" i="5" s="1"/>
  <c r="CO142" i="5"/>
  <c r="CO144" i="5" s="1"/>
  <c r="CO36" i="12" s="1"/>
  <c r="BZ81" i="4"/>
  <c r="BZ90" i="4" s="1"/>
  <c r="BZ101" i="4"/>
  <c r="CF4" i="6"/>
  <c r="CE2" i="5"/>
  <c r="CE2" i="6"/>
  <c r="CB36" i="4"/>
  <c r="CA50" i="4"/>
  <c r="CM46" i="5"/>
  <c r="CC91" i="5"/>
  <c r="CC82" i="5"/>
  <c r="CC30" i="12" s="1"/>
  <c r="CC81" i="5"/>
  <c r="CB38" i="4"/>
  <c r="CB37" i="4"/>
  <c r="CB35" i="4"/>
  <c r="CD29" i="4"/>
  <c r="CD61" i="4" s="1"/>
  <c r="CD74" i="4"/>
  <c r="CD73" i="4"/>
  <c r="CD78" i="4"/>
  <c r="CD69" i="4"/>
  <c r="CD72" i="4"/>
  <c r="CE5" i="4"/>
  <c r="CE66" i="4" s="1"/>
  <c r="CE74" i="4" s="1"/>
  <c r="CD70" i="4"/>
  <c r="CE6" i="4"/>
  <c r="CE59" i="4" s="1"/>
  <c r="CE60" i="4" s="1"/>
  <c r="CD80" i="5"/>
  <c r="CD71" i="4"/>
  <c r="CD77" i="4"/>
  <c r="CD79" i="4"/>
  <c r="CD68" i="4"/>
  <c r="CD76" i="4"/>
  <c r="CF4" i="4"/>
  <c r="CF108" i="4" s="1"/>
  <c r="CF4" i="5"/>
  <c r="CF56" i="5" s="1"/>
  <c r="CD7" i="4"/>
  <c r="CD5" i="6" s="1"/>
  <c r="CC32" i="4"/>
  <c r="CC61" i="4"/>
  <c r="CC62" i="4" s="1"/>
  <c r="CC63" i="4" s="1"/>
  <c r="CC31" i="4"/>
  <c r="CC74" i="4"/>
  <c r="CC77" i="4"/>
  <c r="CC72" i="4"/>
  <c r="CC75" i="4"/>
  <c r="CC69" i="4"/>
  <c r="CC73" i="4"/>
  <c r="CC76" i="4"/>
  <c r="CC70" i="4"/>
  <c r="CC71" i="4"/>
  <c r="CC68" i="4"/>
  <c r="CC78" i="4"/>
  <c r="CC79" i="4"/>
  <c r="CE2" i="4"/>
  <c r="CG4" i="2"/>
  <c r="CG4" i="12" s="1"/>
  <c r="CG10" i="12" s="1"/>
  <c r="CF2" i="2"/>
  <c r="CF2" i="12" s="1"/>
  <c r="BT216" i="6" l="1"/>
  <c r="BV64" i="6"/>
  <c r="BV87" i="6" s="1"/>
  <c r="BV212" i="6" s="1"/>
  <c r="BV60" i="6"/>
  <c r="BU235" i="6"/>
  <c r="BU56" i="12" s="1"/>
  <c r="BT235" i="6"/>
  <c r="BT56" i="12" s="1"/>
  <c r="BU55" i="12"/>
  <c r="BT55" i="12"/>
  <c r="BT59" i="12"/>
  <c r="BU59" i="12"/>
  <c r="BQ256" i="6"/>
  <c r="BT104" i="6"/>
  <c r="BT18" i="12" s="1"/>
  <c r="BU104" i="6"/>
  <c r="BU18" i="12" s="1"/>
  <c r="BT205" i="6"/>
  <c r="BT84" i="12" s="1"/>
  <c r="BT203" i="6"/>
  <c r="BU203" i="6"/>
  <c r="BU202" i="6"/>
  <c r="BT202" i="6"/>
  <c r="BU205" i="6"/>
  <c r="BU84" i="12" s="1"/>
  <c r="BQ263" i="6"/>
  <c r="BQ264" i="6" s="1"/>
  <c r="BT195" i="6"/>
  <c r="BT227" i="6" s="1"/>
  <c r="BU195" i="6"/>
  <c r="BU227" i="6" s="1"/>
  <c r="BT171" i="6"/>
  <c r="BT211" i="6"/>
  <c r="BT213" i="6" s="1"/>
  <c r="BU192" i="6"/>
  <c r="BT192" i="6"/>
  <c r="BR126" i="6"/>
  <c r="BR133" i="6" s="1"/>
  <c r="BR134" i="6" s="1"/>
  <c r="BR220" i="6"/>
  <c r="BR222" i="6" s="1"/>
  <c r="BS125" i="6"/>
  <c r="BS126" i="6" s="1"/>
  <c r="BS133" i="6" s="1"/>
  <c r="BS134" i="6" s="1"/>
  <c r="BU27" i="6"/>
  <c r="BU69" i="6"/>
  <c r="BU105" i="5" s="1"/>
  <c r="BU107" i="5" s="1"/>
  <c r="BV114" i="5" s="1"/>
  <c r="BV123" i="5" s="1"/>
  <c r="BV147" i="5" s="1"/>
  <c r="BV149" i="5" s="1"/>
  <c r="BT27" i="6"/>
  <c r="BT69" i="6"/>
  <c r="BT105" i="5" s="1"/>
  <c r="BT107" i="5" s="1"/>
  <c r="BU114" i="5" s="1"/>
  <c r="BU123" i="5" s="1"/>
  <c r="BU147" i="5" s="1"/>
  <c r="BU34" i="12" s="1"/>
  <c r="BV26" i="6"/>
  <c r="BV61" i="6"/>
  <c r="BV166" i="6"/>
  <c r="BP256" i="6"/>
  <c r="BP263" i="6"/>
  <c r="BP264" i="6" s="1"/>
  <c r="BT92" i="6"/>
  <c r="BS220" i="6"/>
  <c r="BS222" i="6" s="1"/>
  <c r="BT91" i="6"/>
  <c r="BU91" i="6"/>
  <c r="BV23" i="6"/>
  <c r="BU171" i="6"/>
  <c r="BU206" i="6" s="1"/>
  <c r="BU90" i="6"/>
  <c r="BU92" i="6"/>
  <c r="BW103" i="4"/>
  <c r="BW22" i="6" s="1"/>
  <c r="BY99" i="4"/>
  <c r="BY113" i="4" s="1"/>
  <c r="BX99" i="4"/>
  <c r="BX103" i="4" s="1"/>
  <c r="BX22" i="6" s="1"/>
  <c r="CB100" i="5"/>
  <c r="CG11" i="12"/>
  <c r="CF11" i="12"/>
  <c r="CK164" i="5"/>
  <c r="CK165" i="5" s="1"/>
  <c r="CK166" i="5" s="1"/>
  <c r="CK70" i="12" s="1"/>
  <c r="CD64" i="5"/>
  <c r="CD146" i="5" s="1"/>
  <c r="CD33" i="12" s="1"/>
  <c r="CE61" i="5"/>
  <c r="CE64" i="5" s="1"/>
  <c r="CE146" i="5" s="1"/>
  <c r="CE33" i="12" s="1"/>
  <c r="CF57" i="5"/>
  <c r="CF60" i="5" s="1"/>
  <c r="CC137" i="5"/>
  <c r="CC98" i="5"/>
  <c r="CL161" i="5"/>
  <c r="BZ88" i="4"/>
  <c r="BZ95" i="4"/>
  <c r="BZ92" i="4"/>
  <c r="BZ86" i="4"/>
  <c r="BZ85" i="4"/>
  <c r="BZ93" i="4"/>
  <c r="BZ84" i="4"/>
  <c r="BZ91" i="4"/>
  <c r="BZ89" i="4"/>
  <c r="BZ94" i="4"/>
  <c r="BZ87" i="4"/>
  <c r="CA81" i="4"/>
  <c r="CA86" i="4" s="1"/>
  <c r="CA101" i="4"/>
  <c r="CG4" i="6"/>
  <c r="CF2" i="5"/>
  <c r="CF2" i="6"/>
  <c r="CN46" i="5"/>
  <c r="CD91" i="5"/>
  <c r="CD82" i="5"/>
  <c r="CD30" i="12" s="1"/>
  <c r="CD81" i="5"/>
  <c r="CB50" i="4"/>
  <c r="CE7" i="4"/>
  <c r="CE5" i="6" s="1"/>
  <c r="CE77" i="4"/>
  <c r="CE70" i="4"/>
  <c r="CE73" i="4"/>
  <c r="CE68" i="4"/>
  <c r="CE29" i="4"/>
  <c r="CE61" i="4" s="1"/>
  <c r="CE72" i="4"/>
  <c r="CD31" i="4"/>
  <c r="CD32" i="4"/>
  <c r="CE80" i="5"/>
  <c r="CE78" i="4"/>
  <c r="CE76" i="4"/>
  <c r="CE69" i="4"/>
  <c r="CE79" i="4"/>
  <c r="CE75" i="4"/>
  <c r="CE71" i="4"/>
  <c r="CF6" i="4"/>
  <c r="CF59" i="4" s="1"/>
  <c r="CF60" i="4" s="1"/>
  <c r="CF5" i="4"/>
  <c r="CF66" i="4" s="1"/>
  <c r="CF74" i="4" s="1"/>
  <c r="CG4" i="4"/>
  <c r="CG108" i="4" s="1"/>
  <c r="CG4" i="5"/>
  <c r="CG56" i="5" s="1"/>
  <c r="CD62" i="4"/>
  <c r="CD63" i="4" s="1"/>
  <c r="CC36" i="4"/>
  <c r="CC37" i="4"/>
  <c r="CC35" i="4"/>
  <c r="CC38" i="4"/>
  <c r="CF2" i="4"/>
  <c r="CH4" i="2"/>
  <c r="CH4" i="12" s="1"/>
  <c r="CG2" i="2"/>
  <c r="CG2" i="12" s="1"/>
  <c r="BU218" i="6" l="1"/>
  <c r="BT218" i="6"/>
  <c r="BU216" i="6"/>
  <c r="BU217" i="6"/>
  <c r="BT217" i="6"/>
  <c r="BV65" i="6"/>
  <c r="BV101" i="6" s="1"/>
  <c r="BW64" i="6"/>
  <c r="BW87" i="6" s="1"/>
  <c r="BW212" i="6" s="1"/>
  <c r="BW60" i="6"/>
  <c r="BX64" i="6"/>
  <c r="BX87" i="6" s="1"/>
  <c r="BX212" i="6" s="1"/>
  <c r="BX60" i="6"/>
  <c r="BV86" i="6"/>
  <c r="BV88" i="6" s="1"/>
  <c r="BV25" i="6"/>
  <c r="BV67" i="6" s="1"/>
  <c r="BT57" i="12"/>
  <c r="BT233" i="6"/>
  <c r="BU57" i="12"/>
  <c r="BU233" i="6"/>
  <c r="BU207" i="6"/>
  <c r="BU169" i="5" s="1"/>
  <c r="BT172" i="6"/>
  <c r="BT206" i="6"/>
  <c r="BT207" i="6" s="1"/>
  <c r="BT169" i="5" s="1"/>
  <c r="BR250" i="6"/>
  <c r="BR255" i="6" s="1"/>
  <c r="BV191" i="6"/>
  <c r="BV194" i="6"/>
  <c r="BV169" i="6"/>
  <c r="BV234" i="6" s="1"/>
  <c r="BV189" i="6"/>
  <c r="BV190" i="6"/>
  <c r="BV68" i="6"/>
  <c r="BV62" i="6"/>
  <c r="BR142" i="6"/>
  <c r="BR143" i="6" s="1"/>
  <c r="BV170" i="6"/>
  <c r="BV204" i="6" s="1"/>
  <c r="BV237" i="6" s="1"/>
  <c r="BV281" i="6" s="1"/>
  <c r="BX26" i="6"/>
  <c r="BX61" i="6"/>
  <c r="BV168" i="6"/>
  <c r="BW26" i="6"/>
  <c r="BW61" i="6"/>
  <c r="BV164" i="6"/>
  <c r="BX166" i="6"/>
  <c r="BW166" i="6"/>
  <c r="BS142" i="6"/>
  <c r="BS143" i="6" s="1"/>
  <c r="BS250" i="6"/>
  <c r="BS255" i="6" s="1"/>
  <c r="BU172" i="6"/>
  <c r="BT94" i="6"/>
  <c r="BT96" i="6" s="1"/>
  <c r="BW23" i="6"/>
  <c r="BY103" i="4"/>
  <c r="BY22" i="6" s="1"/>
  <c r="BU94" i="6"/>
  <c r="BU96" i="6" s="1"/>
  <c r="BX113" i="4"/>
  <c r="BU149" i="5"/>
  <c r="BV34" i="12"/>
  <c r="BV151" i="5"/>
  <c r="CG12" i="12"/>
  <c r="CH10" i="12"/>
  <c r="CH11" i="12" s="1"/>
  <c r="CC100" i="5"/>
  <c r="CF12" i="12"/>
  <c r="BX23" i="6"/>
  <c r="CL164" i="5"/>
  <c r="CL165" i="5" s="1"/>
  <c r="CL166" i="5" s="1"/>
  <c r="CL70" i="12" s="1"/>
  <c r="CF61" i="5"/>
  <c r="CG57" i="5"/>
  <c r="CG60" i="5" s="1"/>
  <c r="CD137" i="5"/>
  <c r="CD98" i="5"/>
  <c r="CM161" i="5"/>
  <c r="CA93" i="4"/>
  <c r="CA92" i="4"/>
  <c r="CA85" i="4"/>
  <c r="CA95" i="4"/>
  <c r="CA84" i="4"/>
  <c r="BZ97" i="4"/>
  <c r="CA89" i="4"/>
  <c r="CA94" i="4"/>
  <c r="CA90" i="4"/>
  <c r="CA91" i="4"/>
  <c r="CA87" i="4"/>
  <c r="CA88" i="4"/>
  <c r="CB81" i="4"/>
  <c r="CB94" i="4" s="1"/>
  <c r="CB101" i="4"/>
  <c r="CH4" i="6"/>
  <c r="CG2" i="5"/>
  <c r="CG2" i="6"/>
  <c r="CD38" i="4"/>
  <c r="CO46" i="5"/>
  <c r="CE81" i="5"/>
  <c r="CE82" i="5"/>
  <c r="CE30" i="12" s="1"/>
  <c r="CE91" i="5"/>
  <c r="CE32" i="4"/>
  <c r="CE31" i="4"/>
  <c r="CD35" i="4"/>
  <c r="CD37" i="4"/>
  <c r="CD36" i="4"/>
  <c r="CF76" i="4"/>
  <c r="CF29" i="4"/>
  <c r="CF71" i="4"/>
  <c r="CF79" i="4"/>
  <c r="CF7" i="4"/>
  <c r="CF5" i="6" s="1"/>
  <c r="CF75" i="4"/>
  <c r="CF68" i="4"/>
  <c r="CF72" i="4"/>
  <c r="CF78" i="4"/>
  <c r="CF73" i="4"/>
  <c r="CG6" i="4"/>
  <c r="CG59" i="4" s="1"/>
  <c r="CG60" i="4" s="1"/>
  <c r="CF69" i="4"/>
  <c r="CG5" i="4"/>
  <c r="CG66" i="4" s="1"/>
  <c r="CG73" i="4" s="1"/>
  <c r="CF77" i="4"/>
  <c r="CF70" i="4"/>
  <c r="CF80" i="5"/>
  <c r="CE62" i="4"/>
  <c r="CE63" i="4" s="1"/>
  <c r="CH4" i="4"/>
  <c r="CH108" i="4" s="1"/>
  <c r="CH4" i="5"/>
  <c r="CH56" i="5" s="1"/>
  <c r="CC50" i="4"/>
  <c r="CG2" i="4"/>
  <c r="CI4" i="2"/>
  <c r="CI4" i="12" s="1"/>
  <c r="CH2" i="2"/>
  <c r="CH2" i="12" s="1"/>
  <c r="BX65" i="6" l="1"/>
  <c r="BX101" i="6" s="1"/>
  <c r="BW65" i="6"/>
  <c r="BW101" i="6" s="1"/>
  <c r="BY64" i="6"/>
  <c r="BY87" i="6" s="1"/>
  <c r="BY212" i="6" s="1"/>
  <c r="BY60" i="6"/>
  <c r="BW86" i="6"/>
  <c r="BW88" i="6" s="1"/>
  <c r="BW92" i="6" s="1"/>
  <c r="BW25" i="6"/>
  <c r="BW67" i="6" s="1"/>
  <c r="BX86" i="6"/>
  <c r="BX88" i="6" s="1"/>
  <c r="BX92" i="6" s="1"/>
  <c r="BX25" i="6"/>
  <c r="BX67" i="6" s="1"/>
  <c r="BV235" i="6"/>
  <c r="BV56" i="12" s="1"/>
  <c r="BV55" i="12"/>
  <c r="BV59" i="12"/>
  <c r="BR256" i="6"/>
  <c r="BV104" i="6"/>
  <c r="BV18" i="12" s="1"/>
  <c r="BV205" i="6"/>
  <c r="BV84" i="12" s="1"/>
  <c r="BV202" i="6"/>
  <c r="BV203" i="6"/>
  <c r="BR263" i="6"/>
  <c r="BR264" i="6" s="1"/>
  <c r="BV195" i="6"/>
  <c r="BV227" i="6" s="1"/>
  <c r="BX191" i="6"/>
  <c r="BX194" i="6"/>
  <c r="BW191" i="6"/>
  <c r="BW194" i="6"/>
  <c r="BV171" i="6"/>
  <c r="BV211" i="6"/>
  <c r="BV213" i="6" s="1"/>
  <c r="BV192" i="6"/>
  <c r="BX190" i="6"/>
  <c r="BX189" i="6"/>
  <c r="BW189" i="6"/>
  <c r="BW190" i="6"/>
  <c r="BX62" i="6"/>
  <c r="BW62" i="6"/>
  <c r="BW68" i="6"/>
  <c r="BX68" i="6"/>
  <c r="BW170" i="6"/>
  <c r="BW204" i="6" s="1"/>
  <c r="BW237" i="6" s="1"/>
  <c r="BW281" i="6" s="1"/>
  <c r="BU125" i="6"/>
  <c r="BU126" i="6" s="1"/>
  <c r="BU133" i="6" s="1"/>
  <c r="BU134" i="6" s="1"/>
  <c r="BT125" i="6"/>
  <c r="BT126" i="6" s="1"/>
  <c r="BT133" i="6" s="1"/>
  <c r="BT134" i="6" s="1"/>
  <c r="BV27" i="6"/>
  <c r="BV69" i="6"/>
  <c r="BV105" i="5" s="1"/>
  <c r="BV107" i="5" s="1"/>
  <c r="BW114" i="5" s="1"/>
  <c r="BW123" i="5" s="1"/>
  <c r="BW147" i="5" s="1"/>
  <c r="BW34" i="12" s="1"/>
  <c r="BY26" i="6"/>
  <c r="BY61" i="6"/>
  <c r="BW168" i="6"/>
  <c r="BX169" i="6"/>
  <c r="BX234" i="6" s="1"/>
  <c r="BX170" i="6"/>
  <c r="BX204" i="6" s="1"/>
  <c r="BX237" i="6" s="1"/>
  <c r="BX281" i="6" s="1"/>
  <c r="BX168" i="6"/>
  <c r="BW169" i="6"/>
  <c r="BW234" i="6" s="1"/>
  <c r="BY166" i="6"/>
  <c r="BS256" i="6"/>
  <c r="BS263" i="6"/>
  <c r="BS264" i="6" s="1"/>
  <c r="BT220" i="6"/>
  <c r="BT222" i="6" s="1"/>
  <c r="BU220" i="6"/>
  <c r="BU222" i="6" s="1"/>
  <c r="BV90" i="6"/>
  <c r="BV91" i="6"/>
  <c r="BW164" i="6"/>
  <c r="BW211" i="6" s="1"/>
  <c r="BW213" i="6" s="1"/>
  <c r="BV92" i="6"/>
  <c r="BY23" i="6"/>
  <c r="BZ99" i="4"/>
  <c r="BZ113" i="4" s="1"/>
  <c r="BU151" i="5"/>
  <c r="CH12" i="12"/>
  <c r="CD100" i="5"/>
  <c r="CI10" i="12"/>
  <c r="CI11" i="12" s="1"/>
  <c r="BX164" i="6"/>
  <c r="BX211" i="6" s="1"/>
  <c r="BX213" i="6" s="1"/>
  <c r="CM164" i="5"/>
  <c r="CM165" i="5" s="1"/>
  <c r="CM166" i="5" s="1"/>
  <c r="CM70" i="12" s="1"/>
  <c r="CF64" i="5"/>
  <c r="CF146" i="5" s="1"/>
  <c r="CF33" i="12" s="1"/>
  <c r="CG61" i="5"/>
  <c r="CG64" i="5" s="1"/>
  <c r="CG146" i="5" s="1"/>
  <c r="CG33" i="12" s="1"/>
  <c r="CH57" i="5"/>
  <c r="CH60" i="5" s="1"/>
  <c r="CE137" i="5"/>
  <c r="CE98" i="5"/>
  <c r="CB87" i="4"/>
  <c r="CB95" i="4"/>
  <c r="CA97" i="4"/>
  <c r="CN161" i="5"/>
  <c r="CB86" i="4"/>
  <c r="CB84" i="4"/>
  <c r="CB88" i="4"/>
  <c r="CB92" i="4"/>
  <c r="CB90" i="4"/>
  <c r="CB85" i="4"/>
  <c r="CB91" i="4"/>
  <c r="CB89" i="4"/>
  <c r="CB93" i="4"/>
  <c r="CC81" i="4"/>
  <c r="CC87" i="4" s="1"/>
  <c r="CC101" i="4"/>
  <c r="CI4" i="6"/>
  <c r="CH2" i="5"/>
  <c r="CH2" i="6"/>
  <c r="I46" i="5"/>
  <c r="CE36" i="4"/>
  <c r="CD50" i="4"/>
  <c r="CE35" i="4"/>
  <c r="CE37" i="4"/>
  <c r="CE38" i="4"/>
  <c r="CF91" i="5"/>
  <c r="CF81" i="5"/>
  <c r="CF82" i="5"/>
  <c r="CF30" i="12" s="1"/>
  <c r="CF32" i="4"/>
  <c r="CF61" i="4"/>
  <c r="CF62" i="4" s="1"/>
  <c r="CF63" i="4" s="1"/>
  <c r="CG75" i="4"/>
  <c r="CG77" i="4"/>
  <c r="CH6" i="4"/>
  <c r="CH59" i="4" s="1"/>
  <c r="CH60" i="4" s="1"/>
  <c r="CF31" i="4"/>
  <c r="CG71" i="4"/>
  <c r="CG79" i="4"/>
  <c r="CG78" i="4"/>
  <c r="CG72" i="4"/>
  <c r="CG74" i="4"/>
  <c r="CG70" i="4"/>
  <c r="CG68" i="4"/>
  <c r="CG29" i="4"/>
  <c r="CG76" i="4"/>
  <c r="CG80" i="5"/>
  <c r="CG69" i="4"/>
  <c r="CG7" i="4"/>
  <c r="CG5" i="6" s="1"/>
  <c r="CH5" i="4"/>
  <c r="CH29" i="4" s="1"/>
  <c r="CH61" i="4" s="1"/>
  <c r="CI4" i="4"/>
  <c r="CI108" i="4" s="1"/>
  <c r="CI4" i="5"/>
  <c r="CI56" i="5" s="1"/>
  <c r="CH2" i="4"/>
  <c r="CJ4" i="2"/>
  <c r="CJ4" i="12" s="1"/>
  <c r="CJ10" i="12" s="1"/>
  <c r="CI2" i="2"/>
  <c r="CI2" i="12" s="1"/>
  <c r="BY65" i="6" l="1"/>
  <c r="BX218" i="6"/>
  <c r="BV218" i="6"/>
  <c r="BW218" i="6"/>
  <c r="BV216" i="6"/>
  <c r="BV217" i="6"/>
  <c r="BX90" i="6"/>
  <c r="BY86" i="6"/>
  <c r="BY88" i="6" s="1"/>
  <c r="BY92" i="6" s="1"/>
  <c r="BY25" i="6"/>
  <c r="BY67" i="6" s="1"/>
  <c r="BV57" i="12"/>
  <c r="BV233" i="6"/>
  <c r="BX235" i="6"/>
  <c r="BX56" i="12" s="1"/>
  <c r="BW235" i="6"/>
  <c r="BW56" i="12" s="1"/>
  <c r="BX55" i="12"/>
  <c r="BW55" i="12"/>
  <c r="BW59" i="12"/>
  <c r="BX59" i="12"/>
  <c r="BX104" i="6"/>
  <c r="BX18" i="12" s="1"/>
  <c r="BW104" i="6"/>
  <c r="BW18" i="12" s="1"/>
  <c r="BX202" i="6"/>
  <c r="BW202" i="6"/>
  <c r="BX205" i="6"/>
  <c r="BX84" i="12" s="1"/>
  <c r="BW203" i="6"/>
  <c r="BV172" i="6"/>
  <c r="BV206" i="6"/>
  <c r="BV207" i="6" s="1"/>
  <c r="BV169" i="5" s="1"/>
  <c r="BW205" i="6"/>
  <c r="BW84" i="12" s="1"/>
  <c r="BX203" i="6"/>
  <c r="BX195" i="6"/>
  <c r="BX227" i="6" s="1"/>
  <c r="BW195" i="6"/>
  <c r="BW227" i="6" s="1"/>
  <c r="BY191" i="6"/>
  <c r="BY194" i="6"/>
  <c r="BX192" i="6"/>
  <c r="BW192" i="6"/>
  <c r="BY190" i="6"/>
  <c r="BY189" i="6"/>
  <c r="BY68" i="6"/>
  <c r="BY101" i="6"/>
  <c r="BY62" i="6"/>
  <c r="BW27" i="6"/>
  <c r="BW69" i="6"/>
  <c r="BW105" i="5" s="1"/>
  <c r="BW107" i="5" s="1"/>
  <c r="BX114" i="5" s="1"/>
  <c r="BX123" i="5" s="1"/>
  <c r="BX147" i="5" s="1"/>
  <c r="BX149" i="5" s="1"/>
  <c r="BX151" i="5" s="1"/>
  <c r="BY169" i="6"/>
  <c r="BY234" i="6" s="1"/>
  <c r="BX27" i="6"/>
  <c r="BX69" i="6"/>
  <c r="BX105" i="5" s="1"/>
  <c r="BX107" i="5" s="1"/>
  <c r="BY114" i="5" s="1"/>
  <c r="BY123" i="5" s="1"/>
  <c r="BX91" i="6"/>
  <c r="BY170" i="6"/>
  <c r="BY204" i="6" s="1"/>
  <c r="BY237" i="6" s="1"/>
  <c r="BY281" i="6" s="1"/>
  <c r="BW90" i="6"/>
  <c r="BY168" i="6"/>
  <c r="BW91" i="6"/>
  <c r="BU142" i="6"/>
  <c r="BU143" i="6" s="1"/>
  <c r="BT142" i="6"/>
  <c r="BT143" i="6" s="1"/>
  <c r="BT250" i="6"/>
  <c r="BT255" i="6" s="1"/>
  <c r="BU250" i="6"/>
  <c r="BU255" i="6" s="1"/>
  <c r="BW171" i="6"/>
  <c r="BW206" i="6" s="1"/>
  <c r="BV94" i="6"/>
  <c r="BV96" i="6" s="1"/>
  <c r="BY164" i="6"/>
  <c r="BY211" i="6" s="1"/>
  <c r="BY213" i="6" s="1"/>
  <c r="BZ103" i="4"/>
  <c r="BZ22" i="6" s="1"/>
  <c r="BX171" i="6"/>
  <c r="BX206" i="6" s="1"/>
  <c r="CA99" i="4"/>
  <c r="CA113" i="4" s="1"/>
  <c r="BW149" i="5"/>
  <c r="CI12" i="12"/>
  <c r="CE100" i="5"/>
  <c r="CJ11" i="12"/>
  <c r="CC84" i="4"/>
  <c r="CN164" i="5"/>
  <c r="CN165" i="5" s="1"/>
  <c r="CN166" i="5" s="1"/>
  <c r="CN70" i="12" s="1"/>
  <c r="CC95" i="4"/>
  <c r="CH61" i="5"/>
  <c r="CI57" i="5"/>
  <c r="CI60" i="5" s="1"/>
  <c r="CC93" i="4"/>
  <c r="CF137" i="5"/>
  <c r="CF98" i="5"/>
  <c r="CC88" i="4"/>
  <c r="CC89" i="4"/>
  <c r="CC94" i="4"/>
  <c r="CC85" i="4"/>
  <c r="CC86" i="4"/>
  <c r="CO161" i="5"/>
  <c r="CC91" i="4"/>
  <c r="CC92" i="4"/>
  <c r="CC90" i="4"/>
  <c r="CB97" i="4"/>
  <c r="CD81" i="4"/>
  <c r="CD86" i="4" s="1"/>
  <c r="CD101" i="4"/>
  <c r="CJ4" i="6"/>
  <c r="CI2" i="5"/>
  <c r="CI2" i="6"/>
  <c r="CF35" i="4"/>
  <c r="CE50" i="4"/>
  <c r="CG32" i="4"/>
  <c r="CH32" i="4" s="1"/>
  <c r="CF37" i="4"/>
  <c r="CG91" i="5"/>
  <c r="CG82" i="5"/>
  <c r="CG30" i="12" s="1"/>
  <c r="CG81" i="5"/>
  <c r="CF38" i="4"/>
  <c r="CF36" i="4"/>
  <c r="CG31" i="4"/>
  <c r="CH7" i="4"/>
  <c r="CH5" i="6" s="1"/>
  <c r="CH80" i="5"/>
  <c r="CG61" i="4"/>
  <c r="CG62" i="4" s="1"/>
  <c r="CG63" i="4" s="1"/>
  <c r="CH66" i="4"/>
  <c r="CH70" i="4" s="1"/>
  <c r="CI5" i="4"/>
  <c r="CI66" i="4" s="1"/>
  <c r="CI74" i="4" s="1"/>
  <c r="CJ4" i="4"/>
  <c r="CJ108" i="4" s="1"/>
  <c r="CJ4" i="5"/>
  <c r="CJ56" i="5" s="1"/>
  <c r="CI6" i="4"/>
  <c r="CI59" i="4" s="1"/>
  <c r="CI60" i="4" s="1"/>
  <c r="CI2" i="4"/>
  <c r="CK4" i="2"/>
  <c r="CK4" i="12" s="1"/>
  <c r="CK10" i="12" s="1"/>
  <c r="CJ2" i="2"/>
  <c r="CJ2" i="12" s="1"/>
  <c r="BW216" i="6" l="1"/>
  <c r="BX217" i="6"/>
  <c r="BW217" i="6"/>
  <c r="BY218" i="6"/>
  <c r="BX216" i="6"/>
  <c r="BZ64" i="6"/>
  <c r="BZ87" i="6" s="1"/>
  <c r="BZ212" i="6" s="1"/>
  <c r="BZ60" i="6"/>
  <c r="BW57" i="12"/>
  <c r="BW233" i="6"/>
  <c r="BX57" i="12"/>
  <c r="BX233" i="6"/>
  <c r="BY235" i="6"/>
  <c r="BY56" i="12" s="1"/>
  <c r="BY55" i="12"/>
  <c r="BY59" i="12"/>
  <c r="BY104" i="6"/>
  <c r="BY18" i="12" s="1"/>
  <c r="BW207" i="6"/>
  <c r="BW169" i="5" s="1"/>
  <c r="BY203" i="6"/>
  <c r="BY205" i="6"/>
  <c r="BY84" i="12" s="1"/>
  <c r="BY202" i="6"/>
  <c r="BX207" i="6"/>
  <c r="BX169" i="5" s="1"/>
  <c r="BY195" i="6"/>
  <c r="BY227" i="6" s="1"/>
  <c r="BY192" i="6"/>
  <c r="BV125" i="6"/>
  <c r="BV126" i="6" s="1"/>
  <c r="BV142" i="6" s="1"/>
  <c r="BV143" i="6" s="1"/>
  <c r="BX94" i="6"/>
  <c r="BX96" i="6" s="1"/>
  <c r="BY27" i="6"/>
  <c r="BY69" i="6"/>
  <c r="BY105" i="5" s="1"/>
  <c r="BY107" i="5" s="1"/>
  <c r="BZ114" i="5" s="1"/>
  <c r="BZ123" i="5" s="1"/>
  <c r="BZ147" i="5" s="1"/>
  <c r="BZ149" i="5" s="1"/>
  <c r="BZ26" i="6"/>
  <c r="BZ61" i="6"/>
  <c r="BW94" i="6"/>
  <c r="BW96" i="6" s="1"/>
  <c r="BZ166" i="6"/>
  <c r="BU256" i="6"/>
  <c r="BU263" i="6"/>
  <c r="BU264" i="6" s="1"/>
  <c r="BT256" i="6"/>
  <c r="BT263" i="6"/>
  <c r="BT264" i="6" s="1"/>
  <c r="BW172" i="6"/>
  <c r="BX172" i="6"/>
  <c r="BV220" i="6"/>
  <c r="BV222" i="6" s="1"/>
  <c r="BY171" i="6"/>
  <c r="BY206" i="6" s="1"/>
  <c r="BY91" i="6"/>
  <c r="BY90" i="6"/>
  <c r="BZ23" i="6"/>
  <c r="CA103" i="4"/>
  <c r="CA22" i="6" s="1"/>
  <c r="CB99" i="4"/>
  <c r="CB103" i="4" s="1"/>
  <c r="CB22" i="6" s="1"/>
  <c r="BW151" i="5"/>
  <c r="BX34" i="12"/>
  <c r="BY147" i="5"/>
  <c r="BY34" i="12" s="1"/>
  <c r="CK11" i="12"/>
  <c r="CJ12" i="12"/>
  <c r="CF100" i="5"/>
  <c r="CO164" i="5"/>
  <c r="I164" i="5" s="1"/>
  <c r="CH64" i="5"/>
  <c r="CH146" i="5" s="1"/>
  <c r="CH33" i="12" s="1"/>
  <c r="CI61" i="5"/>
  <c r="CI64" i="5" s="1"/>
  <c r="CI146" i="5" s="1"/>
  <c r="CI33" i="12" s="1"/>
  <c r="CJ57" i="5"/>
  <c r="CJ60" i="5" s="1"/>
  <c r="CG137" i="5"/>
  <c r="CG98" i="5"/>
  <c r="CC97" i="4"/>
  <c r="I161" i="5"/>
  <c r="CD85" i="4"/>
  <c r="CD88" i="4"/>
  <c r="CD93" i="4"/>
  <c r="CD95" i="4"/>
  <c r="CD89" i="4"/>
  <c r="CD84" i="4"/>
  <c r="CD92" i="4"/>
  <c r="CD91" i="4"/>
  <c r="CD90" i="4"/>
  <c r="CD87" i="4"/>
  <c r="CD94" i="4"/>
  <c r="CE81" i="4"/>
  <c r="CE91" i="4" s="1"/>
  <c r="CE101" i="4"/>
  <c r="CK4" i="6"/>
  <c r="CJ2" i="5"/>
  <c r="CJ2" i="6"/>
  <c r="CG37" i="4"/>
  <c r="CF50" i="4"/>
  <c r="CG35" i="4"/>
  <c r="CH91" i="5"/>
  <c r="CH82" i="5"/>
  <c r="CH30" i="12" s="1"/>
  <c r="CH81" i="5"/>
  <c r="CG36" i="4"/>
  <c r="CG38" i="4"/>
  <c r="CH31" i="4"/>
  <c r="CH36" i="4" s="1"/>
  <c r="CH69" i="4"/>
  <c r="CI68" i="4"/>
  <c r="CI78" i="4"/>
  <c r="CJ6" i="4"/>
  <c r="CJ59" i="4" s="1"/>
  <c r="CJ60" i="4" s="1"/>
  <c r="CH72" i="4"/>
  <c r="CH62" i="4"/>
  <c r="CH63" i="4" s="1"/>
  <c r="CI76" i="4"/>
  <c r="CI71" i="4"/>
  <c r="CI72" i="4"/>
  <c r="CH78" i="4"/>
  <c r="CH79" i="4"/>
  <c r="CH77" i="4"/>
  <c r="CI69" i="4"/>
  <c r="CH76" i="4"/>
  <c r="CH71" i="4"/>
  <c r="CI75" i="4"/>
  <c r="CI29" i="4"/>
  <c r="CH75" i="4"/>
  <c r="CH74" i="4"/>
  <c r="CI77" i="4"/>
  <c r="CI79" i="4"/>
  <c r="CH73" i="4"/>
  <c r="CI7" i="4"/>
  <c r="CI5" i="6" s="1"/>
  <c r="CJ5" i="4"/>
  <c r="CJ66" i="4" s="1"/>
  <c r="CJ69" i="4" s="1"/>
  <c r="CI70" i="4"/>
  <c r="CI73" i="4"/>
  <c r="CH68" i="4"/>
  <c r="CI80" i="5"/>
  <c r="CK4" i="4"/>
  <c r="CK108" i="4" s="1"/>
  <c r="CK4" i="5"/>
  <c r="CK56" i="5" s="1"/>
  <c r="CJ2" i="4"/>
  <c r="CL4" i="2"/>
  <c r="CL4" i="12" s="1"/>
  <c r="CK2" i="2"/>
  <c r="CK2" i="12" s="1"/>
  <c r="BZ65" i="6" l="1"/>
  <c r="BZ101" i="6" s="1"/>
  <c r="BY216" i="6"/>
  <c r="BY217" i="6"/>
  <c r="CA64" i="6"/>
  <c r="CA87" i="6" s="1"/>
  <c r="CA212" i="6" s="1"/>
  <c r="CA60" i="6"/>
  <c r="CB64" i="6"/>
  <c r="CB87" i="6" s="1"/>
  <c r="CB212" i="6" s="1"/>
  <c r="CB60" i="6"/>
  <c r="BZ86" i="6"/>
  <c r="BZ88" i="6" s="1"/>
  <c r="BZ92" i="6" s="1"/>
  <c r="BZ25" i="6"/>
  <c r="BZ67" i="6" s="1"/>
  <c r="BY57" i="12"/>
  <c r="BY233" i="6"/>
  <c r="BY207" i="6"/>
  <c r="BY169" i="5" s="1"/>
  <c r="BZ191" i="6"/>
  <c r="BZ194" i="6"/>
  <c r="BZ190" i="6"/>
  <c r="BZ189" i="6"/>
  <c r="BX220" i="6"/>
  <c r="BX222" i="6" s="1"/>
  <c r="BZ169" i="6"/>
  <c r="BZ234" i="6" s="1"/>
  <c r="BZ62" i="6"/>
  <c r="BZ68" i="6"/>
  <c r="BZ168" i="6"/>
  <c r="BX125" i="6"/>
  <c r="BX126" i="6" s="1"/>
  <c r="BX142" i="6" s="1"/>
  <c r="BX143" i="6" s="1"/>
  <c r="BW125" i="6"/>
  <c r="BW126" i="6" s="1"/>
  <c r="BW133" i="6" s="1"/>
  <c r="BW134" i="6" s="1"/>
  <c r="BW220" i="6"/>
  <c r="BW222" i="6" s="1"/>
  <c r="CA26" i="6"/>
  <c r="CA61" i="6"/>
  <c r="CB26" i="6"/>
  <c r="CB61" i="6"/>
  <c r="BZ170" i="6"/>
  <c r="BZ204" i="6" s="1"/>
  <c r="BZ237" i="6" s="1"/>
  <c r="BZ281" i="6" s="1"/>
  <c r="CA166" i="6"/>
  <c r="CB166" i="6"/>
  <c r="BV133" i="6"/>
  <c r="BV134" i="6" s="1"/>
  <c r="BV250" i="6"/>
  <c r="BV255" i="6" s="1"/>
  <c r="BY172" i="6"/>
  <c r="BY94" i="6"/>
  <c r="BY96" i="6" s="1"/>
  <c r="BZ164" i="6"/>
  <c r="BZ211" i="6" s="1"/>
  <c r="BZ213" i="6" s="1"/>
  <c r="CA23" i="6"/>
  <c r="CB113" i="4"/>
  <c r="CB23" i="6"/>
  <c r="CC99" i="4"/>
  <c r="CC103" i="4" s="1"/>
  <c r="CC22" i="6" s="1"/>
  <c r="BY149" i="5"/>
  <c r="BZ34" i="12"/>
  <c r="BZ151" i="5"/>
  <c r="CL10" i="12"/>
  <c r="CL11" i="12" s="1"/>
  <c r="CG100" i="5"/>
  <c r="CK12" i="12"/>
  <c r="CO165" i="5"/>
  <c r="CJ61" i="5"/>
  <c r="CK57" i="5"/>
  <c r="CK60" i="5" s="1"/>
  <c r="CH137" i="5"/>
  <c r="CH98" i="5"/>
  <c r="CE86" i="4"/>
  <c r="CE89" i="4"/>
  <c r="CE93" i="4"/>
  <c r="CE87" i="4"/>
  <c r="CE94" i="4"/>
  <c r="CD97" i="4"/>
  <c r="CE95" i="4"/>
  <c r="CE85" i="4"/>
  <c r="CE90" i="4"/>
  <c r="CE88" i="4"/>
  <c r="CE84" i="4"/>
  <c r="CE92" i="4"/>
  <c r="CF81" i="4"/>
  <c r="CF88" i="4" s="1"/>
  <c r="CF101" i="4"/>
  <c r="CL4" i="6"/>
  <c r="CK2" i="5"/>
  <c r="CK2" i="6"/>
  <c r="CG50" i="4"/>
  <c r="CI91" i="5"/>
  <c r="CI81" i="5"/>
  <c r="CI82" i="5"/>
  <c r="CI30" i="12" s="1"/>
  <c r="CH38" i="4"/>
  <c r="CI31" i="4"/>
  <c r="CH35" i="4"/>
  <c r="CH37" i="4"/>
  <c r="CI32" i="4"/>
  <c r="CJ29" i="4"/>
  <c r="CI61" i="4"/>
  <c r="CI62" i="4" s="1"/>
  <c r="CI63" i="4" s="1"/>
  <c r="CJ78" i="4"/>
  <c r="CJ74" i="4"/>
  <c r="CJ75" i="4"/>
  <c r="CJ71" i="4"/>
  <c r="CJ77" i="4"/>
  <c r="CJ76" i="4"/>
  <c r="CJ79" i="4"/>
  <c r="CJ68" i="4"/>
  <c r="CJ72" i="4"/>
  <c r="CJ80" i="5"/>
  <c r="CJ70" i="4"/>
  <c r="CJ73" i="4"/>
  <c r="CJ7" i="4"/>
  <c r="CJ5" i="6" s="1"/>
  <c r="CK5" i="4"/>
  <c r="CK66" i="4" s="1"/>
  <c r="CK71" i="4" s="1"/>
  <c r="CK6" i="4"/>
  <c r="CK59" i="4" s="1"/>
  <c r="CK60" i="4" s="1"/>
  <c r="CL4" i="4"/>
  <c r="CL108" i="4" s="1"/>
  <c r="CL4" i="5"/>
  <c r="CL56" i="5" s="1"/>
  <c r="CK2" i="4"/>
  <c r="CM4" i="2"/>
  <c r="CM4" i="12" s="1"/>
  <c r="CL2" i="2"/>
  <c r="CL2" i="12" s="1"/>
  <c r="CB65" i="6" l="1"/>
  <c r="CA65" i="6"/>
  <c r="CA101" i="6" s="1"/>
  <c r="BZ218" i="6"/>
  <c r="CC64" i="6"/>
  <c r="CC87" i="6" s="1"/>
  <c r="CC212" i="6" s="1"/>
  <c r="CC60" i="6"/>
  <c r="CB86" i="6"/>
  <c r="CB88" i="6" s="1"/>
  <c r="CB90" i="6" s="1"/>
  <c r="CB25" i="6"/>
  <c r="CB67" i="6" s="1"/>
  <c r="CA86" i="6"/>
  <c r="CA88" i="6" s="1"/>
  <c r="CA25" i="6"/>
  <c r="CA67" i="6" s="1"/>
  <c r="BZ235" i="6"/>
  <c r="BZ56" i="12" s="1"/>
  <c r="BZ55" i="12"/>
  <c r="BZ59" i="12"/>
  <c r="BZ104" i="6"/>
  <c r="BZ18" i="12" s="1"/>
  <c r="BZ205" i="6"/>
  <c r="BZ84" i="12" s="1"/>
  <c r="BZ203" i="6"/>
  <c r="BZ202" i="6"/>
  <c r="BZ195" i="6"/>
  <c r="BZ227" i="6" s="1"/>
  <c r="CA191" i="6"/>
  <c r="CA194" i="6"/>
  <c r="CB191" i="6"/>
  <c r="CB194" i="6"/>
  <c r="BZ192" i="6"/>
  <c r="CB169" i="6"/>
  <c r="CB234" i="6" s="1"/>
  <c r="CB189" i="6"/>
  <c r="CB190" i="6"/>
  <c r="CA189" i="6"/>
  <c r="CA190" i="6"/>
  <c r="BX250" i="6"/>
  <c r="BX255" i="6" s="1"/>
  <c r="CB68" i="6"/>
  <c r="CB101" i="6"/>
  <c r="CB62" i="6"/>
  <c r="CA68" i="6"/>
  <c r="CA62" i="6"/>
  <c r="BW250" i="6"/>
  <c r="BW255" i="6" s="1"/>
  <c r="BY125" i="6"/>
  <c r="BY126" i="6" s="1"/>
  <c r="BY133" i="6" s="1"/>
  <c r="BY134" i="6" s="1"/>
  <c r="BX133" i="6"/>
  <c r="BX134" i="6" s="1"/>
  <c r="BZ27" i="6"/>
  <c r="BZ69" i="6"/>
  <c r="BZ105" i="5" s="1"/>
  <c r="BZ107" i="5" s="1"/>
  <c r="CA114" i="5" s="1"/>
  <c r="CA123" i="5" s="1"/>
  <c r="CA147" i="5" s="1"/>
  <c r="CA149" i="5" s="1"/>
  <c r="BZ90" i="6"/>
  <c r="BZ91" i="6"/>
  <c r="CC26" i="6"/>
  <c r="CC61" i="6"/>
  <c r="BW142" i="6"/>
  <c r="BW143" i="6" s="1"/>
  <c r="CB168" i="6"/>
  <c r="CB170" i="6"/>
  <c r="CB204" i="6" s="1"/>
  <c r="CB237" i="6" s="1"/>
  <c r="CB281" i="6" s="1"/>
  <c r="CA168" i="6"/>
  <c r="CA170" i="6"/>
  <c r="CA204" i="6" s="1"/>
  <c r="CA237" i="6" s="1"/>
  <c r="CA281" i="6" s="1"/>
  <c r="CA164" i="6"/>
  <c r="CA169" i="6"/>
  <c r="CA234" i="6" s="1"/>
  <c r="CC166" i="6"/>
  <c r="BV256" i="6"/>
  <c r="BV263" i="6"/>
  <c r="BV264" i="6" s="1"/>
  <c r="BY220" i="6"/>
  <c r="BY222" i="6" s="1"/>
  <c r="BZ171" i="6"/>
  <c r="BZ206" i="6" s="1"/>
  <c r="CB164" i="6"/>
  <c r="CB211" i="6" s="1"/>
  <c r="CB213" i="6" s="1"/>
  <c r="CC113" i="4"/>
  <c r="CC23" i="6"/>
  <c r="CD99" i="4"/>
  <c r="CD113" i="4" s="1"/>
  <c r="BY151" i="5"/>
  <c r="CL12" i="12"/>
  <c r="CM10" i="12"/>
  <c r="CM11" i="12" s="1"/>
  <c r="CH100" i="5"/>
  <c r="I165" i="5"/>
  <c r="CO166" i="5"/>
  <c r="CO70" i="12" s="1"/>
  <c r="CJ64" i="5"/>
  <c r="CJ146" i="5" s="1"/>
  <c r="CJ33" i="12" s="1"/>
  <c r="CK61" i="5"/>
  <c r="CK64" i="5" s="1"/>
  <c r="CK146" i="5" s="1"/>
  <c r="CK33" i="12" s="1"/>
  <c r="CL57" i="5"/>
  <c r="CL60" i="5" s="1"/>
  <c r="CI137" i="5"/>
  <c r="CI98" i="5"/>
  <c r="CE97" i="4"/>
  <c r="CF89" i="4"/>
  <c r="CF84" i="4"/>
  <c r="CF94" i="4"/>
  <c r="CF92" i="4"/>
  <c r="CF93" i="4"/>
  <c r="CF95" i="4"/>
  <c r="CF90" i="4"/>
  <c r="CF85" i="4"/>
  <c r="CF87" i="4"/>
  <c r="CF86" i="4"/>
  <c r="CF91" i="4"/>
  <c r="CG81" i="4"/>
  <c r="CG91" i="4" s="1"/>
  <c r="CG101" i="4"/>
  <c r="CM4" i="6"/>
  <c r="CL2" i="5"/>
  <c r="CL2" i="6"/>
  <c r="CI36" i="4"/>
  <c r="CH50" i="4"/>
  <c r="CJ31" i="4"/>
  <c r="CI38" i="4"/>
  <c r="CJ91" i="5"/>
  <c r="CJ82" i="5"/>
  <c r="CJ30" i="12" s="1"/>
  <c r="CJ81" i="5"/>
  <c r="CJ32" i="4"/>
  <c r="CJ61" i="4"/>
  <c r="CJ62" i="4" s="1"/>
  <c r="CJ63" i="4" s="1"/>
  <c r="CI35" i="4"/>
  <c r="CL5" i="4"/>
  <c r="CL29" i="4" s="1"/>
  <c r="CL61" i="4" s="1"/>
  <c r="CI37" i="4"/>
  <c r="CK7" i="4"/>
  <c r="CK5" i="6" s="1"/>
  <c r="CK69" i="4"/>
  <c r="CK77" i="4"/>
  <c r="CK78" i="4"/>
  <c r="CK72" i="4"/>
  <c r="CK73" i="4"/>
  <c r="CK79" i="4"/>
  <c r="CK70" i="4"/>
  <c r="CK75" i="4"/>
  <c r="CL6" i="4"/>
  <c r="CL59" i="4" s="1"/>
  <c r="CL60" i="4" s="1"/>
  <c r="CK29" i="4"/>
  <c r="CK61" i="4" s="1"/>
  <c r="CK80" i="5"/>
  <c r="CK74" i="4"/>
  <c r="CK68" i="4"/>
  <c r="CK76" i="4"/>
  <c r="CM4" i="4"/>
  <c r="CM108" i="4" s="1"/>
  <c r="CM4" i="5"/>
  <c r="CM56" i="5" s="1"/>
  <c r="CL2" i="4"/>
  <c r="CN4" i="2"/>
  <c r="CN4" i="12" s="1"/>
  <c r="CM2" i="2"/>
  <c r="CM2" i="12" s="1"/>
  <c r="CC65" i="6" l="1"/>
  <c r="CC101" i="6" s="1"/>
  <c r="BZ217" i="6"/>
  <c r="CB216" i="6"/>
  <c r="BZ216" i="6"/>
  <c r="CC86" i="6"/>
  <c r="CC88" i="6" s="1"/>
  <c r="CC90" i="6" s="1"/>
  <c r="CC25" i="6"/>
  <c r="CC67" i="6" s="1"/>
  <c r="BZ57" i="12"/>
  <c r="BZ233" i="6"/>
  <c r="CA235" i="6"/>
  <c r="CA56" i="12" s="1"/>
  <c r="CB235" i="6"/>
  <c r="CB56" i="12" s="1"/>
  <c r="CA55" i="12"/>
  <c r="CB55" i="12"/>
  <c r="CB59" i="12"/>
  <c r="CA59" i="12"/>
  <c r="BX256" i="6"/>
  <c r="BW256" i="6"/>
  <c r="CB104" i="6"/>
  <c r="CB18" i="12" s="1"/>
  <c r="CA104" i="6"/>
  <c r="CA18" i="12" s="1"/>
  <c r="BZ207" i="6"/>
  <c r="BZ169" i="5" s="1"/>
  <c r="CB203" i="6"/>
  <c r="CB202" i="6"/>
  <c r="CB205" i="6"/>
  <c r="CB84" i="12" s="1"/>
  <c r="CA203" i="6"/>
  <c r="CA202" i="6"/>
  <c r="CA205" i="6"/>
  <c r="CA84" i="12" s="1"/>
  <c r="CA195" i="6"/>
  <c r="CA227" i="6" s="1"/>
  <c r="CB195" i="6"/>
  <c r="CB227" i="6" s="1"/>
  <c r="CC191" i="6"/>
  <c r="CC194" i="6"/>
  <c r="CA211" i="6"/>
  <c r="CA213" i="6" s="1"/>
  <c r="BX263" i="6"/>
  <c r="BX264" i="6" s="1"/>
  <c r="CA192" i="6"/>
  <c r="CB192" i="6"/>
  <c r="CC169" i="6"/>
  <c r="CC234" i="6" s="1"/>
  <c r="CC190" i="6"/>
  <c r="CC189" i="6"/>
  <c r="BW263" i="6"/>
  <c r="BW264" i="6" s="1"/>
  <c r="CC62" i="6"/>
  <c r="CC68" i="6"/>
  <c r="CC168" i="6"/>
  <c r="BZ94" i="6"/>
  <c r="BZ96" i="6" s="1"/>
  <c r="CB27" i="6"/>
  <c r="CB69" i="6"/>
  <c r="CB105" i="5" s="1"/>
  <c r="CB107" i="5" s="1"/>
  <c r="CC114" i="5" s="1"/>
  <c r="CC123" i="5" s="1"/>
  <c r="CC147" i="5" s="1"/>
  <c r="CC149" i="5" s="1"/>
  <c r="CA27" i="6"/>
  <c r="CA69" i="6"/>
  <c r="CA105" i="5" s="1"/>
  <c r="CA107" i="5" s="1"/>
  <c r="CB114" i="5" s="1"/>
  <c r="CB123" i="5" s="1"/>
  <c r="CB147" i="5" s="1"/>
  <c r="CB149" i="5" s="1"/>
  <c r="CC170" i="6"/>
  <c r="CC204" i="6" s="1"/>
  <c r="CC237" i="6" s="1"/>
  <c r="CC281" i="6" s="1"/>
  <c r="CA171" i="6"/>
  <c r="CB92" i="6"/>
  <c r="CB91" i="6"/>
  <c r="BY142" i="6"/>
  <c r="BY143" i="6" s="1"/>
  <c r="BY250" i="6"/>
  <c r="BY255" i="6" s="1"/>
  <c r="BZ172" i="6"/>
  <c r="CA91" i="6"/>
  <c r="CA90" i="6"/>
  <c r="CA92" i="6"/>
  <c r="CD103" i="4"/>
  <c r="CD22" i="6" s="1"/>
  <c r="CB171" i="6"/>
  <c r="CB206" i="6" s="1"/>
  <c r="CE99" i="4"/>
  <c r="CE113" i="4" s="1"/>
  <c r="CC164" i="6"/>
  <c r="CC211" i="6" s="1"/>
  <c r="CC213" i="6" s="1"/>
  <c r="CA34" i="12"/>
  <c r="CM12" i="12"/>
  <c r="CI100" i="5"/>
  <c r="CN10" i="12"/>
  <c r="CN11" i="12" s="1"/>
  <c r="CA151" i="5"/>
  <c r="I166" i="5"/>
  <c r="CL61" i="5"/>
  <c r="CL64" i="5" s="1"/>
  <c r="CL146" i="5" s="1"/>
  <c r="CL33" i="12" s="1"/>
  <c r="CM57" i="5"/>
  <c r="CM60" i="5" s="1"/>
  <c r="CJ137" i="5"/>
  <c r="CJ98" i="5"/>
  <c r="CG88" i="4"/>
  <c r="CG84" i="4"/>
  <c r="CF97" i="4"/>
  <c r="CG95" i="4"/>
  <c r="CG93" i="4"/>
  <c r="CG92" i="4"/>
  <c r="CG90" i="4"/>
  <c r="CG86" i="4"/>
  <c r="CG87" i="4"/>
  <c r="CG85" i="4"/>
  <c r="CG89" i="4"/>
  <c r="CG94" i="4"/>
  <c r="CH81" i="4"/>
  <c r="CH84" i="4" s="1"/>
  <c r="CH101" i="4"/>
  <c r="CN4" i="6"/>
  <c r="CM2" i="5"/>
  <c r="CM2" i="6"/>
  <c r="CJ35" i="4"/>
  <c r="CK91" i="5"/>
  <c r="CK82" i="5"/>
  <c r="CK30" i="12" s="1"/>
  <c r="CK81" i="5"/>
  <c r="CJ37" i="4"/>
  <c r="CK62" i="4"/>
  <c r="CK63" i="4" s="1"/>
  <c r="CI50" i="4"/>
  <c r="CJ38" i="4"/>
  <c r="CJ36" i="4"/>
  <c r="CL66" i="4"/>
  <c r="CL69" i="4" s="1"/>
  <c r="CL7" i="4"/>
  <c r="CL5" i="6" s="1"/>
  <c r="CL80" i="5"/>
  <c r="CK32" i="4"/>
  <c r="CL32" i="4" s="1"/>
  <c r="CK31" i="4"/>
  <c r="CL31" i="4" s="1"/>
  <c r="CM6" i="4"/>
  <c r="CM59" i="4" s="1"/>
  <c r="CM60" i="4" s="1"/>
  <c r="CM5" i="4"/>
  <c r="CM66" i="4" s="1"/>
  <c r="CM72" i="4" s="1"/>
  <c r="CN4" i="4"/>
  <c r="CN108" i="4" s="1"/>
  <c r="CN4" i="5"/>
  <c r="CN56" i="5" s="1"/>
  <c r="CM2" i="4"/>
  <c r="CO4" i="2"/>
  <c r="CO4" i="12" s="1"/>
  <c r="CO10" i="12" s="1"/>
  <c r="CN2" i="2"/>
  <c r="CN2" i="12" s="1"/>
  <c r="CA218" i="6" l="1"/>
  <c r="CA217" i="6"/>
  <c r="CA216" i="6"/>
  <c r="CC216" i="6"/>
  <c r="CB217" i="6"/>
  <c r="CB218" i="6"/>
  <c r="CD64" i="6"/>
  <c r="CD87" i="6" s="1"/>
  <c r="CD212" i="6" s="1"/>
  <c r="CD60" i="6"/>
  <c r="CC92" i="6"/>
  <c r="CC91" i="6"/>
  <c r="CA57" i="12"/>
  <c r="CA233" i="6"/>
  <c r="CB57" i="12"/>
  <c r="CB233" i="6"/>
  <c r="CC235" i="6"/>
  <c r="CC56" i="12" s="1"/>
  <c r="CC55" i="12"/>
  <c r="CC59" i="12"/>
  <c r="CC104" i="6"/>
  <c r="CC18" i="12" s="1"/>
  <c r="CC203" i="6"/>
  <c r="CC202" i="6"/>
  <c r="CC205" i="6"/>
  <c r="CC84" i="12" s="1"/>
  <c r="CB207" i="6"/>
  <c r="CB169" i="5" s="1"/>
  <c r="CA172" i="6"/>
  <c r="CA206" i="6"/>
  <c r="CA207" i="6" s="1"/>
  <c r="CA169" i="5" s="1"/>
  <c r="CC195" i="6"/>
  <c r="CC227" i="6" s="1"/>
  <c r="CC192" i="6"/>
  <c r="BZ125" i="6"/>
  <c r="BZ126" i="6" s="1"/>
  <c r="BZ133" i="6" s="1"/>
  <c r="BZ134" i="6" s="1"/>
  <c r="BZ220" i="6"/>
  <c r="BZ222" i="6" s="1"/>
  <c r="CC27" i="6"/>
  <c r="CC69" i="6"/>
  <c r="CC105" i="5" s="1"/>
  <c r="CC107" i="5" s="1"/>
  <c r="CD114" i="5" s="1"/>
  <c r="CD123" i="5" s="1"/>
  <c r="CD147" i="5" s="1"/>
  <c r="CD34" i="12" s="1"/>
  <c r="CD26" i="6"/>
  <c r="CD61" i="6"/>
  <c r="CB94" i="6"/>
  <c r="CB96" i="6" s="1"/>
  <c r="CD166" i="6"/>
  <c r="BY256" i="6"/>
  <c r="BY263" i="6"/>
  <c r="BY264" i="6" s="1"/>
  <c r="CE103" i="4"/>
  <c r="CE22" i="6" s="1"/>
  <c r="CB172" i="6"/>
  <c r="CD23" i="6"/>
  <c r="CA94" i="6"/>
  <c r="CA96" i="6" s="1"/>
  <c r="CC171" i="6"/>
  <c r="CC206" i="6" s="1"/>
  <c r="CF99" i="4"/>
  <c r="CF103" i="4" s="1"/>
  <c r="CF22" i="6" s="1"/>
  <c r="CB34" i="12"/>
  <c r="CC34" i="12"/>
  <c r="CB151" i="5"/>
  <c r="CJ100" i="5"/>
  <c r="CC151" i="5"/>
  <c r="CN12" i="12"/>
  <c r="CO11" i="12"/>
  <c r="CM61" i="5"/>
  <c r="CN57" i="5"/>
  <c r="CN60" i="5" s="1"/>
  <c r="CK137" i="5"/>
  <c r="CK98" i="5"/>
  <c r="CH95" i="4"/>
  <c r="CH93" i="4"/>
  <c r="CH90" i="4"/>
  <c r="CH94" i="4"/>
  <c r="CG97" i="4"/>
  <c r="CH87" i="4"/>
  <c r="CH85" i="4"/>
  <c r="CH91" i="4"/>
  <c r="CH92" i="4"/>
  <c r="CH86" i="4"/>
  <c r="CH89" i="4"/>
  <c r="CH88" i="4"/>
  <c r="CI81" i="4"/>
  <c r="CI89" i="4" s="1"/>
  <c r="CI101" i="4"/>
  <c r="CO4" i="6"/>
  <c r="CN2" i="5"/>
  <c r="CN2" i="6"/>
  <c r="CL62" i="4"/>
  <c r="CL63" i="4" s="1"/>
  <c r="CL91" i="5"/>
  <c r="CL82" i="5"/>
  <c r="CL30" i="12" s="1"/>
  <c r="CL81" i="5"/>
  <c r="CJ50" i="4"/>
  <c r="CL75" i="4"/>
  <c r="CL76" i="4"/>
  <c r="CL79" i="4"/>
  <c r="CL73" i="4"/>
  <c r="CL71" i="4"/>
  <c r="CL78" i="4"/>
  <c r="CL74" i="4"/>
  <c r="CL68" i="4"/>
  <c r="CL77" i="4"/>
  <c r="CL72" i="4"/>
  <c r="CL70" i="4"/>
  <c r="CL35" i="4"/>
  <c r="CK38" i="4"/>
  <c r="CK36" i="4"/>
  <c r="CK35" i="4"/>
  <c r="CK37" i="4"/>
  <c r="CL38" i="4"/>
  <c r="CL37" i="4"/>
  <c r="CM80" i="5"/>
  <c r="CM7" i="4"/>
  <c r="CM5" i="6" s="1"/>
  <c r="CL36" i="4"/>
  <c r="CN5" i="4"/>
  <c r="CN29" i="4" s="1"/>
  <c r="CN61" i="4" s="1"/>
  <c r="CM74" i="4"/>
  <c r="CM71" i="4"/>
  <c r="CM75" i="4"/>
  <c r="CM79" i="4"/>
  <c r="CM70" i="4"/>
  <c r="CM77" i="4"/>
  <c r="CM68" i="4"/>
  <c r="CN6" i="4"/>
  <c r="CN59" i="4" s="1"/>
  <c r="CN60" i="4" s="1"/>
  <c r="CM73" i="4"/>
  <c r="CM76" i="4"/>
  <c r="CM78" i="4"/>
  <c r="CM69" i="4"/>
  <c r="CM29" i="4"/>
  <c r="CM61" i="4" s="1"/>
  <c r="CO4" i="4"/>
  <c r="CO108" i="4" s="1"/>
  <c r="CO4" i="5"/>
  <c r="CO56" i="5" s="1"/>
  <c r="CN2" i="4"/>
  <c r="CP4" i="2"/>
  <c r="CO2" i="2"/>
  <c r="CO2" i="12" s="1"/>
  <c r="CC94" i="6" l="1"/>
  <c r="CC96" i="6" s="1"/>
  <c r="CC125" i="6" s="1"/>
  <c r="CC126" i="6" s="1"/>
  <c r="CC133" i="6" s="1"/>
  <c r="CC134" i="6" s="1"/>
  <c r="CD65" i="6"/>
  <c r="CC218" i="6"/>
  <c r="CC217" i="6"/>
  <c r="CF64" i="6"/>
  <c r="CF87" i="6" s="1"/>
  <c r="CF212" i="6" s="1"/>
  <c r="CF60" i="6"/>
  <c r="CE64" i="6"/>
  <c r="CE87" i="6" s="1"/>
  <c r="CE212" i="6" s="1"/>
  <c r="CE60" i="6"/>
  <c r="CD86" i="6"/>
  <c r="CD88" i="6" s="1"/>
  <c r="CD92" i="6" s="1"/>
  <c r="CD25" i="6"/>
  <c r="CD67" i="6" s="1"/>
  <c r="CC57" i="12"/>
  <c r="CC233" i="6"/>
  <c r="CC207" i="6"/>
  <c r="CC169" i="5" s="1"/>
  <c r="CD191" i="6"/>
  <c r="CD194" i="6"/>
  <c r="CD190" i="6"/>
  <c r="CD189" i="6"/>
  <c r="CD68" i="6"/>
  <c r="CD101" i="6"/>
  <c r="CD62" i="6"/>
  <c r="CD170" i="6"/>
  <c r="CD204" i="6" s="1"/>
  <c r="CD237" i="6" s="1"/>
  <c r="CD281" i="6" s="1"/>
  <c r="BZ142" i="6"/>
  <c r="BZ143" i="6" s="1"/>
  <c r="CB125" i="6"/>
  <c r="CB126" i="6" s="1"/>
  <c r="CB142" i="6" s="1"/>
  <c r="CB143" i="6" s="1"/>
  <c r="BZ250" i="6"/>
  <c r="BZ255" i="6" s="1"/>
  <c r="CA125" i="6"/>
  <c r="CA126" i="6" s="1"/>
  <c r="CA133" i="6" s="1"/>
  <c r="CA134" i="6" s="1"/>
  <c r="CD168" i="6"/>
  <c r="CB220" i="6"/>
  <c r="CB222" i="6" s="1"/>
  <c r="CE26" i="6"/>
  <c r="CE61" i="6"/>
  <c r="CF26" i="6"/>
  <c r="CF61" i="6"/>
  <c r="CD164" i="6"/>
  <c r="CD169" i="6"/>
  <c r="CD234" i="6" s="1"/>
  <c r="CF166" i="6"/>
  <c r="CE166" i="6"/>
  <c r="CE23" i="6"/>
  <c r="CC172" i="6"/>
  <c r="CA220" i="6"/>
  <c r="CA222" i="6" s="1"/>
  <c r="CF113" i="4"/>
  <c r="CF23" i="6"/>
  <c r="CG99" i="4"/>
  <c r="CG113" i="4" s="1"/>
  <c r="CD149" i="5"/>
  <c r="CK100" i="5"/>
  <c r="CO12" i="12"/>
  <c r="CM64" i="5"/>
  <c r="CM146" i="5" s="1"/>
  <c r="CM33" i="12" s="1"/>
  <c r="CN61" i="5"/>
  <c r="CN64" i="5" s="1"/>
  <c r="CN146" i="5" s="1"/>
  <c r="CN33" i="12" s="1"/>
  <c r="CO57" i="5"/>
  <c r="CO60" i="5" s="1"/>
  <c r="I60" i="5" s="1"/>
  <c r="CL137" i="5"/>
  <c r="CL98" i="5"/>
  <c r="CI91" i="4"/>
  <c r="CI93" i="4"/>
  <c r="CI95" i="4"/>
  <c r="CI88" i="4"/>
  <c r="CI94" i="4"/>
  <c r="CH97" i="4"/>
  <c r="CI84" i="4"/>
  <c r="CI85" i="4"/>
  <c r="CI86" i="4"/>
  <c r="CI87" i="4"/>
  <c r="CI90" i="4"/>
  <c r="CI92" i="4"/>
  <c r="CJ81" i="4"/>
  <c r="CJ89" i="4" s="1"/>
  <c r="CJ101" i="4"/>
  <c r="CO2" i="5"/>
  <c r="CO2" i="6"/>
  <c r="CM62" i="4"/>
  <c r="CM63" i="4" s="1"/>
  <c r="CM91" i="5"/>
  <c r="CM82" i="5"/>
  <c r="CM30" i="12" s="1"/>
  <c r="CM81" i="5"/>
  <c r="CL50" i="4"/>
  <c r="CK50" i="4"/>
  <c r="CN7" i="4"/>
  <c r="CN5" i="6" s="1"/>
  <c r="CO6" i="4"/>
  <c r="CO5" i="4"/>
  <c r="CO29" i="4" s="1"/>
  <c r="CO61" i="4" s="1"/>
  <c r="CN66" i="4"/>
  <c r="CN72" i="4" s="1"/>
  <c r="CN80" i="5"/>
  <c r="G110" i="4"/>
  <c r="BG112" i="4" s="1"/>
  <c r="BG115" i="4" s="1"/>
  <c r="I108" i="4"/>
  <c r="CM32" i="4"/>
  <c r="CN32" i="4" s="1"/>
  <c r="CM31" i="4"/>
  <c r="CO2" i="4"/>
  <c r="CP2" i="2"/>
  <c r="CQ4" i="2"/>
  <c r="CC220" i="6" l="1"/>
  <c r="CC222" i="6" s="1"/>
  <c r="CF65" i="6"/>
  <c r="CF101" i="6" s="1"/>
  <c r="CE65" i="6"/>
  <c r="CE101" i="6" s="1"/>
  <c r="CD218" i="6"/>
  <c r="CE86" i="6"/>
  <c r="CE88" i="6" s="1"/>
  <c r="CE92" i="6" s="1"/>
  <c r="CE25" i="6"/>
  <c r="CE67" i="6" s="1"/>
  <c r="CF86" i="6"/>
  <c r="CF88" i="6" s="1"/>
  <c r="CF25" i="6"/>
  <c r="CF67" i="6" s="1"/>
  <c r="CD235" i="6"/>
  <c r="CD56" i="12" s="1"/>
  <c r="CD55" i="12"/>
  <c r="CD59" i="12"/>
  <c r="BZ256" i="6"/>
  <c r="CD104" i="6"/>
  <c r="CD18" i="12" s="1"/>
  <c r="I128" i="6"/>
  <c r="I123" i="6"/>
  <c r="CD203" i="6"/>
  <c r="CD202" i="6"/>
  <c r="CD205" i="6"/>
  <c r="CD84" i="12" s="1"/>
  <c r="CD195" i="6"/>
  <c r="CD227" i="6" s="1"/>
  <c r="CB250" i="6"/>
  <c r="CB255" i="6" s="1"/>
  <c r="CE191" i="6"/>
  <c r="CE194" i="6"/>
  <c r="CF191" i="6"/>
  <c r="CF194" i="6"/>
  <c r="CD171" i="6"/>
  <c r="CD211" i="6"/>
  <c r="CD213" i="6" s="1"/>
  <c r="CD192" i="6"/>
  <c r="CF170" i="6"/>
  <c r="CF204" i="6" s="1"/>
  <c r="CF237" i="6" s="1"/>
  <c r="CF281" i="6" s="1"/>
  <c r="CF190" i="6"/>
  <c r="CF189" i="6"/>
  <c r="CE170" i="6"/>
  <c r="CE204" i="6" s="1"/>
  <c r="CE237" i="6" s="1"/>
  <c r="CE281" i="6" s="1"/>
  <c r="CE189" i="6"/>
  <c r="CE190" i="6"/>
  <c r="CE68" i="6"/>
  <c r="CF68" i="6"/>
  <c r="CE62" i="6"/>
  <c r="CF62" i="6"/>
  <c r="BZ263" i="6"/>
  <c r="BZ264" i="6" s="1"/>
  <c r="CB133" i="6"/>
  <c r="CB134" i="6" s="1"/>
  <c r="CD27" i="6"/>
  <c r="CD69" i="6"/>
  <c r="CD105" i="5" s="1"/>
  <c r="CD107" i="5" s="1"/>
  <c r="CE114" i="5" s="1"/>
  <c r="CE123" i="5" s="1"/>
  <c r="CE147" i="5" s="1"/>
  <c r="CE149" i="5" s="1"/>
  <c r="CF168" i="6"/>
  <c r="CF164" i="6"/>
  <c r="CF169" i="6"/>
  <c r="CF234" i="6" s="1"/>
  <c r="CE169" i="6"/>
  <c r="CE234" i="6" s="1"/>
  <c r="CE168" i="6"/>
  <c r="CC142" i="6"/>
  <c r="CC143" i="6" s="1"/>
  <c r="CA142" i="6"/>
  <c r="CA143" i="6" s="1"/>
  <c r="CC250" i="6"/>
  <c r="CC255" i="6" s="1"/>
  <c r="CA250" i="6"/>
  <c r="CA255" i="6" s="1"/>
  <c r="CE164" i="6"/>
  <c r="I75" i="12"/>
  <c r="I70" i="12"/>
  <c r="I73" i="12"/>
  <c r="CD90" i="6"/>
  <c r="CD91" i="6"/>
  <c r="CG103" i="4"/>
  <c r="CG22" i="6" s="1"/>
  <c r="CH99" i="4"/>
  <c r="CH103" i="4" s="1"/>
  <c r="CH22" i="6" s="1"/>
  <c r="I35" i="12"/>
  <c r="CD151" i="5"/>
  <c r="I36" i="12"/>
  <c r="CL100" i="5"/>
  <c r="CO61" i="5"/>
  <c r="CO64" i="5" s="1"/>
  <c r="CM137" i="5"/>
  <c r="CM98" i="5"/>
  <c r="CJ86" i="4"/>
  <c r="CJ87" i="4"/>
  <c r="CI97" i="4"/>
  <c r="CJ88" i="4"/>
  <c r="CJ94" i="4"/>
  <c r="CJ91" i="4"/>
  <c r="CJ93" i="4"/>
  <c r="CJ85" i="4"/>
  <c r="CJ92" i="4"/>
  <c r="CJ90" i="4"/>
  <c r="CJ84" i="4"/>
  <c r="CJ95" i="4"/>
  <c r="CL81" i="4"/>
  <c r="CL84" i="4" s="1"/>
  <c r="CL101" i="4"/>
  <c r="CK81" i="4"/>
  <c r="CK88" i="4" s="1"/>
  <c r="CK101" i="4"/>
  <c r="CN62" i="4"/>
  <c r="CN63" i="4" s="1"/>
  <c r="CO7" i="4"/>
  <c r="CO5" i="6" s="1"/>
  <c r="CO59" i="4"/>
  <c r="CN91" i="5"/>
  <c r="CN82" i="5"/>
  <c r="CN30" i="12" s="1"/>
  <c r="CN81" i="5"/>
  <c r="CN74" i="4"/>
  <c r="CN69" i="4"/>
  <c r="CO32" i="4"/>
  <c r="CN73" i="4"/>
  <c r="CO66" i="4"/>
  <c r="CO68" i="4" s="1"/>
  <c r="CN77" i="4"/>
  <c r="AF112" i="4"/>
  <c r="AF115" i="4" s="1"/>
  <c r="BW112" i="4"/>
  <c r="BW115" i="4" s="1"/>
  <c r="BZ112" i="4"/>
  <c r="BZ115" i="4" s="1"/>
  <c r="BS112" i="4"/>
  <c r="BS115" i="4" s="1"/>
  <c r="BJ112" i="4"/>
  <c r="BJ115" i="4" s="1"/>
  <c r="BM112" i="4"/>
  <c r="BM115" i="4" s="1"/>
  <c r="CL112" i="4"/>
  <c r="BI112" i="4"/>
  <c r="BI115" i="4" s="1"/>
  <c r="BT112" i="4"/>
  <c r="BT115" i="4" s="1"/>
  <c r="BL112" i="4"/>
  <c r="BL115" i="4" s="1"/>
  <c r="CN112" i="4"/>
  <c r="CN75" i="4"/>
  <c r="CI112" i="4"/>
  <c r="AU112" i="4"/>
  <c r="AU115" i="4" s="1"/>
  <c r="BX112" i="4"/>
  <c r="BX115" i="4" s="1"/>
  <c r="Y112" i="4"/>
  <c r="Y115" i="4" s="1"/>
  <c r="CN70" i="4"/>
  <c r="CN68" i="4"/>
  <c r="AH112" i="4"/>
  <c r="AH115" i="4" s="1"/>
  <c r="CE112" i="4"/>
  <c r="CE115" i="4" s="1"/>
  <c r="V112" i="4"/>
  <c r="V115" i="4" s="1"/>
  <c r="AD112" i="4"/>
  <c r="AD115" i="4" s="1"/>
  <c r="CC112" i="4"/>
  <c r="CC115" i="4" s="1"/>
  <c r="S112" i="4"/>
  <c r="S115" i="4" s="1"/>
  <c r="CN76" i="4"/>
  <c r="CN78" i="4"/>
  <c r="BO112" i="4"/>
  <c r="BO115" i="4" s="1"/>
  <c r="AW112" i="4"/>
  <c r="AW115" i="4" s="1"/>
  <c r="T112" i="4"/>
  <c r="T115" i="4" s="1"/>
  <c r="BV112" i="4"/>
  <c r="BV115" i="4" s="1"/>
  <c r="BR112" i="4"/>
  <c r="BR115" i="4" s="1"/>
  <c r="CN79" i="4"/>
  <c r="P112" i="4"/>
  <c r="P115" i="4" s="1"/>
  <c r="AJ112" i="4"/>
  <c r="AJ115" i="4" s="1"/>
  <c r="AE112" i="4"/>
  <c r="AE115" i="4" s="1"/>
  <c r="AN112" i="4"/>
  <c r="AN115" i="4" s="1"/>
  <c r="BN112" i="4"/>
  <c r="BN115" i="4" s="1"/>
  <c r="AV112" i="4"/>
  <c r="AV115" i="4" s="1"/>
  <c r="BQ112" i="4"/>
  <c r="BQ115" i="4" s="1"/>
  <c r="CN71" i="4"/>
  <c r="AO112" i="4"/>
  <c r="AO115" i="4" s="1"/>
  <c r="K112" i="4"/>
  <c r="K115" i="4" s="1"/>
  <c r="CF112" i="4"/>
  <c r="CF115" i="4" s="1"/>
  <c r="CA112" i="4"/>
  <c r="CA115" i="4" s="1"/>
  <c r="L112" i="4"/>
  <c r="L115" i="4" s="1"/>
  <c r="CD112" i="4"/>
  <c r="CD115" i="4" s="1"/>
  <c r="AB112" i="4"/>
  <c r="AB115" i="4" s="1"/>
  <c r="AX112" i="4"/>
  <c r="AX115" i="4" s="1"/>
  <c r="W112" i="4"/>
  <c r="W115" i="4" s="1"/>
  <c r="BA112" i="4"/>
  <c r="BA115" i="4" s="1"/>
  <c r="AQ112" i="4"/>
  <c r="AQ115" i="4" s="1"/>
  <c r="AS112" i="4"/>
  <c r="AS115" i="4" s="1"/>
  <c r="CK112" i="4"/>
  <c r="R112" i="4"/>
  <c r="R115" i="4" s="1"/>
  <c r="Z112" i="4"/>
  <c r="Z115" i="4" s="1"/>
  <c r="BK112" i="4"/>
  <c r="BK115" i="4" s="1"/>
  <c r="AP112" i="4"/>
  <c r="AP115" i="4" s="1"/>
  <c r="CH112" i="4"/>
  <c r="CG112" i="4"/>
  <c r="CG115" i="4" s="1"/>
  <c r="BU112" i="4"/>
  <c r="BU115" i="4" s="1"/>
  <c r="AM112" i="4"/>
  <c r="AM115" i="4" s="1"/>
  <c r="AG112" i="4"/>
  <c r="AG115" i="4" s="1"/>
  <c r="BC112" i="4"/>
  <c r="BC115" i="4" s="1"/>
  <c r="CB112" i="4"/>
  <c r="CB115" i="4" s="1"/>
  <c r="N112" i="4"/>
  <c r="N115" i="4" s="1"/>
  <c r="BY112" i="4"/>
  <c r="BY115" i="4" s="1"/>
  <c r="AA112" i="4"/>
  <c r="AA115" i="4" s="1"/>
  <c r="AZ112" i="4"/>
  <c r="AZ115" i="4" s="1"/>
  <c r="BH112" i="4"/>
  <c r="BH115" i="4" s="1"/>
  <c r="AR112" i="4"/>
  <c r="AR115" i="4" s="1"/>
  <c r="AL112" i="4"/>
  <c r="AL115" i="4" s="1"/>
  <c r="AC112" i="4"/>
  <c r="AC115" i="4" s="1"/>
  <c r="AI112" i="4"/>
  <c r="AI115" i="4" s="1"/>
  <c r="BE112" i="4"/>
  <c r="BE115" i="4" s="1"/>
  <c r="BD112" i="4"/>
  <c r="BD115" i="4" s="1"/>
  <c r="BF112" i="4"/>
  <c r="BF115" i="4" s="1"/>
  <c r="CJ112" i="4"/>
  <c r="CO112" i="4"/>
  <c r="X112" i="4"/>
  <c r="X115" i="4" s="1"/>
  <c r="BB112" i="4"/>
  <c r="BB115" i="4" s="1"/>
  <c r="O112" i="4"/>
  <c r="O115" i="4" s="1"/>
  <c r="AT112" i="4"/>
  <c r="AT115" i="4" s="1"/>
  <c r="U112" i="4"/>
  <c r="U115" i="4" s="1"/>
  <c r="BP112" i="4"/>
  <c r="BP115" i="4" s="1"/>
  <c r="AY112" i="4"/>
  <c r="AY115" i="4" s="1"/>
  <c r="M112" i="4"/>
  <c r="M115" i="4" s="1"/>
  <c r="CM112" i="4"/>
  <c r="Q112" i="4"/>
  <c r="Q115" i="4" s="1"/>
  <c r="AK112" i="4"/>
  <c r="AK115" i="4" s="1"/>
  <c r="CN31" i="4"/>
  <c r="CM36" i="4"/>
  <c r="CM35" i="4"/>
  <c r="CM37" i="4"/>
  <c r="CM38" i="4"/>
  <c r="CQ2" i="2"/>
  <c r="CR4" i="2"/>
  <c r="CD217" i="6" l="1"/>
  <c r="CD216" i="6"/>
  <c r="CE218" i="6"/>
  <c r="CG64" i="6"/>
  <c r="CG87" i="6" s="1"/>
  <c r="CG212" i="6" s="1"/>
  <c r="CG60" i="6"/>
  <c r="CH64" i="6"/>
  <c r="CH87" i="6" s="1"/>
  <c r="CH212" i="6" s="1"/>
  <c r="CH60" i="6"/>
  <c r="CD57" i="12"/>
  <c r="CD233" i="6"/>
  <c r="CF235" i="6"/>
  <c r="CF56" i="12" s="1"/>
  <c r="CE235" i="6"/>
  <c r="CE56" i="12" s="1"/>
  <c r="CF55" i="12"/>
  <c r="CE55" i="12"/>
  <c r="CE59" i="12"/>
  <c r="CF59" i="12"/>
  <c r="CB256" i="6"/>
  <c r="CF104" i="6"/>
  <c r="CF18" i="12" s="1"/>
  <c r="CE104" i="6"/>
  <c r="CE18" i="12" s="1"/>
  <c r="CF202" i="6"/>
  <c r="CE205" i="6"/>
  <c r="CE84" i="12" s="1"/>
  <c r="CF205" i="6"/>
  <c r="CF84" i="12" s="1"/>
  <c r="CE203" i="6"/>
  <c r="CD172" i="6"/>
  <c r="CD206" i="6"/>
  <c r="CD207" i="6" s="1"/>
  <c r="CD169" i="5" s="1"/>
  <c r="CE202" i="6"/>
  <c r="CF203" i="6"/>
  <c r="CB263" i="6"/>
  <c r="CB264" i="6" s="1"/>
  <c r="CF195" i="6"/>
  <c r="CF227" i="6" s="1"/>
  <c r="CE195" i="6"/>
  <c r="CE227" i="6" s="1"/>
  <c r="CE171" i="6"/>
  <c r="CE211" i="6"/>
  <c r="CE213" i="6" s="1"/>
  <c r="CF211" i="6"/>
  <c r="CF213" i="6" s="1"/>
  <c r="CF192" i="6"/>
  <c r="CE192" i="6"/>
  <c r="CF27" i="6"/>
  <c r="CF69" i="6"/>
  <c r="CF105" i="5" s="1"/>
  <c r="CF107" i="5" s="1"/>
  <c r="CG114" i="5" s="1"/>
  <c r="CG123" i="5" s="1"/>
  <c r="CG147" i="5" s="1"/>
  <c r="CG149" i="5" s="1"/>
  <c r="CE27" i="6"/>
  <c r="CE69" i="6"/>
  <c r="CE105" i="5" s="1"/>
  <c r="CE107" i="5" s="1"/>
  <c r="CF114" i="5" s="1"/>
  <c r="CF123" i="5" s="1"/>
  <c r="CF147" i="5" s="1"/>
  <c r="CF34" i="12" s="1"/>
  <c r="CH26" i="6"/>
  <c r="CH61" i="6"/>
  <c r="CG26" i="6"/>
  <c r="CG61" i="6"/>
  <c r="CF171" i="6"/>
  <c r="CE91" i="6"/>
  <c r="CE90" i="6"/>
  <c r="CG166" i="6"/>
  <c r="CH166" i="6"/>
  <c r="CA256" i="6"/>
  <c r="CA263" i="6"/>
  <c r="CA264" i="6" s="1"/>
  <c r="CC256" i="6"/>
  <c r="CC263" i="6"/>
  <c r="CC264" i="6" s="1"/>
  <c r="CD94" i="6"/>
  <c r="CD96" i="6" s="1"/>
  <c r="CF90" i="6"/>
  <c r="CH113" i="4"/>
  <c r="CH115" i="4" s="1"/>
  <c r="CG23" i="6"/>
  <c r="CF91" i="6"/>
  <c r="CF92" i="6"/>
  <c r="CH23" i="6"/>
  <c r="CI99" i="4"/>
  <c r="CI103" i="4" s="1"/>
  <c r="CI22" i="6" s="1"/>
  <c r="CE34" i="12"/>
  <c r="CE151" i="5"/>
  <c r="CM100" i="5"/>
  <c r="I61" i="5"/>
  <c r="CN137" i="5"/>
  <c r="CN98" i="5"/>
  <c r="CK86" i="4"/>
  <c r="CK93" i="4"/>
  <c r="CK92" i="4"/>
  <c r="CL95" i="4"/>
  <c r="CK85" i="4"/>
  <c r="CL90" i="4"/>
  <c r="CJ97" i="4"/>
  <c r="CL85" i="4"/>
  <c r="CL93" i="4"/>
  <c r="CL92" i="4"/>
  <c r="CL91" i="4"/>
  <c r="CL86" i="4"/>
  <c r="CK94" i="4"/>
  <c r="CL87" i="4"/>
  <c r="CK91" i="4"/>
  <c r="CK89" i="4"/>
  <c r="CK95" i="4"/>
  <c r="CK84" i="4"/>
  <c r="CL88" i="4"/>
  <c r="CL89" i="4"/>
  <c r="CK90" i="4"/>
  <c r="CL94" i="4"/>
  <c r="CK87" i="4"/>
  <c r="CO62" i="4"/>
  <c r="I62" i="4" s="1"/>
  <c r="CO72" i="4"/>
  <c r="CO75" i="4"/>
  <c r="CO77" i="4"/>
  <c r="CO71" i="4"/>
  <c r="CO60" i="4"/>
  <c r="CO80" i="5" s="1"/>
  <c r="I59" i="4"/>
  <c r="CO69" i="4"/>
  <c r="CO70" i="4"/>
  <c r="CO78" i="4"/>
  <c r="CO74" i="4"/>
  <c r="CO76" i="4"/>
  <c r="CO73" i="4"/>
  <c r="CO79" i="4"/>
  <c r="I112" i="4"/>
  <c r="CM50" i="4"/>
  <c r="CN38" i="4"/>
  <c r="CN37" i="4"/>
  <c r="CN35" i="4"/>
  <c r="CO31" i="4"/>
  <c r="CN36" i="4"/>
  <c r="CS4" i="2"/>
  <c r="CR2" i="2"/>
  <c r="CG65" i="6" l="1"/>
  <c r="CG101" i="6" s="1"/>
  <c r="CF218" i="6"/>
  <c r="CH65" i="6"/>
  <c r="CH101" i="6" s="1"/>
  <c r="CF216" i="6"/>
  <c r="CF217" i="6"/>
  <c r="CE216" i="6"/>
  <c r="CE217" i="6"/>
  <c r="CI64" i="6"/>
  <c r="CI87" i="6" s="1"/>
  <c r="CI212" i="6" s="1"/>
  <c r="CI60" i="6"/>
  <c r="CG86" i="6"/>
  <c r="CG88" i="6" s="1"/>
  <c r="CG92" i="6" s="1"/>
  <c r="CG25" i="6"/>
  <c r="CG67" i="6" s="1"/>
  <c r="CH86" i="6"/>
  <c r="CH88" i="6" s="1"/>
  <c r="CH25" i="6"/>
  <c r="CH67" i="6" s="1"/>
  <c r="CF57" i="12"/>
  <c r="CF233" i="6"/>
  <c r="CE57" i="12"/>
  <c r="CE233" i="6"/>
  <c r="CE172" i="6"/>
  <c r="CE206" i="6"/>
  <c r="CE207" i="6" s="1"/>
  <c r="CE169" i="5" s="1"/>
  <c r="CF172" i="6"/>
  <c r="CF206" i="6"/>
  <c r="CF207" i="6" s="1"/>
  <c r="CF169" i="5" s="1"/>
  <c r="CH191" i="6"/>
  <c r="CH194" i="6"/>
  <c r="CG191" i="6"/>
  <c r="CG194" i="6"/>
  <c r="CG170" i="6"/>
  <c r="CG204" i="6" s="1"/>
  <c r="CG237" i="6" s="1"/>
  <c r="CG281" i="6" s="1"/>
  <c r="CG189" i="6"/>
  <c r="CG190" i="6"/>
  <c r="CH170" i="6"/>
  <c r="CH204" i="6" s="1"/>
  <c r="CH237" i="6" s="1"/>
  <c r="CH281" i="6" s="1"/>
  <c r="CH190" i="6"/>
  <c r="CH189" i="6"/>
  <c r="CH62" i="6"/>
  <c r="CH68" i="6"/>
  <c r="CG62" i="6"/>
  <c r="CG68" i="6"/>
  <c r="CG104" i="6" s="1"/>
  <c r="CD125" i="6"/>
  <c r="CD126" i="6" s="1"/>
  <c r="CD133" i="6" s="1"/>
  <c r="CD134" i="6" s="1"/>
  <c r="CH169" i="6"/>
  <c r="CH234" i="6" s="1"/>
  <c r="CH168" i="6"/>
  <c r="CI26" i="6"/>
  <c r="CI61" i="6"/>
  <c r="CG168" i="6"/>
  <c r="CE94" i="6"/>
  <c r="CE96" i="6" s="1"/>
  <c r="CH164" i="6"/>
  <c r="CG169" i="6"/>
  <c r="CG234" i="6" s="1"/>
  <c r="CI166" i="6"/>
  <c r="CD220" i="6"/>
  <c r="CD222" i="6" s="1"/>
  <c r="CG164" i="6"/>
  <c r="CG211" i="6" s="1"/>
  <c r="CG213" i="6" s="1"/>
  <c r="CF94" i="6"/>
  <c r="CF96" i="6" s="1"/>
  <c r="CI113" i="4"/>
  <c r="CI115" i="4" s="1"/>
  <c r="CJ99" i="4"/>
  <c r="CJ113" i="4" s="1"/>
  <c r="CJ115" i="4" s="1"/>
  <c r="CF149" i="5"/>
  <c r="CG34" i="12"/>
  <c r="CN100" i="5"/>
  <c r="CG151" i="5"/>
  <c r="CI23" i="6"/>
  <c r="CO146" i="5"/>
  <c r="CO33" i="12" s="1"/>
  <c r="I33" i="12" s="1"/>
  <c r="I64" i="5"/>
  <c r="I146" i="5" s="1"/>
  <c r="CK97" i="4"/>
  <c r="CL97" i="4"/>
  <c r="CM81" i="4"/>
  <c r="CM85" i="4" s="1"/>
  <c r="CM101" i="4"/>
  <c r="I60" i="4"/>
  <c r="I80" i="5" s="1"/>
  <c r="I91" i="5" s="1"/>
  <c r="CO63" i="4"/>
  <c r="I63" i="4" s="1"/>
  <c r="CO91" i="5"/>
  <c r="CO82" i="5"/>
  <c r="CO81" i="5"/>
  <c r="I81" i="5" s="1"/>
  <c r="CO38" i="4"/>
  <c r="I38" i="4" s="1"/>
  <c r="CO35" i="4"/>
  <c r="I35" i="4" s="1"/>
  <c r="CO37" i="4"/>
  <c r="I37" i="4" s="1"/>
  <c r="CO36" i="4"/>
  <c r="I36" i="4" s="1"/>
  <c r="CN50" i="4"/>
  <c r="CS2" i="2"/>
  <c r="CT4" i="2"/>
  <c r="CG218" i="6" l="1"/>
  <c r="CI65" i="6"/>
  <c r="CI86" i="6"/>
  <c r="CI88" i="6" s="1"/>
  <c r="CI25" i="6"/>
  <c r="CI67" i="6" s="1"/>
  <c r="CH235" i="6"/>
  <c r="CH56" i="12" s="1"/>
  <c r="CG235" i="6"/>
  <c r="CG56" i="12" s="1"/>
  <c r="CH55" i="12"/>
  <c r="CG55" i="12"/>
  <c r="CH59" i="12"/>
  <c r="CG59" i="12"/>
  <c r="CH104" i="6"/>
  <c r="CH18" i="12" s="1"/>
  <c r="CG18" i="12"/>
  <c r="CG202" i="6"/>
  <c r="CH205" i="6"/>
  <c r="CH84" i="12" s="1"/>
  <c r="CH203" i="6"/>
  <c r="CG203" i="6"/>
  <c r="CG205" i="6"/>
  <c r="CG84" i="12" s="1"/>
  <c r="CH202" i="6"/>
  <c r="CH195" i="6"/>
  <c r="CH227" i="6" s="1"/>
  <c r="CG195" i="6"/>
  <c r="CG227" i="6" s="1"/>
  <c r="CI191" i="6"/>
  <c r="CI194" i="6"/>
  <c r="CH211" i="6"/>
  <c r="CH213" i="6" s="1"/>
  <c r="CH192" i="6"/>
  <c r="CG192" i="6"/>
  <c r="CI169" i="6"/>
  <c r="CI234" i="6" s="1"/>
  <c r="CI189" i="6"/>
  <c r="CI190" i="6"/>
  <c r="CI101" i="6"/>
  <c r="CI62" i="6"/>
  <c r="CI68" i="6"/>
  <c r="CF125" i="6"/>
  <c r="CF126" i="6" s="1"/>
  <c r="CF133" i="6" s="1"/>
  <c r="CF134" i="6" s="1"/>
  <c r="CE125" i="6"/>
  <c r="CE126" i="6" s="1"/>
  <c r="CE133" i="6" s="1"/>
  <c r="CE134" i="6" s="1"/>
  <c r="CH27" i="6"/>
  <c r="CH69" i="6"/>
  <c r="CH105" i="5" s="1"/>
  <c r="CH107" i="5" s="1"/>
  <c r="CI114" i="5" s="1"/>
  <c r="CI123" i="5" s="1"/>
  <c r="CI147" i="5" s="1"/>
  <c r="CI149" i="5" s="1"/>
  <c r="CG27" i="6"/>
  <c r="CG69" i="6"/>
  <c r="CG105" i="5" s="1"/>
  <c r="CG107" i="5" s="1"/>
  <c r="CH114" i="5" s="1"/>
  <c r="CH123" i="5" s="1"/>
  <c r="CH147" i="5" s="1"/>
  <c r="CH149" i="5" s="1"/>
  <c r="CE220" i="6"/>
  <c r="CE222" i="6" s="1"/>
  <c r="CH171" i="6"/>
  <c r="CI170" i="6"/>
  <c r="CI204" i="6" s="1"/>
  <c r="CI237" i="6" s="1"/>
  <c r="CI281" i="6" s="1"/>
  <c r="CI168" i="6"/>
  <c r="CI164" i="6"/>
  <c r="CD142" i="6"/>
  <c r="CD143" i="6" s="1"/>
  <c r="CD250" i="6"/>
  <c r="CD255" i="6" s="1"/>
  <c r="CF220" i="6"/>
  <c r="CF222" i="6" s="1"/>
  <c r="CG171" i="6"/>
  <c r="CG206" i="6" s="1"/>
  <c r="CO98" i="5"/>
  <c r="CO100" i="5" s="1"/>
  <c r="CO30" i="12"/>
  <c r="I30" i="12" s="1"/>
  <c r="CG90" i="6"/>
  <c r="CH90" i="6"/>
  <c r="CG91" i="6"/>
  <c r="CH91" i="6"/>
  <c r="CH92" i="6"/>
  <c r="CJ103" i="4"/>
  <c r="CJ22" i="6" s="1"/>
  <c r="CK99" i="4"/>
  <c r="CK103" i="4" s="1"/>
  <c r="CK22" i="6" s="1"/>
  <c r="CL99" i="4"/>
  <c r="CL113" i="4" s="1"/>
  <c r="CL115" i="4" s="1"/>
  <c r="CF151" i="5"/>
  <c r="CM89" i="4"/>
  <c r="CM88" i="4"/>
  <c r="CM93" i="4"/>
  <c r="CM95" i="4"/>
  <c r="CM86" i="4"/>
  <c r="CM94" i="4"/>
  <c r="CM92" i="4"/>
  <c r="CM91" i="4"/>
  <c r="CM87" i="4"/>
  <c r="CM84" i="4"/>
  <c r="CM90" i="4"/>
  <c r="I82" i="5"/>
  <c r="I137" i="5" s="1"/>
  <c r="CO137" i="5"/>
  <c r="CN81" i="4"/>
  <c r="CN92" i="4" s="1"/>
  <c r="CN101" i="4"/>
  <c r="CO50" i="4"/>
  <c r="CO101" i="4" s="1"/>
  <c r="CT2" i="2"/>
  <c r="CU4" i="2"/>
  <c r="CG216" i="6" l="1"/>
  <c r="CH218" i="6"/>
  <c r="CH217" i="6"/>
  <c r="CG217" i="6"/>
  <c r="CH216" i="6"/>
  <c r="CK64" i="6"/>
  <c r="CK87" i="6" s="1"/>
  <c r="CK212" i="6" s="1"/>
  <c r="CK60" i="6"/>
  <c r="CJ64" i="6"/>
  <c r="CJ87" i="6" s="1"/>
  <c r="CJ212" i="6" s="1"/>
  <c r="CJ60" i="6"/>
  <c r="CH57" i="12"/>
  <c r="CH233" i="6"/>
  <c r="CG57" i="12"/>
  <c r="CG233" i="6"/>
  <c r="CI235" i="6"/>
  <c r="CI56" i="12" s="1"/>
  <c r="CI55" i="12"/>
  <c r="CI59" i="12"/>
  <c r="CI104" i="6"/>
  <c r="CI18" i="12" s="1"/>
  <c r="CH172" i="6"/>
  <c r="CH206" i="6"/>
  <c r="CH207" i="6" s="1"/>
  <c r="CH169" i="5" s="1"/>
  <c r="CI203" i="6"/>
  <c r="CI202" i="6"/>
  <c r="CI205" i="6"/>
  <c r="CI84" i="12" s="1"/>
  <c r="CG207" i="6"/>
  <c r="CG169" i="5" s="1"/>
  <c r="CI195" i="6"/>
  <c r="CI227" i="6" s="1"/>
  <c r="CI171" i="6"/>
  <c r="CI211" i="6"/>
  <c r="CI213" i="6" s="1"/>
  <c r="CI192" i="6"/>
  <c r="CE250" i="6"/>
  <c r="CE255" i="6" s="1"/>
  <c r="CJ26" i="6"/>
  <c r="CJ61" i="6"/>
  <c r="CK26" i="6"/>
  <c r="CK61" i="6"/>
  <c r="CI27" i="6"/>
  <c r="CI69" i="6"/>
  <c r="CI105" i="5" s="1"/>
  <c r="CI107" i="5" s="1"/>
  <c r="CJ114" i="5" s="1"/>
  <c r="CJ123" i="5" s="1"/>
  <c r="CE142" i="6"/>
  <c r="CE143" i="6" s="1"/>
  <c r="CK166" i="6"/>
  <c r="CJ166" i="6"/>
  <c r="CF142" i="6"/>
  <c r="CF143" i="6" s="1"/>
  <c r="CD256" i="6"/>
  <c r="CD263" i="6"/>
  <c r="CD264" i="6" s="1"/>
  <c r="CF250" i="6"/>
  <c r="CF255" i="6" s="1"/>
  <c r="I98" i="5"/>
  <c r="CG172" i="6"/>
  <c r="CG94" i="6"/>
  <c r="CG96" i="6" s="1"/>
  <c r="CH94" i="6"/>
  <c r="CH96" i="6" s="1"/>
  <c r="CJ23" i="6"/>
  <c r="CK23" i="6"/>
  <c r="CL103" i="4"/>
  <c r="CL22" i="6" s="1"/>
  <c r="CK113" i="4"/>
  <c r="CK115" i="4" s="1"/>
  <c r="CI34" i="12"/>
  <c r="CH34" i="12"/>
  <c r="CI91" i="6"/>
  <c r="CI92" i="6"/>
  <c r="CI90" i="6"/>
  <c r="CH151" i="5"/>
  <c r="CI151" i="5"/>
  <c r="I101" i="4"/>
  <c r="CM97" i="4"/>
  <c r="CN84" i="4"/>
  <c r="CN89" i="4"/>
  <c r="CN88" i="4"/>
  <c r="CN85" i="4"/>
  <c r="CN86" i="4"/>
  <c r="CN95" i="4"/>
  <c r="CN94" i="4"/>
  <c r="CN93" i="4"/>
  <c r="CN91" i="4"/>
  <c r="CN87" i="4"/>
  <c r="CN90" i="4"/>
  <c r="CO81" i="4"/>
  <c r="I81" i="4" s="1"/>
  <c r="I50" i="4"/>
  <c r="CU2" i="2"/>
  <c r="CV4" i="2"/>
  <c r="CI218" i="6" l="1"/>
  <c r="CI216" i="6"/>
  <c r="CI217" i="6"/>
  <c r="CK65" i="6"/>
  <c r="CK101" i="6" s="1"/>
  <c r="CJ65" i="6"/>
  <c r="CJ101" i="6" s="1"/>
  <c r="CL64" i="6"/>
  <c r="CL87" i="6" s="1"/>
  <c r="CL212" i="6" s="1"/>
  <c r="CL60" i="6"/>
  <c r="CK86" i="6"/>
  <c r="CK88" i="6" s="1"/>
  <c r="CK25" i="6"/>
  <c r="CK67" i="6" s="1"/>
  <c r="CJ86" i="6"/>
  <c r="CJ88" i="6" s="1"/>
  <c r="CJ25" i="6"/>
  <c r="CJ67" i="6" s="1"/>
  <c r="CI57" i="12"/>
  <c r="CI233" i="6"/>
  <c r="CE263" i="6"/>
  <c r="CE264" i="6" s="1"/>
  <c r="CE256" i="6"/>
  <c r="CI172" i="6"/>
  <c r="CI206" i="6"/>
  <c r="CI207" i="6" s="1"/>
  <c r="CI169" i="5" s="1"/>
  <c r="CJ191" i="6"/>
  <c r="CJ194" i="6"/>
  <c r="CK191" i="6"/>
  <c r="CK194" i="6"/>
  <c r="CJ168" i="6"/>
  <c r="CJ189" i="6"/>
  <c r="CJ190" i="6"/>
  <c r="CK170" i="6"/>
  <c r="CK204" i="6" s="1"/>
  <c r="CK237" i="6" s="1"/>
  <c r="CK281" i="6" s="1"/>
  <c r="CK190" i="6"/>
  <c r="CK189" i="6"/>
  <c r="CK68" i="6"/>
  <c r="CJ68" i="6"/>
  <c r="CJ104" i="6" s="1"/>
  <c r="CJ62" i="6"/>
  <c r="CK62" i="6"/>
  <c r="CG125" i="6"/>
  <c r="CG126" i="6" s="1"/>
  <c r="CG133" i="6" s="1"/>
  <c r="CG134" i="6" s="1"/>
  <c r="CH125" i="6"/>
  <c r="CH126" i="6" s="1"/>
  <c r="CH133" i="6" s="1"/>
  <c r="CH134" i="6" s="1"/>
  <c r="CK169" i="6"/>
  <c r="CK234" i="6" s="1"/>
  <c r="CL26" i="6"/>
  <c r="CL61" i="6"/>
  <c r="CK168" i="6"/>
  <c r="CJ170" i="6"/>
  <c r="CJ204" i="6" s="1"/>
  <c r="CJ237" i="6" s="1"/>
  <c r="CJ281" i="6" s="1"/>
  <c r="CJ169" i="6"/>
  <c r="CJ234" i="6" s="1"/>
  <c r="CL166" i="6"/>
  <c r="CF256" i="6"/>
  <c r="CF263" i="6"/>
  <c r="CF264" i="6" s="1"/>
  <c r="CG220" i="6"/>
  <c r="CG222" i="6" s="1"/>
  <c r="CH220" i="6"/>
  <c r="CH222" i="6" s="1"/>
  <c r="CJ164" i="6"/>
  <c r="CK164" i="6"/>
  <c r="CK211" i="6" s="1"/>
  <c r="CK213" i="6" s="1"/>
  <c r="CL23" i="6"/>
  <c r="CL25" i="6" s="1"/>
  <c r="CM99" i="4"/>
  <c r="CM103" i="4" s="1"/>
  <c r="CM22" i="6" s="1"/>
  <c r="CJ147" i="5"/>
  <c r="CJ149" i="5" s="1"/>
  <c r="CI94" i="6"/>
  <c r="CI96" i="6" s="1"/>
  <c r="CO88" i="4"/>
  <c r="I88" i="4" s="1"/>
  <c r="CN97" i="4"/>
  <c r="CO84" i="4"/>
  <c r="I84" i="4" s="1"/>
  <c r="CO92" i="4"/>
  <c r="I92" i="4" s="1"/>
  <c r="CO90" i="4"/>
  <c r="I90" i="4" s="1"/>
  <c r="CO86" i="4"/>
  <c r="I86" i="4" s="1"/>
  <c r="CO93" i="4"/>
  <c r="I93" i="4" s="1"/>
  <c r="CO95" i="4"/>
  <c r="I95" i="4" s="1"/>
  <c r="CO94" i="4"/>
  <c r="I94" i="4" s="1"/>
  <c r="CO87" i="4"/>
  <c r="I87" i="4" s="1"/>
  <c r="CO85" i="4"/>
  <c r="I85" i="4" s="1"/>
  <c r="CO91" i="4"/>
  <c r="I91" i="4" s="1"/>
  <c r="CO89" i="4"/>
  <c r="I89" i="4" s="1"/>
  <c r="CV2" i="2"/>
  <c r="CW4" i="2"/>
  <c r="CL65" i="6" l="1"/>
  <c r="CL101" i="6" s="1"/>
  <c r="CM64" i="6"/>
  <c r="CM87" i="6" s="1"/>
  <c r="CM212" i="6" s="1"/>
  <c r="CM60" i="6"/>
  <c r="CK235" i="6"/>
  <c r="CK56" i="12" s="1"/>
  <c r="CJ235" i="6"/>
  <c r="CJ56" i="12" s="1"/>
  <c r="CK55" i="12"/>
  <c r="CJ55" i="12"/>
  <c r="CK59" i="12"/>
  <c r="CJ59" i="12"/>
  <c r="CK104" i="6"/>
  <c r="CK18" i="12" s="1"/>
  <c r="CJ18" i="12"/>
  <c r="CK203" i="6"/>
  <c r="CJ205" i="6"/>
  <c r="CJ84" i="12" s="1"/>
  <c r="CJ202" i="6"/>
  <c r="CK205" i="6"/>
  <c r="CK84" i="12" s="1"/>
  <c r="CK202" i="6"/>
  <c r="CJ203" i="6"/>
  <c r="CK195" i="6"/>
  <c r="CK227" i="6" s="1"/>
  <c r="CJ195" i="6"/>
  <c r="CJ227" i="6" s="1"/>
  <c r="CL191" i="6"/>
  <c r="CL194" i="6"/>
  <c r="CJ171" i="6"/>
  <c r="CJ211" i="6"/>
  <c r="CJ213" i="6" s="1"/>
  <c r="CK192" i="6"/>
  <c r="CJ192" i="6"/>
  <c r="CL170" i="6"/>
  <c r="CL204" i="6" s="1"/>
  <c r="CL237" i="6" s="1"/>
  <c r="CL281" i="6" s="1"/>
  <c r="CL189" i="6"/>
  <c r="CL190" i="6"/>
  <c r="CL68" i="6"/>
  <c r="CL62" i="6"/>
  <c r="CI125" i="6"/>
  <c r="CI126" i="6" s="1"/>
  <c r="CI142" i="6" s="1"/>
  <c r="CI143" i="6" s="1"/>
  <c r="CL86" i="6"/>
  <c r="CL88" i="6" s="1"/>
  <c r="CJ27" i="6"/>
  <c r="CJ69" i="6"/>
  <c r="CJ105" i="5" s="1"/>
  <c r="CJ107" i="5" s="1"/>
  <c r="CK114" i="5" s="1"/>
  <c r="CK123" i="5" s="1"/>
  <c r="CK147" i="5" s="1"/>
  <c r="CK149" i="5" s="1"/>
  <c r="CM26" i="6"/>
  <c r="CM61" i="6"/>
  <c r="CK27" i="6"/>
  <c r="CK69" i="6"/>
  <c r="CK105" i="5" s="1"/>
  <c r="CK107" i="5" s="1"/>
  <c r="CL114" i="5" s="1"/>
  <c r="CL123" i="5" s="1"/>
  <c r="CL147" i="5" s="1"/>
  <c r="CL34" i="12" s="1"/>
  <c r="CL168" i="6"/>
  <c r="CL169" i="6"/>
  <c r="CL234" i="6" s="1"/>
  <c r="CM166" i="6"/>
  <c r="CH142" i="6"/>
  <c r="CH143" i="6" s="1"/>
  <c r="CG142" i="6"/>
  <c r="CG143" i="6" s="1"/>
  <c r="CH250" i="6"/>
  <c r="CH255" i="6" s="1"/>
  <c r="CG250" i="6"/>
  <c r="CG255" i="6" s="1"/>
  <c r="CK171" i="6"/>
  <c r="CK206" i="6" s="1"/>
  <c r="CI220" i="6"/>
  <c r="CI222" i="6" s="1"/>
  <c r="CJ92" i="6"/>
  <c r="CK92" i="6"/>
  <c r="CJ91" i="6"/>
  <c r="CK91" i="6"/>
  <c r="CK90" i="6"/>
  <c r="CJ90" i="6"/>
  <c r="CM113" i="4"/>
  <c r="CM115" i="4" s="1"/>
  <c r="CM23" i="6"/>
  <c r="CL164" i="6"/>
  <c r="CL211" i="6" s="1"/>
  <c r="CL213" i="6" s="1"/>
  <c r="CN99" i="4"/>
  <c r="CN103" i="4" s="1"/>
  <c r="CN22" i="6" s="1"/>
  <c r="CJ34" i="12"/>
  <c r="CJ151" i="5"/>
  <c r="CO97" i="4"/>
  <c r="CW2" i="2"/>
  <c r="CX4" i="2"/>
  <c r="CJ218" i="6" l="1"/>
  <c r="CJ217" i="6"/>
  <c r="CK218" i="6"/>
  <c r="CJ216" i="6"/>
  <c r="CM65" i="6"/>
  <c r="CM101" i="6" s="1"/>
  <c r="CK216" i="6"/>
  <c r="CK217" i="6"/>
  <c r="CN64" i="6"/>
  <c r="CN87" i="6" s="1"/>
  <c r="CN212" i="6" s="1"/>
  <c r="CN60" i="6"/>
  <c r="CM86" i="6"/>
  <c r="CM88" i="6" s="1"/>
  <c r="CM91" i="6" s="1"/>
  <c r="CM25" i="6"/>
  <c r="CM67" i="6" s="1"/>
  <c r="CJ57" i="12"/>
  <c r="CJ233" i="6"/>
  <c r="CK57" i="12"/>
  <c r="CK233" i="6"/>
  <c r="CL235" i="6"/>
  <c r="CL56" i="12" s="1"/>
  <c r="CL55" i="12"/>
  <c r="CL59" i="12"/>
  <c r="CL104" i="6"/>
  <c r="CL18" i="12" s="1"/>
  <c r="CL205" i="6"/>
  <c r="CL84" i="12" s="1"/>
  <c r="CL203" i="6"/>
  <c r="CK207" i="6"/>
  <c r="CK169" i="5" s="1"/>
  <c r="CL202" i="6"/>
  <c r="CJ172" i="6"/>
  <c r="CJ206" i="6"/>
  <c r="CJ207" i="6" s="1"/>
  <c r="CJ169" i="5" s="1"/>
  <c r="CL195" i="6"/>
  <c r="CL227" i="6" s="1"/>
  <c r="CM191" i="6"/>
  <c r="CM194" i="6"/>
  <c r="CL192" i="6"/>
  <c r="CM190" i="6"/>
  <c r="CM189" i="6"/>
  <c r="CM68" i="6"/>
  <c r="CM62" i="6"/>
  <c r="CL27" i="6"/>
  <c r="CL67" i="6"/>
  <c r="CL69" i="6" s="1"/>
  <c r="CL105" i="5" s="1"/>
  <c r="CL107" i="5" s="1"/>
  <c r="CM114" i="5" s="1"/>
  <c r="CM123" i="5" s="1"/>
  <c r="CM147" i="5" s="1"/>
  <c r="CM34" i="12" s="1"/>
  <c r="CN26" i="6"/>
  <c r="CN61" i="6"/>
  <c r="CM169" i="6"/>
  <c r="CM234" i="6" s="1"/>
  <c r="CM170" i="6"/>
  <c r="CM204" i="6" s="1"/>
  <c r="CM237" i="6" s="1"/>
  <c r="CM281" i="6" s="1"/>
  <c r="CM168" i="6"/>
  <c r="CI133" i="6"/>
  <c r="CI134" i="6" s="1"/>
  <c r="CG256" i="6"/>
  <c r="CG263" i="6"/>
  <c r="CG264" i="6" s="1"/>
  <c r="CH256" i="6"/>
  <c r="CH263" i="6"/>
  <c r="CH264" i="6" s="1"/>
  <c r="CI250" i="6"/>
  <c r="CI255" i="6" s="1"/>
  <c r="CN113" i="4"/>
  <c r="CN115" i="4" s="1"/>
  <c r="CK172" i="6"/>
  <c r="CL171" i="6"/>
  <c r="CL206" i="6" s="1"/>
  <c r="CK94" i="6"/>
  <c r="CK96" i="6" s="1"/>
  <c r="CJ94" i="6"/>
  <c r="CJ96" i="6" s="1"/>
  <c r="CM164" i="6"/>
  <c r="CM211" i="6" s="1"/>
  <c r="CM213" i="6" s="1"/>
  <c r="CN23" i="6"/>
  <c r="CN166" i="6"/>
  <c r="CO99" i="4"/>
  <c r="CO103" i="4" s="1"/>
  <c r="CO22" i="6" s="1"/>
  <c r="CO60" i="6" s="1"/>
  <c r="CL92" i="6"/>
  <c r="CL91" i="6"/>
  <c r="CL90" i="6"/>
  <c r="CL149" i="5"/>
  <c r="CL151" i="5" s="1"/>
  <c r="CK34" i="12"/>
  <c r="CK151" i="5"/>
  <c r="I97" i="4"/>
  <c r="CY4" i="2"/>
  <c r="CX2" i="2"/>
  <c r="CL216" i="6" l="1"/>
  <c r="CL217" i="6"/>
  <c r="CM217" i="6"/>
  <c r="CL218" i="6"/>
  <c r="CN65" i="6"/>
  <c r="CN101" i="6" s="1"/>
  <c r="CM92" i="6"/>
  <c r="CN86" i="6"/>
  <c r="CN88" i="6" s="1"/>
  <c r="CN91" i="6" s="1"/>
  <c r="CN25" i="6"/>
  <c r="CN67" i="6" s="1"/>
  <c r="CL57" i="12"/>
  <c r="CL233" i="6"/>
  <c r="CM235" i="6"/>
  <c r="CM56" i="12" s="1"/>
  <c r="CM55" i="12"/>
  <c r="CM59" i="12"/>
  <c r="CM104" i="6"/>
  <c r="CM18" i="12" s="1"/>
  <c r="CM203" i="6"/>
  <c r="CL207" i="6"/>
  <c r="CL169" i="5" s="1"/>
  <c r="CM205" i="6"/>
  <c r="CM84" i="12" s="1"/>
  <c r="CM202" i="6"/>
  <c r="CM195" i="6"/>
  <c r="CM227" i="6" s="1"/>
  <c r="CN191" i="6"/>
  <c r="CN194" i="6"/>
  <c r="CM192" i="6"/>
  <c r="CN189" i="6"/>
  <c r="CN190" i="6"/>
  <c r="CN68" i="6"/>
  <c r="CN62" i="6"/>
  <c r="CM149" i="5"/>
  <c r="CM151" i="5" s="1"/>
  <c r="CJ125" i="6"/>
  <c r="CJ126" i="6" s="1"/>
  <c r="CJ142" i="6" s="1"/>
  <c r="CJ143" i="6" s="1"/>
  <c r="CK125" i="6"/>
  <c r="CK126" i="6" s="1"/>
  <c r="CK142" i="6" s="1"/>
  <c r="CK143" i="6" s="1"/>
  <c r="CO64" i="6"/>
  <c r="CO87" i="6" s="1"/>
  <c r="CM90" i="6"/>
  <c r="CO26" i="6"/>
  <c r="CO61" i="6"/>
  <c r="CM27" i="6"/>
  <c r="CM69" i="6"/>
  <c r="CM105" i="5" s="1"/>
  <c r="CM107" i="5" s="1"/>
  <c r="CN114" i="5" s="1"/>
  <c r="CN123" i="5" s="1"/>
  <c r="CN147" i="5" s="1"/>
  <c r="CN149" i="5" s="1"/>
  <c r="CN164" i="6"/>
  <c r="CO166" i="6"/>
  <c r="CI256" i="6"/>
  <c r="CI263" i="6"/>
  <c r="CI264" i="6" s="1"/>
  <c r="CL172" i="6"/>
  <c r="CN170" i="6"/>
  <c r="CN204" i="6" s="1"/>
  <c r="CN237" i="6" s="1"/>
  <c r="CN281" i="6" s="1"/>
  <c r="CJ220" i="6"/>
  <c r="CJ222" i="6" s="1"/>
  <c r="CK220" i="6"/>
  <c r="CK222" i="6" s="1"/>
  <c r="CM171" i="6"/>
  <c r="CM206" i="6" s="1"/>
  <c r="CO113" i="4"/>
  <c r="I113" i="4" s="1"/>
  <c r="I99" i="4"/>
  <c r="CN169" i="6"/>
  <c r="CN234" i="6" s="1"/>
  <c r="CN168" i="6"/>
  <c r="CO23" i="6"/>
  <c r="CL94" i="6"/>
  <c r="CL96" i="6" s="1"/>
  <c r="CY2" i="2"/>
  <c r="CZ4" i="2"/>
  <c r="CM218" i="6" l="1"/>
  <c r="CM216" i="6"/>
  <c r="CN217" i="6"/>
  <c r="CO86" i="6"/>
  <c r="I86" i="6" s="1"/>
  <c r="CO25" i="6"/>
  <c r="CO67" i="6" s="1"/>
  <c r="CM57" i="12"/>
  <c r="CM233" i="6"/>
  <c r="CN235" i="6"/>
  <c r="CN56" i="12" s="1"/>
  <c r="CN55" i="12"/>
  <c r="CN59" i="12"/>
  <c r="CO65" i="6"/>
  <c r="CN104" i="6"/>
  <c r="CN18" i="12" s="1"/>
  <c r="CM207" i="6"/>
  <c r="CM169" i="5" s="1"/>
  <c r="CN202" i="6"/>
  <c r="CN205" i="6"/>
  <c r="CN84" i="12" s="1"/>
  <c r="CN203" i="6"/>
  <c r="CN195" i="6"/>
  <c r="CN227" i="6" s="1"/>
  <c r="CO191" i="6"/>
  <c r="CO194" i="6"/>
  <c r="I87" i="6"/>
  <c r="CO212" i="6"/>
  <c r="I212" i="6" s="1"/>
  <c r="CN211" i="6"/>
  <c r="CN213" i="6" s="1"/>
  <c r="CN192" i="6"/>
  <c r="CO190" i="6"/>
  <c r="CO189" i="6"/>
  <c r="CO62" i="6"/>
  <c r="I62" i="6" s="1"/>
  <c r="CO68" i="6"/>
  <c r="CO104" i="6" s="1"/>
  <c r="CM94" i="6"/>
  <c r="CM96" i="6" s="1"/>
  <c r="CM125" i="6" s="1"/>
  <c r="CM126" i="6" s="1"/>
  <c r="CM142" i="6" s="1"/>
  <c r="CM143" i="6" s="1"/>
  <c r="CL125" i="6"/>
  <c r="CL126" i="6" s="1"/>
  <c r="CL142" i="6" s="1"/>
  <c r="CL143" i="6" s="1"/>
  <c r="I60" i="6"/>
  <c r="CO170" i="6"/>
  <c r="CN171" i="6"/>
  <c r="CO169" i="6"/>
  <c r="CO234" i="6" s="1"/>
  <c r="CO168" i="6"/>
  <c r="CN27" i="6"/>
  <c r="CN69" i="6"/>
  <c r="CN105" i="5" s="1"/>
  <c r="CN107" i="5" s="1"/>
  <c r="CO114" i="5" s="1"/>
  <c r="CO123" i="5" s="1"/>
  <c r="CO147" i="5" s="1"/>
  <c r="CO34" i="12" s="1"/>
  <c r="I26" i="6"/>
  <c r="I61" i="6"/>
  <c r="CO164" i="6"/>
  <c r="CJ133" i="6"/>
  <c r="CJ134" i="6" s="1"/>
  <c r="CK133" i="6"/>
  <c r="CK134" i="6" s="1"/>
  <c r="CJ250" i="6"/>
  <c r="CJ255" i="6" s="1"/>
  <c r="CK250" i="6"/>
  <c r="CK255" i="6" s="1"/>
  <c r="CM172" i="6"/>
  <c r="CN92" i="6"/>
  <c r="CN90" i="6"/>
  <c r="CL220" i="6"/>
  <c r="CL222" i="6" s="1"/>
  <c r="CO115" i="4"/>
  <c r="I115" i="4" s="1"/>
  <c r="I23" i="6"/>
  <c r="I164" i="6" s="1"/>
  <c r="CN34" i="12"/>
  <c r="CN151" i="5"/>
  <c r="DA4" i="2"/>
  <c r="CZ2" i="2"/>
  <c r="G117" i="4" l="1"/>
  <c r="CN218" i="6"/>
  <c r="CN216" i="6"/>
  <c r="CO88" i="6"/>
  <c r="I88" i="6" s="1"/>
  <c r="G97" i="6" s="1"/>
  <c r="CL97" i="6" s="1"/>
  <c r="CN57" i="12"/>
  <c r="CN233" i="6"/>
  <c r="CO235" i="6"/>
  <c r="CO56" i="12" s="1"/>
  <c r="I56" i="12" s="1"/>
  <c r="CO55" i="12"/>
  <c r="I55" i="12" s="1"/>
  <c r="I170" i="6"/>
  <c r="CO204" i="6"/>
  <c r="I68" i="6"/>
  <c r="CO203" i="6"/>
  <c r="CO202" i="6"/>
  <c r="CO205" i="6"/>
  <c r="CN172" i="6"/>
  <c r="CN206" i="6"/>
  <c r="CN207" i="6" s="1"/>
  <c r="CN169" i="5" s="1"/>
  <c r="CO195" i="6"/>
  <c r="CO227" i="6" s="1"/>
  <c r="CO211" i="6"/>
  <c r="CO192" i="6"/>
  <c r="CM220" i="6"/>
  <c r="CM222" i="6" s="1"/>
  <c r="I65" i="6"/>
  <c r="CO101" i="6"/>
  <c r="I169" i="6"/>
  <c r="I168" i="6"/>
  <c r="CO69" i="6"/>
  <c r="CO105" i="5" s="1"/>
  <c r="CO107" i="5" s="1"/>
  <c r="CO171" i="6"/>
  <c r="CO27" i="6"/>
  <c r="I27" i="6" s="1"/>
  <c r="I25" i="6"/>
  <c r="CL133" i="6"/>
  <c r="CL134" i="6" s="1"/>
  <c r="CM133" i="6"/>
  <c r="CM134" i="6" s="1"/>
  <c r="CK256" i="6"/>
  <c r="CK263" i="6"/>
  <c r="CK264" i="6" s="1"/>
  <c r="CJ256" i="6"/>
  <c r="CJ263" i="6"/>
  <c r="CJ264" i="6" s="1"/>
  <c r="CL250" i="6"/>
  <c r="CL255" i="6" s="1"/>
  <c r="CN94" i="6"/>
  <c r="CN96" i="6" s="1"/>
  <c r="I67" i="6"/>
  <c r="I34" i="12"/>
  <c r="CO149" i="5"/>
  <c r="DB4" i="2"/>
  <c r="DA2" i="2"/>
  <c r="G125" i="4" l="1"/>
  <c r="G48" i="5" s="1"/>
  <c r="CO90" i="6"/>
  <c r="CO216" i="6" s="1"/>
  <c r="CO92" i="6"/>
  <c r="CO218" i="6" s="1"/>
  <c r="BG97" i="6"/>
  <c r="AS97" i="6"/>
  <c r="N97" i="6"/>
  <c r="AN97" i="6"/>
  <c r="AD97" i="6"/>
  <c r="R97" i="6"/>
  <c r="CE97" i="6"/>
  <c r="BO97" i="6"/>
  <c r="CO91" i="6"/>
  <c r="BX97" i="6"/>
  <c r="X97" i="6"/>
  <c r="CM97" i="6"/>
  <c r="CD97" i="6"/>
  <c r="BV97" i="6"/>
  <c r="BN97" i="6"/>
  <c r="BF97" i="6"/>
  <c r="AZ97" i="6"/>
  <c r="AR97" i="6"/>
  <c r="AK97" i="6"/>
  <c r="L97" i="6"/>
  <c r="W97" i="6"/>
  <c r="CK97" i="6"/>
  <c r="CC97" i="6"/>
  <c r="BU97" i="6"/>
  <c r="BM97" i="6"/>
  <c r="O97" i="6"/>
  <c r="AY97" i="6"/>
  <c r="AQ97" i="6"/>
  <c r="AJ97" i="6"/>
  <c r="AC97" i="6"/>
  <c r="T97" i="6"/>
  <c r="CJ97" i="6"/>
  <c r="BL97" i="6"/>
  <c r="AI97" i="6"/>
  <c r="G98" i="6"/>
  <c r="P98" i="6" s="1"/>
  <c r="CG97" i="6"/>
  <c r="BZ97" i="6"/>
  <c r="BS97" i="6"/>
  <c r="BK97" i="6"/>
  <c r="BC97" i="6"/>
  <c r="AV97" i="6"/>
  <c r="AO97" i="6"/>
  <c r="AG97" i="6"/>
  <c r="Z97" i="6"/>
  <c r="S97" i="6"/>
  <c r="CB97" i="6"/>
  <c r="BD97" i="6"/>
  <c r="AP97" i="6"/>
  <c r="AB97" i="6"/>
  <c r="U97" i="6"/>
  <c r="BR97" i="6"/>
  <c r="BE97" i="6"/>
  <c r="AX97" i="6"/>
  <c r="AH97" i="6"/>
  <c r="AA97" i="6"/>
  <c r="BY97" i="6"/>
  <c r="BQ97" i="6"/>
  <c r="BI97" i="6"/>
  <c r="BB97" i="6"/>
  <c r="AU97" i="6"/>
  <c r="AM97" i="6"/>
  <c r="AE97" i="6"/>
  <c r="Y97" i="6"/>
  <c r="Q97" i="6"/>
  <c r="BT97" i="6"/>
  <c r="AW97" i="6"/>
  <c r="CI97" i="6"/>
  <c r="CA97" i="6"/>
  <c r="BJ97" i="6"/>
  <c r="M97" i="6"/>
  <c r="K97" i="6"/>
  <c r="CH97" i="6"/>
  <c r="CF97" i="6"/>
  <c r="BW97" i="6"/>
  <c r="BP97" i="6"/>
  <c r="BH97" i="6"/>
  <c r="BA97" i="6"/>
  <c r="AT97" i="6"/>
  <c r="AL97" i="6"/>
  <c r="AF97" i="6"/>
  <c r="V97" i="6"/>
  <c r="P97" i="6"/>
  <c r="CO57" i="12"/>
  <c r="I57" i="12" s="1"/>
  <c r="CO233" i="6"/>
  <c r="I204" i="6"/>
  <c r="CO237" i="6"/>
  <c r="CO281" i="6" s="1"/>
  <c r="I202" i="6"/>
  <c r="I203" i="6"/>
  <c r="CO84" i="12"/>
  <c r="I84" i="12" s="1"/>
  <c r="I205" i="6"/>
  <c r="CO18" i="12"/>
  <c r="I104" i="6"/>
  <c r="CO172" i="6"/>
  <c r="I172" i="6" s="1"/>
  <c r="CO206" i="6"/>
  <c r="CO213" i="6"/>
  <c r="I211" i="6"/>
  <c r="I171" i="6"/>
  <c r="CM250" i="6"/>
  <c r="CM255" i="6" s="1"/>
  <c r="CN97" i="6"/>
  <c r="I69" i="6"/>
  <c r="CN125" i="6"/>
  <c r="CN126" i="6" s="1"/>
  <c r="CN133" i="6" s="1"/>
  <c r="CN134" i="6" s="1"/>
  <c r="CN220" i="6"/>
  <c r="CN222" i="6" s="1"/>
  <c r="CL256" i="6"/>
  <c r="CL263" i="6"/>
  <c r="CL264" i="6" s="1"/>
  <c r="CO151" i="5"/>
  <c r="I149" i="5"/>
  <c r="DB2" i="2"/>
  <c r="DC4" i="2"/>
  <c r="I92" i="6" l="1"/>
  <c r="G49" i="5"/>
  <c r="K48" i="5"/>
  <c r="K49" i="5" s="1"/>
  <c r="K29" i="12" s="1"/>
  <c r="I90" i="6"/>
  <c r="CO217" i="6"/>
  <c r="I217" i="6" s="1"/>
  <c r="CO94" i="6"/>
  <c r="I94" i="6" s="1"/>
  <c r="I91" i="6"/>
  <c r="P103" i="6"/>
  <c r="P107" i="6" s="1"/>
  <c r="CD98" i="6"/>
  <c r="CD103" i="6" s="1"/>
  <c r="CD107" i="6" s="1"/>
  <c r="BV98" i="6"/>
  <c r="BV103" i="6" s="1"/>
  <c r="BV107" i="6" s="1"/>
  <c r="BO98" i="6"/>
  <c r="BO103" i="6" s="1"/>
  <c r="BO107" i="6" s="1"/>
  <c r="BF98" i="6"/>
  <c r="BF103" i="6" s="1"/>
  <c r="BF107" i="6" s="1"/>
  <c r="AZ98" i="6"/>
  <c r="AZ103" i="6" s="1"/>
  <c r="AZ107" i="6" s="1"/>
  <c r="AR98" i="6"/>
  <c r="AR103" i="6" s="1"/>
  <c r="AR107" i="6" s="1"/>
  <c r="AK98" i="6"/>
  <c r="AK103" i="6" s="1"/>
  <c r="AK107" i="6" s="1"/>
  <c r="CM98" i="6"/>
  <c r="CM103" i="6" s="1"/>
  <c r="CM107" i="6" s="1"/>
  <c r="L98" i="6"/>
  <c r="L103" i="6" s="1"/>
  <c r="L107" i="6" s="1"/>
  <c r="BM98" i="6"/>
  <c r="BM103" i="6" s="1"/>
  <c r="BM107" i="6" s="1"/>
  <c r="AA98" i="6"/>
  <c r="AA103" i="6" s="1"/>
  <c r="AA107" i="6" s="1"/>
  <c r="W98" i="6"/>
  <c r="W103" i="6" s="1"/>
  <c r="W107" i="6" s="1"/>
  <c r="CK98" i="6"/>
  <c r="CK103" i="6" s="1"/>
  <c r="CK107" i="6" s="1"/>
  <c r="CC98" i="6"/>
  <c r="CC103" i="6" s="1"/>
  <c r="CC107" i="6" s="1"/>
  <c r="BT98" i="6"/>
  <c r="BT103" i="6" s="1"/>
  <c r="BT107" i="6" s="1"/>
  <c r="O98" i="6"/>
  <c r="O103" i="6" s="1"/>
  <c r="O107" i="6" s="1"/>
  <c r="AY98" i="6"/>
  <c r="AY103" i="6" s="1"/>
  <c r="AY107" i="6" s="1"/>
  <c r="AQ98" i="6"/>
  <c r="AQ103" i="6" s="1"/>
  <c r="AQ107" i="6" s="1"/>
  <c r="AJ98" i="6"/>
  <c r="AJ103" i="6" s="1"/>
  <c r="AJ107" i="6" s="1"/>
  <c r="AC98" i="6"/>
  <c r="AC103" i="6" s="1"/>
  <c r="AC107" i="6" s="1"/>
  <c r="T98" i="6"/>
  <c r="T103" i="6" s="1"/>
  <c r="T107" i="6" s="1"/>
  <c r="BU98" i="6"/>
  <c r="BU103" i="6" s="1"/>
  <c r="BU107" i="6" s="1"/>
  <c r="AB98" i="6"/>
  <c r="AB103" i="6" s="1"/>
  <c r="AB107" i="6" s="1"/>
  <c r="CJ98" i="6"/>
  <c r="CJ103" i="6" s="1"/>
  <c r="CJ107" i="6" s="1"/>
  <c r="CB98" i="6"/>
  <c r="CB103" i="6" s="1"/>
  <c r="CB107" i="6" s="1"/>
  <c r="BL98" i="6"/>
  <c r="BL103" i="6" s="1"/>
  <c r="BL107" i="6" s="1"/>
  <c r="BD98" i="6"/>
  <c r="BD103" i="6" s="1"/>
  <c r="BD107" i="6" s="1"/>
  <c r="AW98" i="6"/>
  <c r="AW103" i="6" s="1"/>
  <c r="AW107" i="6" s="1"/>
  <c r="AP98" i="6"/>
  <c r="AP103" i="6" s="1"/>
  <c r="AP107" i="6" s="1"/>
  <c r="AI98" i="6"/>
  <c r="AI103" i="6" s="1"/>
  <c r="AI107" i="6" s="1"/>
  <c r="U98" i="6"/>
  <c r="U103" i="6" s="1"/>
  <c r="U107" i="6" s="1"/>
  <c r="CI98" i="6"/>
  <c r="CI103" i="6" s="1"/>
  <c r="CI107" i="6" s="1"/>
  <c r="CA98" i="6"/>
  <c r="CA103" i="6" s="1"/>
  <c r="CA107" i="6" s="1"/>
  <c r="BR98" i="6"/>
  <c r="BR103" i="6" s="1"/>
  <c r="BR107" i="6" s="1"/>
  <c r="BJ98" i="6"/>
  <c r="BJ103" i="6" s="1"/>
  <c r="BJ107" i="6" s="1"/>
  <c r="BE98" i="6"/>
  <c r="BE103" i="6" s="1"/>
  <c r="BE107" i="6" s="1"/>
  <c r="AX98" i="6"/>
  <c r="AX103" i="6" s="1"/>
  <c r="AX107" i="6" s="1"/>
  <c r="M98" i="6"/>
  <c r="M103" i="6" s="1"/>
  <c r="M107" i="6" s="1"/>
  <c r="AH98" i="6"/>
  <c r="AH103" i="6" s="1"/>
  <c r="AH107" i="6" s="1"/>
  <c r="K98" i="6"/>
  <c r="K103" i="6" s="1"/>
  <c r="K107" i="6" s="1"/>
  <c r="CG98" i="6"/>
  <c r="CG103" i="6" s="1"/>
  <c r="CG107" i="6" s="1"/>
  <c r="BZ98" i="6"/>
  <c r="BZ103" i="6" s="1"/>
  <c r="BZ107" i="6" s="1"/>
  <c r="BS98" i="6"/>
  <c r="BS103" i="6" s="1"/>
  <c r="BS107" i="6" s="1"/>
  <c r="BK98" i="6"/>
  <c r="BK103" i="6" s="1"/>
  <c r="BK107" i="6" s="1"/>
  <c r="BC98" i="6"/>
  <c r="BC103" i="6" s="1"/>
  <c r="BC107" i="6" s="1"/>
  <c r="AV98" i="6"/>
  <c r="AV103" i="6" s="1"/>
  <c r="AV107" i="6" s="1"/>
  <c r="AO98" i="6"/>
  <c r="AO103" i="6" s="1"/>
  <c r="AO107" i="6" s="1"/>
  <c r="AG98" i="6"/>
  <c r="AG103" i="6" s="1"/>
  <c r="AG107" i="6" s="1"/>
  <c r="Z98" i="6"/>
  <c r="Z103" i="6" s="1"/>
  <c r="Z107" i="6" s="1"/>
  <c r="S98" i="6"/>
  <c r="S103" i="6" s="1"/>
  <c r="S107" i="6" s="1"/>
  <c r="CH98" i="6"/>
  <c r="CH103" i="6" s="1"/>
  <c r="CH107" i="6" s="1"/>
  <c r="BY98" i="6"/>
  <c r="BY103" i="6" s="1"/>
  <c r="BY107" i="6" s="1"/>
  <c r="BQ98" i="6"/>
  <c r="BQ103" i="6" s="1"/>
  <c r="BQ107" i="6" s="1"/>
  <c r="BI98" i="6"/>
  <c r="BI103" i="6" s="1"/>
  <c r="BI107" i="6" s="1"/>
  <c r="BB98" i="6"/>
  <c r="BB103" i="6" s="1"/>
  <c r="BB107" i="6" s="1"/>
  <c r="AU98" i="6"/>
  <c r="AU103" i="6" s="1"/>
  <c r="AU107" i="6" s="1"/>
  <c r="AM98" i="6"/>
  <c r="AM103" i="6" s="1"/>
  <c r="AM107" i="6" s="1"/>
  <c r="AE98" i="6"/>
  <c r="AE103" i="6" s="1"/>
  <c r="AE107" i="6" s="1"/>
  <c r="Y98" i="6"/>
  <c r="Y103" i="6" s="1"/>
  <c r="Y107" i="6" s="1"/>
  <c r="Q98" i="6"/>
  <c r="Q103" i="6" s="1"/>
  <c r="Q107" i="6" s="1"/>
  <c r="CN98" i="6"/>
  <c r="CN103" i="6" s="1"/>
  <c r="CN107" i="6" s="1"/>
  <c r="CF98" i="6"/>
  <c r="CF103" i="6" s="1"/>
  <c r="CF107" i="6" s="1"/>
  <c r="BW98" i="6"/>
  <c r="BW103" i="6" s="1"/>
  <c r="BW107" i="6" s="1"/>
  <c r="BP98" i="6"/>
  <c r="BP103" i="6" s="1"/>
  <c r="BP107" i="6" s="1"/>
  <c r="BH98" i="6"/>
  <c r="BH103" i="6" s="1"/>
  <c r="BH107" i="6" s="1"/>
  <c r="N98" i="6"/>
  <c r="N103" i="6" s="1"/>
  <c r="N107" i="6" s="1"/>
  <c r="AT98" i="6"/>
  <c r="AT103" i="6" s="1"/>
  <c r="AT107" i="6" s="1"/>
  <c r="AL98" i="6"/>
  <c r="AL103" i="6" s="1"/>
  <c r="AL107" i="6" s="1"/>
  <c r="AF98" i="6"/>
  <c r="AF103" i="6" s="1"/>
  <c r="AF107" i="6" s="1"/>
  <c r="V98" i="6"/>
  <c r="V103" i="6" s="1"/>
  <c r="V107" i="6" s="1"/>
  <c r="R98" i="6"/>
  <c r="R103" i="6" s="1"/>
  <c r="R107" i="6" s="1"/>
  <c r="CL98" i="6"/>
  <c r="CL103" i="6" s="1"/>
  <c r="CL107" i="6" s="1"/>
  <c r="CE98" i="6"/>
  <c r="CE103" i="6" s="1"/>
  <c r="CE107" i="6" s="1"/>
  <c r="BX98" i="6"/>
  <c r="BX103" i="6" s="1"/>
  <c r="BX107" i="6" s="1"/>
  <c r="BN98" i="6"/>
  <c r="BN103" i="6" s="1"/>
  <c r="BN107" i="6" s="1"/>
  <c r="BG98" i="6"/>
  <c r="BG103" i="6" s="1"/>
  <c r="BG107" i="6" s="1"/>
  <c r="BA98" i="6"/>
  <c r="BA103" i="6" s="1"/>
  <c r="BA107" i="6" s="1"/>
  <c r="AS98" i="6"/>
  <c r="AS103" i="6" s="1"/>
  <c r="AS107" i="6" s="1"/>
  <c r="AN98" i="6"/>
  <c r="AN103" i="6" s="1"/>
  <c r="AN107" i="6" s="1"/>
  <c r="AD98" i="6"/>
  <c r="AD103" i="6" s="1"/>
  <c r="AD107" i="6" s="1"/>
  <c r="X98" i="6"/>
  <c r="X103" i="6" s="1"/>
  <c r="X107" i="6" s="1"/>
  <c r="I18" i="12"/>
  <c r="CM256" i="6"/>
  <c r="CO59" i="12"/>
  <c r="I59" i="12" s="1"/>
  <c r="I237" i="6"/>
  <c r="I213" i="6"/>
  <c r="G224" i="6" s="1"/>
  <c r="CO207" i="6"/>
  <c r="I206" i="6"/>
  <c r="CM263" i="6"/>
  <c r="CM264" i="6" s="1"/>
  <c r="CN250" i="6"/>
  <c r="CN255" i="6" s="1"/>
  <c r="CN142" i="6"/>
  <c r="CN143" i="6" s="1"/>
  <c r="I218" i="6"/>
  <c r="I216" i="6"/>
  <c r="DC2" i="2"/>
  <c r="DD4" i="2"/>
  <c r="K136" i="5" l="1"/>
  <c r="K139" i="5" s="1"/>
  <c r="K66" i="5"/>
  <c r="K68" i="5" s="1"/>
  <c r="K51" i="5"/>
  <c r="L48" i="5"/>
  <c r="L49" i="5" s="1"/>
  <c r="L29" i="12" s="1"/>
  <c r="CO220" i="6"/>
  <c r="CO222" i="6" s="1"/>
  <c r="CO96" i="6"/>
  <c r="CO98" i="6" s="1"/>
  <c r="CG17" i="12"/>
  <c r="L23" i="14"/>
  <c r="K23" i="14"/>
  <c r="AY17" i="12"/>
  <c r="Z17" i="12"/>
  <c r="BH105" i="6"/>
  <c r="BH19" i="12" s="1"/>
  <c r="L17" i="12"/>
  <c r="CE105" i="6"/>
  <c r="CE19" i="12" s="1"/>
  <c r="CG105" i="6"/>
  <c r="CG19" i="12" s="1"/>
  <c r="P105" i="6"/>
  <c r="P19" i="12" s="1"/>
  <c r="P17" i="12"/>
  <c r="K8" i="14"/>
  <c r="AG17" i="12"/>
  <c r="AD105" i="6"/>
  <c r="AD19" i="12" s="1"/>
  <c r="O17" i="12"/>
  <c r="T105" i="6"/>
  <c r="T19" i="12" s="1"/>
  <c r="CB17" i="12"/>
  <c r="CK17" i="12"/>
  <c r="U105" i="6"/>
  <c r="U19" i="12" s="1"/>
  <c r="BB105" i="6"/>
  <c r="BB19" i="12" s="1"/>
  <c r="AV17" i="12"/>
  <c r="V17" i="12"/>
  <c r="CF105" i="6"/>
  <c r="CF19" i="12" s="1"/>
  <c r="AI105" i="6"/>
  <c r="AI19" i="12" s="1"/>
  <c r="CK105" i="6"/>
  <c r="CK19" i="12" s="1"/>
  <c r="AP17" i="12"/>
  <c r="CM105" i="6"/>
  <c r="CM19" i="12" s="1"/>
  <c r="BA105" i="6"/>
  <c r="BA19" i="12" s="1"/>
  <c r="BS17" i="12"/>
  <c r="T17" i="12"/>
  <c r="BQ105" i="6"/>
  <c r="BQ19" i="12" s="1"/>
  <c r="AQ17" i="12"/>
  <c r="AL17" i="12"/>
  <c r="AF17" i="12"/>
  <c r="CI105" i="6"/>
  <c r="CI19" i="12" s="1"/>
  <c r="AX17" i="12"/>
  <c r="AZ105" i="6"/>
  <c r="AZ19" i="12" s="1"/>
  <c r="R105" i="6"/>
  <c r="R19" i="12" s="1"/>
  <c r="CJ17" i="12"/>
  <c r="BY105" i="6"/>
  <c r="BY19" i="12" s="1"/>
  <c r="AX105" i="6"/>
  <c r="AX19" i="12" s="1"/>
  <c r="BC105" i="6"/>
  <c r="BC19" i="12" s="1"/>
  <c r="AU17" i="12"/>
  <c r="X17" i="12"/>
  <c r="CD17" i="12"/>
  <c r="BR105" i="6"/>
  <c r="BR19" i="12" s="1"/>
  <c r="BM17" i="12"/>
  <c r="BH17" i="12"/>
  <c r="X105" i="6"/>
  <c r="X19" i="12" s="1"/>
  <c r="N17" i="12"/>
  <c r="CB105" i="6"/>
  <c r="CB19" i="12" s="1"/>
  <c r="AE17" i="12"/>
  <c r="AM17" i="12"/>
  <c r="CA17" i="12"/>
  <c r="CD105" i="6"/>
  <c r="CD19" i="12" s="1"/>
  <c r="L8" i="14"/>
  <c r="AM105" i="6"/>
  <c r="AM19" i="12" s="1"/>
  <c r="CA105" i="6"/>
  <c r="CA19" i="12" s="1"/>
  <c r="AY105" i="6"/>
  <c r="AY19" i="12" s="1"/>
  <c r="AR17" i="12"/>
  <c r="L105" i="6"/>
  <c r="L19" i="12" s="1"/>
  <c r="CE17" i="12"/>
  <c r="Z105" i="6"/>
  <c r="Z19" i="12" s="1"/>
  <c r="BW105" i="6"/>
  <c r="BW19" i="12" s="1"/>
  <c r="AN17" i="12"/>
  <c r="BE17" i="12"/>
  <c r="BT17" i="12"/>
  <c r="BD17" i="12"/>
  <c r="AK105" i="6"/>
  <c r="AK19" i="12" s="1"/>
  <c r="AH17" i="12"/>
  <c r="AB105" i="6"/>
  <c r="AB19" i="12" s="1"/>
  <c r="AO17" i="12"/>
  <c r="AL105" i="6"/>
  <c r="AL19" i="12" s="1"/>
  <c r="BE105" i="6"/>
  <c r="BE19" i="12" s="1"/>
  <c r="BK105" i="6"/>
  <c r="BK19" i="12" s="1"/>
  <c r="BO17" i="12"/>
  <c r="AW105" i="6"/>
  <c r="AW19" i="12" s="1"/>
  <c r="Q105" i="6"/>
  <c r="Q19" i="12" s="1"/>
  <c r="CI17" i="12"/>
  <c r="AG105" i="6"/>
  <c r="AG19" i="12" s="1"/>
  <c r="BF105" i="6"/>
  <c r="BF19" i="12" s="1"/>
  <c r="AC105" i="6"/>
  <c r="AC19" i="12" s="1"/>
  <c r="BL105" i="6"/>
  <c r="BL19" i="12" s="1"/>
  <c r="AW17" i="12"/>
  <c r="S105" i="6"/>
  <c r="S19" i="12" s="1"/>
  <c r="BN17" i="12"/>
  <c r="BX105" i="6"/>
  <c r="BX19" i="12" s="1"/>
  <c r="AR105" i="6"/>
  <c r="AR19" i="12" s="1"/>
  <c r="W105" i="6"/>
  <c r="W19" i="12" s="1"/>
  <c r="CH105" i="6"/>
  <c r="CH19" i="12" s="1"/>
  <c r="BF17" i="12"/>
  <c r="AC17" i="12"/>
  <c r="BG17" i="12"/>
  <c r="BY17" i="12"/>
  <c r="AJ105" i="6"/>
  <c r="AJ19" i="12" s="1"/>
  <c r="BJ105" i="6"/>
  <c r="BJ19" i="12" s="1"/>
  <c r="BV105" i="6"/>
  <c r="BV19" i="12" s="1"/>
  <c r="BG105" i="6"/>
  <c r="BG19" i="12" s="1"/>
  <c r="AA17" i="12"/>
  <c r="Y17" i="12"/>
  <c r="CM17" i="12"/>
  <c r="O105" i="6"/>
  <c r="O19" i="12" s="1"/>
  <c r="W17" i="12"/>
  <c r="BK17" i="12"/>
  <c r="BZ105" i="6"/>
  <c r="BZ19" i="12" s="1"/>
  <c r="BO105" i="6"/>
  <c r="BO19" i="12" s="1"/>
  <c r="Q17" i="12"/>
  <c r="CL105" i="6"/>
  <c r="CL19" i="12" s="1"/>
  <c r="BQ17" i="12"/>
  <c r="BA17" i="12"/>
  <c r="BW17" i="12"/>
  <c r="AN105" i="6"/>
  <c r="AN19" i="12" s="1"/>
  <c r="BM105" i="6"/>
  <c r="BM19" i="12" s="1"/>
  <c r="AO105" i="6"/>
  <c r="AO19" i="12" s="1"/>
  <c r="U17" i="12"/>
  <c r="S17" i="12"/>
  <c r="AK17" i="12"/>
  <c r="R17" i="12"/>
  <c r="BT105" i="6"/>
  <c r="BT19" i="12" s="1"/>
  <c r="BB17" i="12"/>
  <c r="BX17" i="12"/>
  <c r="AH105" i="6"/>
  <c r="AH19" i="12" s="1"/>
  <c r="AZ17" i="12"/>
  <c r="N105" i="6"/>
  <c r="N19" i="12" s="1"/>
  <c r="AE105" i="6"/>
  <c r="AE19" i="12" s="1"/>
  <c r="BC17" i="12"/>
  <c r="AQ105" i="6"/>
  <c r="AQ19" i="12" s="1"/>
  <c r="AF105" i="6"/>
  <c r="AF19" i="12" s="1"/>
  <c r="BL17" i="12"/>
  <c r="AB17" i="12"/>
  <c r="BR17" i="12"/>
  <c r="AP105" i="6"/>
  <c r="AP19" i="12" s="1"/>
  <c r="BZ17" i="12"/>
  <c r="BV17" i="12"/>
  <c r="V105" i="6"/>
  <c r="V19" i="12" s="1"/>
  <c r="CF17" i="12"/>
  <c r="AJ17" i="12"/>
  <c r="AV105" i="6"/>
  <c r="AV19" i="12" s="1"/>
  <c r="BI17" i="12"/>
  <c r="AT105" i="6"/>
  <c r="AT19" i="12" s="1"/>
  <c r="AS105" i="6"/>
  <c r="AS19" i="12" s="1"/>
  <c r="BU105" i="6"/>
  <c r="BU19" i="12" s="1"/>
  <c r="M105" i="6"/>
  <c r="M19" i="12" s="1"/>
  <c r="K105" i="6"/>
  <c r="K19" i="12" s="1"/>
  <c r="CH17" i="12"/>
  <c r="BJ17" i="12"/>
  <c r="BS105" i="6"/>
  <c r="BS19" i="12" s="1"/>
  <c r="BN105" i="6"/>
  <c r="BN19" i="12" s="1"/>
  <c r="CC105" i="6"/>
  <c r="CC19" i="12" s="1"/>
  <c r="BP17" i="12"/>
  <c r="BD105" i="6"/>
  <c r="BD19" i="12" s="1"/>
  <c r="CJ105" i="6"/>
  <c r="CJ19" i="12" s="1"/>
  <c r="CC17" i="12"/>
  <c r="BP105" i="6"/>
  <c r="BP19" i="12" s="1"/>
  <c r="AI17" i="12"/>
  <c r="AD17" i="12"/>
  <c r="AA105" i="6"/>
  <c r="AA19" i="12" s="1"/>
  <c r="CL17" i="12"/>
  <c r="Y105" i="6"/>
  <c r="Y19" i="12" s="1"/>
  <c r="AU105" i="6"/>
  <c r="AU19" i="12" s="1"/>
  <c r="BI105" i="6"/>
  <c r="BI19" i="12" s="1"/>
  <c r="AT17" i="12"/>
  <c r="AS17" i="12"/>
  <c r="BU17" i="12"/>
  <c r="M17" i="12"/>
  <c r="K17" i="12"/>
  <c r="CN256" i="6"/>
  <c r="G223" i="6"/>
  <c r="CM223" i="6" s="1"/>
  <c r="CM224" i="6" s="1"/>
  <c r="CM236" i="6" s="1"/>
  <c r="CO169" i="5"/>
  <c r="I207" i="6"/>
  <c r="CN17" i="12"/>
  <c r="CN105" i="6"/>
  <c r="CN19" i="12" s="1"/>
  <c r="CN263" i="6"/>
  <c r="CN264" i="6" s="1"/>
  <c r="I49" i="12"/>
  <c r="I220" i="6"/>
  <c r="DD2" i="2"/>
  <c r="DE4" i="2"/>
  <c r="L66" i="5" l="1"/>
  <c r="L68" i="5" s="1"/>
  <c r="M48" i="5"/>
  <c r="M49" i="5" s="1"/>
  <c r="L136" i="5"/>
  <c r="L139" i="5" s="1"/>
  <c r="G96" i="6"/>
  <c r="G39" i="13" s="1"/>
  <c r="G41" i="13" s="1"/>
  <c r="I96" i="6"/>
  <c r="CO125" i="6"/>
  <c r="CO126" i="6" s="1"/>
  <c r="CO133" i="6" s="1"/>
  <c r="CO134" i="6" s="1"/>
  <c r="CO97" i="6"/>
  <c r="I97" i="6" s="1"/>
  <c r="CM241" i="6"/>
  <c r="CM243" i="6" s="1"/>
  <c r="CM64" i="12" s="1"/>
  <c r="CM238" i="6"/>
  <c r="CF223" i="6"/>
  <c r="CF224" i="6" s="1"/>
  <c r="CF236" i="6" s="1"/>
  <c r="CF58" i="12" s="1"/>
  <c r="CF60" i="12" s="1"/>
  <c r="M223" i="6"/>
  <c r="M224" i="6" s="1"/>
  <c r="BX223" i="6"/>
  <c r="BX224" i="6" s="1"/>
  <c r="BX236" i="6" s="1"/>
  <c r="BX58" i="12" s="1"/>
  <c r="BX60" i="12" s="1"/>
  <c r="AH223" i="6"/>
  <c r="AH224" i="6" s="1"/>
  <c r="AH236" i="6" s="1"/>
  <c r="AH58" i="12" s="1"/>
  <c r="AH60" i="12" s="1"/>
  <c r="L223" i="6"/>
  <c r="L224" i="6" s="1"/>
  <c r="L236" i="6" s="1"/>
  <c r="T223" i="6"/>
  <c r="T224" i="6" s="1"/>
  <c r="T236" i="6" s="1"/>
  <c r="O223" i="6"/>
  <c r="O224" i="6" s="1"/>
  <c r="O236" i="6" s="1"/>
  <c r="AO223" i="6"/>
  <c r="AO224" i="6" s="1"/>
  <c r="CB223" i="6"/>
  <c r="CB224" i="6" s="1"/>
  <c r="CB236" i="6" s="1"/>
  <c r="CH223" i="6"/>
  <c r="CH224" i="6" s="1"/>
  <c r="CH236" i="6" s="1"/>
  <c r="BF223" i="6"/>
  <c r="BF224" i="6" s="1"/>
  <c r="BF236" i="6" s="1"/>
  <c r="BF58" i="12" s="1"/>
  <c r="BF60" i="12" s="1"/>
  <c r="N223" i="6"/>
  <c r="N224" i="6" s="1"/>
  <c r="N236" i="6" s="1"/>
  <c r="N58" i="12" s="1"/>
  <c r="N60" i="12" s="1"/>
  <c r="AA223" i="6"/>
  <c r="AA224" i="6" s="1"/>
  <c r="AA236" i="6" s="1"/>
  <c r="AN223" i="6"/>
  <c r="AN224" i="6" s="1"/>
  <c r="AN236" i="6" s="1"/>
  <c r="R223" i="6"/>
  <c r="R224" i="6" s="1"/>
  <c r="R236" i="6" s="1"/>
  <c r="CN223" i="6"/>
  <c r="CN224" i="6" s="1"/>
  <c r="CN236" i="6" s="1"/>
  <c r="BU223" i="6"/>
  <c r="BU224" i="6" s="1"/>
  <c r="BU236" i="6" s="1"/>
  <c r="BU58" i="12" s="1"/>
  <c r="BU60" i="12" s="1"/>
  <c r="AL223" i="6"/>
  <c r="AL224" i="6" s="1"/>
  <c r="AL236" i="6" s="1"/>
  <c r="AE223" i="6"/>
  <c r="AE224" i="6" s="1"/>
  <c r="AE236" i="6" s="1"/>
  <c r="AE58" i="12" s="1"/>
  <c r="AE60" i="12" s="1"/>
  <c r="AV223" i="6"/>
  <c r="AV224" i="6" s="1"/>
  <c r="AV236" i="6" s="1"/>
  <c r="BI223" i="6"/>
  <c r="BI224" i="6" s="1"/>
  <c r="BI236" i="6" s="1"/>
  <c r="BM223" i="6"/>
  <c r="BM224" i="6" s="1"/>
  <c r="BM236" i="6" s="1"/>
  <c r="CG223" i="6"/>
  <c r="CG224" i="6" s="1"/>
  <c r="CG236" i="6" s="1"/>
  <c r="BD223" i="6"/>
  <c r="BD224" i="6" s="1"/>
  <c r="BD236" i="6" s="1"/>
  <c r="BR223" i="6"/>
  <c r="BR224" i="6" s="1"/>
  <c r="BR236" i="6" s="1"/>
  <c r="Z223" i="6"/>
  <c r="Z224" i="6" s="1"/>
  <c r="Z236" i="6" s="1"/>
  <c r="Z58" i="12" s="1"/>
  <c r="Z60" i="12" s="1"/>
  <c r="X223" i="6"/>
  <c r="X224" i="6" s="1"/>
  <c r="X236" i="6" s="1"/>
  <c r="X58" i="12" s="1"/>
  <c r="X60" i="12" s="1"/>
  <c r="BW223" i="6"/>
  <c r="BW224" i="6" s="1"/>
  <c r="BW236" i="6" s="1"/>
  <c r="BW58" i="12" s="1"/>
  <c r="BW60" i="12" s="1"/>
  <c r="AD223" i="6"/>
  <c r="AD224" i="6" s="1"/>
  <c r="AD236" i="6" s="1"/>
  <c r="AY223" i="6"/>
  <c r="AY224" i="6" s="1"/>
  <c r="AY236" i="6" s="1"/>
  <c r="AQ223" i="6"/>
  <c r="AQ224" i="6" s="1"/>
  <c r="AQ236" i="6" s="1"/>
  <c r="BL223" i="6"/>
  <c r="BL224" i="6" s="1"/>
  <c r="BL236" i="6" s="1"/>
  <c r="Q223" i="6"/>
  <c r="Q224" i="6" s="1"/>
  <c r="Q236" i="6" s="1"/>
  <c r="S223" i="6"/>
  <c r="S224" i="6" s="1"/>
  <c r="S236" i="6" s="1"/>
  <c r="AI223" i="6"/>
  <c r="AI224" i="6" s="1"/>
  <c r="AI236" i="6" s="1"/>
  <c r="CD223" i="6"/>
  <c r="CD224" i="6" s="1"/>
  <c r="CD236" i="6" s="1"/>
  <c r="CD58" i="12" s="1"/>
  <c r="CD60" i="12" s="1"/>
  <c r="AC223" i="6"/>
  <c r="AC224" i="6" s="1"/>
  <c r="AC236" i="6" s="1"/>
  <c r="CK223" i="6"/>
  <c r="CK224" i="6" s="1"/>
  <c r="CK236" i="6" s="1"/>
  <c r="BG223" i="6"/>
  <c r="BG224" i="6" s="1"/>
  <c r="AF223" i="6"/>
  <c r="AF224" i="6" s="1"/>
  <c r="AF236" i="6" s="1"/>
  <c r="W223" i="6"/>
  <c r="W224" i="6" s="1"/>
  <c r="W236" i="6" s="1"/>
  <c r="W58" i="12" s="1"/>
  <c r="W60" i="12" s="1"/>
  <c r="BY223" i="6"/>
  <c r="BY224" i="6" s="1"/>
  <c r="BY236" i="6" s="1"/>
  <c r="BY58" i="12" s="1"/>
  <c r="BY60" i="12" s="1"/>
  <c r="AJ223" i="6"/>
  <c r="AJ224" i="6" s="1"/>
  <c r="V223" i="6"/>
  <c r="V224" i="6" s="1"/>
  <c r="V236" i="6" s="1"/>
  <c r="V58" i="12" s="1"/>
  <c r="V60" i="12" s="1"/>
  <c r="Y223" i="6"/>
  <c r="Y224" i="6" s="1"/>
  <c r="Y236" i="6" s="1"/>
  <c r="AM223" i="6"/>
  <c r="AM224" i="6" s="1"/>
  <c r="AM236" i="6" s="1"/>
  <c r="AR223" i="6"/>
  <c r="AR224" i="6" s="1"/>
  <c r="AR236" i="6" s="1"/>
  <c r="U223" i="6"/>
  <c r="U224" i="6" s="1"/>
  <c r="U236" i="6" s="1"/>
  <c r="BC223" i="6"/>
  <c r="BC224" i="6" s="1"/>
  <c r="BC236" i="6" s="1"/>
  <c r="BQ223" i="6"/>
  <c r="BQ224" i="6" s="1"/>
  <c r="BQ236" i="6" s="1"/>
  <c r="AX223" i="6"/>
  <c r="AX224" i="6" s="1"/>
  <c r="AX236" i="6" s="1"/>
  <c r="AX58" i="12" s="1"/>
  <c r="AX60" i="12" s="1"/>
  <c r="AW223" i="6"/>
  <c r="AW224" i="6" s="1"/>
  <c r="AW236" i="6" s="1"/>
  <c r="AZ223" i="6"/>
  <c r="AZ224" i="6" s="1"/>
  <c r="AZ236" i="6" s="1"/>
  <c r="BH223" i="6"/>
  <c r="BH224" i="6" s="1"/>
  <c r="BS223" i="6"/>
  <c r="BS224" i="6" s="1"/>
  <c r="BS236" i="6" s="1"/>
  <c r="AU223" i="6"/>
  <c r="AU224" i="6" s="1"/>
  <c r="AU236" i="6" s="1"/>
  <c r="BJ223" i="6"/>
  <c r="BJ224" i="6" s="1"/>
  <c r="BJ236" i="6" s="1"/>
  <c r="BZ223" i="6"/>
  <c r="BZ224" i="6" s="1"/>
  <c r="BZ236" i="6" s="1"/>
  <c r="BA223" i="6"/>
  <c r="BA224" i="6" s="1"/>
  <c r="BA236" i="6" s="1"/>
  <c r="BT223" i="6"/>
  <c r="BT224" i="6" s="1"/>
  <c r="BN223" i="6"/>
  <c r="BN224" i="6" s="1"/>
  <c r="BN236" i="6" s="1"/>
  <c r="BO223" i="6"/>
  <c r="BO224" i="6" s="1"/>
  <c r="BO236" i="6" s="1"/>
  <c r="CE223" i="6"/>
  <c r="CE224" i="6" s="1"/>
  <c r="CE236" i="6" s="1"/>
  <c r="K223" i="6"/>
  <c r="K224" i="6" s="1"/>
  <c r="K236" i="6" s="1"/>
  <c r="CJ223" i="6"/>
  <c r="CJ224" i="6" s="1"/>
  <c r="CJ236" i="6" s="1"/>
  <c r="BK223" i="6"/>
  <c r="BK224" i="6" s="1"/>
  <c r="BK236" i="6" s="1"/>
  <c r="CC223" i="6"/>
  <c r="CC224" i="6" s="1"/>
  <c r="CC236" i="6" s="1"/>
  <c r="AS223" i="6"/>
  <c r="AS224" i="6" s="1"/>
  <c r="AS236" i="6" s="1"/>
  <c r="CI223" i="6"/>
  <c r="CI224" i="6" s="1"/>
  <c r="CI236" i="6" s="1"/>
  <c r="BB223" i="6"/>
  <c r="BB224" i="6" s="1"/>
  <c r="BB236" i="6" s="1"/>
  <c r="BP223" i="6"/>
  <c r="BP224" i="6" s="1"/>
  <c r="BP236" i="6" s="1"/>
  <c r="BE223" i="6"/>
  <c r="BE224" i="6" s="1"/>
  <c r="BE236" i="6" s="1"/>
  <c r="AP223" i="6"/>
  <c r="AP224" i="6" s="1"/>
  <c r="AP236" i="6" s="1"/>
  <c r="AG223" i="6"/>
  <c r="AG224" i="6" s="1"/>
  <c r="AG236" i="6" s="1"/>
  <c r="AB223" i="6"/>
  <c r="AB224" i="6" s="1"/>
  <c r="AB236" i="6" s="1"/>
  <c r="P223" i="6"/>
  <c r="P224" i="6" s="1"/>
  <c r="P236" i="6" s="1"/>
  <c r="P58" i="12" s="1"/>
  <c r="P60" i="12" s="1"/>
  <c r="AT223" i="6"/>
  <c r="AT224" i="6" s="1"/>
  <c r="AT236" i="6" s="1"/>
  <c r="BV223" i="6"/>
  <c r="BV224" i="6" s="1"/>
  <c r="BV236" i="6" s="1"/>
  <c r="CA223" i="6"/>
  <c r="CA224" i="6" s="1"/>
  <c r="CA236" i="6" s="1"/>
  <c r="AK223" i="6"/>
  <c r="AK224" i="6" s="1"/>
  <c r="AK236" i="6" s="1"/>
  <c r="CL223" i="6"/>
  <c r="CL224" i="6" s="1"/>
  <c r="CL236" i="6" s="1"/>
  <c r="CM58" i="12"/>
  <c r="CM60" i="12" s="1"/>
  <c r="CO250" i="6"/>
  <c r="CO255" i="6" s="1"/>
  <c r="CO223" i="6"/>
  <c r="I50" i="12"/>
  <c r="G198" i="6"/>
  <c r="I98" i="6"/>
  <c r="I222" i="6"/>
  <c r="DE2" i="2"/>
  <c r="DF4" i="2"/>
  <c r="N48" i="5" l="1"/>
  <c r="N49" i="5" s="1"/>
  <c r="CO142" i="6"/>
  <c r="CO143" i="6" s="1"/>
  <c r="M29" i="12"/>
  <c r="M136" i="5"/>
  <c r="M139" i="5" s="1"/>
  <c r="M66" i="5"/>
  <c r="M68" i="5" s="1"/>
  <c r="CM244" i="6"/>
  <c r="CM65" i="12" s="1"/>
  <c r="CA241" i="6"/>
  <c r="CA244" i="6" s="1"/>
  <c r="CA65" i="12" s="1"/>
  <c r="CA238" i="6"/>
  <c r="BP241" i="6"/>
  <c r="BP245" i="6" s="1"/>
  <c r="BP66" i="12" s="1"/>
  <c r="BP238" i="6"/>
  <c r="CE241" i="6"/>
  <c r="CE244" i="6" s="1"/>
  <c r="CE65" i="12" s="1"/>
  <c r="CE238" i="6"/>
  <c r="BS241" i="6"/>
  <c r="BS243" i="6" s="1"/>
  <c r="BS64" i="12" s="1"/>
  <c r="BS238" i="6"/>
  <c r="AR241" i="6"/>
  <c r="AR245" i="6" s="1"/>
  <c r="AR66" i="12" s="1"/>
  <c r="AR238" i="6"/>
  <c r="AQ241" i="6"/>
  <c r="AQ243" i="6" s="1"/>
  <c r="AQ64" i="12" s="1"/>
  <c r="AQ238" i="6"/>
  <c r="CG241" i="6"/>
  <c r="CG243" i="6" s="1"/>
  <c r="CG64" i="12" s="1"/>
  <c r="CG238" i="6"/>
  <c r="R241" i="6"/>
  <c r="R238" i="6"/>
  <c r="O241" i="6"/>
  <c r="O244" i="6" s="1"/>
  <c r="O65" i="12" s="1"/>
  <c r="O238" i="6"/>
  <c r="BV241" i="6"/>
  <c r="BV243" i="6" s="1"/>
  <c r="BV64" i="12" s="1"/>
  <c r="BV238" i="6"/>
  <c r="BB241" i="6"/>
  <c r="BB244" i="6" s="1"/>
  <c r="BB65" i="12" s="1"/>
  <c r="BB238" i="6"/>
  <c r="BO241" i="6"/>
  <c r="BO245" i="6" s="1"/>
  <c r="BO66" i="12" s="1"/>
  <c r="BO238" i="6"/>
  <c r="AM241" i="6"/>
  <c r="AM244" i="6" s="1"/>
  <c r="AM65" i="12" s="1"/>
  <c r="AM238" i="6"/>
  <c r="CK241" i="6"/>
  <c r="CK245" i="6" s="1"/>
  <c r="CK66" i="12" s="1"/>
  <c r="CK238" i="6"/>
  <c r="AY241" i="6"/>
  <c r="AY243" i="6" s="1"/>
  <c r="AY64" i="12" s="1"/>
  <c r="AY238" i="6"/>
  <c r="BM241" i="6"/>
  <c r="BM243" i="6" s="1"/>
  <c r="BM64" i="12" s="1"/>
  <c r="BM238" i="6"/>
  <c r="AN241" i="6"/>
  <c r="AN245" i="6" s="1"/>
  <c r="AN66" i="12" s="1"/>
  <c r="AN238" i="6"/>
  <c r="T241" i="6"/>
  <c r="T243" i="6" s="1"/>
  <c r="T64" i="12" s="1"/>
  <c r="T238" i="6"/>
  <c r="BN241" i="6"/>
  <c r="BN245" i="6" s="1"/>
  <c r="BN66" i="12" s="1"/>
  <c r="BN238" i="6"/>
  <c r="AC241" i="6"/>
  <c r="AC245" i="6" s="1"/>
  <c r="AC66" i="12" s="1"/>
  <c r="AC238" i="6"/>
  <c r="AA241" i="6"/>
  <c r="AA244" i="6" s="1"/>
  <c r="AA65" i="12" s="1"/>
  <c r="AA238" i="6"/>
  <c r="AS241" i="6"/>
  <c r="AS243" i="6" s="1"/>
  <c r="AS238" i="6"/>
  <c r="V241" i="6"/>
  <c r="V243" i="6" s="1"/>
  <c r="V64" i="12" s="1"/>
  <c r="V238" i="6"/>
  <c r="AV241" i="6"/>
  <c r="AV238" i="6"/>
  <c r="AH241" i="6"/>
  <c r="AH238" i="6"/>
  <c r="AV58" i="12"/>
  <c r="AV60" i="12" s="1"/>
  <c r="CM245" i="6"/>
  <c r="CM66" i="12" s="1"/>
  <c r="AB241" i="6"/>
  <c r="AB245" i="6" s="1"/>
  <c r="AB66" i="12" s="1"/>
  <c r="AB238" i="6"/>
  <c r="CC241" i="6"/>
  <c r="CC243" i="6" s="1"/>
  <c r="CC64" i="12" s="1"/>
  <c r="CC238" i="6"/>
  <c r="BA241" i="6"/>
  <c r="BA244" i="6" s="1"/>
  <c r="BA65" i="12" s="1"/>
  <c r="BA238" i="6"/>
  <c r="AX241" i="6"/>
  <c r="AX243" i="6" s="1"/>
  <c r="AX64" i="12" s="1"/>
  <c r="AX238" i="6"/>
  <c r="AI241" i="6"/>
  <c r="AI245" i="6" s="1"/>
  <c r="AI66" i="12" s="1"/>
  <c r="AI238" i="6"/>
  <c r="X241" i="6"/>
  <c r="X238" i="6"/>
  <c r="AE241" i="6"/>
  <c r="AE238" i="6"/>
  <c r="BF241" i="6"/>
  <c r="BF238" i="6"/>
  <c r="BX241" i="6"/>
  <c r="BX238" i="6"/>
  <c r="L241" i="6"/>
  <c r="L238" i="6"/>
  <c r="R58" i="12"/>
  <c r="R60" i="12" s="1"/>
  <c r="CG58" i="12"/>
  <c r="CG60" i="12" s="1"/>
  <c r="AG241" i="6"/>
  <c r="AG244" i="6" s="1"/>
  <c r="AG65" i="12" s="1"/>
  <c r="AG238" i="6"/>
  <c r="BK241" i="6"/>
  <c r="BK245" i="6" s="1"/>
  <c r="BK66" i="12" s="1"/>
  <c r="BK238" i="6"/>
  <c r="BZ241" i="6"/>
  <c r="BZ244" i="6" s="1"/>
  <c r="BZ65" i="12" s="1"/>
  <c r="BZ238" i="6"/>
  <c r="BQ241" i="6"/>
  <c r="BQ245" i="6" s="1"/>
  <c r="BQ66" i="12" s="1"/>
  <c r="BQ238" i="6"/>
  <c r="BY241" i="6"/>
  <c r="BY245" i="6" s="1"/>
  <c r="BY66" i="12" s="1"/>
  <c r="BY238" i="6"/>
  <c r="S241" i="6"/>
  <c r="S243" i="6" s="1"/>
  <c r="S64" i="12" s="1"/>
  <c r="S238" i="6"/>
  <c r="Z241" i="6"/>
  <c r="Z245" i="6" s="1"/>
  <c r="Z66" i="12" s="1"/>
  <c r="Z238" i="6"/>
  <c r="AL241" i="6"/>
  <c r="AL243" i="6" s="1"/>
  <c r="AL64" i="12" s="1"/>
  <c r="AL238" i="6"/>
  <c r="CH241" i="6"/>
  <c r="CH243" i="6" s="1"/>
  <c r="CH64" i="12" s="1"/>
  <c r="CH238" i="6"/>
  <c r="CI241" i="6"/>
  <c r="CI245" i="6" s="1"/>
  <c r="CI66" i="12" s="1"/>
  <c r="CI238" i="6"/>
  <c r="Y241" i="6"/>
  <c r="Y243" i="6" s="1"/>
  <c r="Y64" i="12" s="1"/>
  <c r="Y238" i="6"/>
  <c r="BI241" i="6"/>
  <c r="BI244" i="6" s="1"/>
  <c r="BI65" i="12" s="1"/>
  <c r="BI238" i="6"/>
  <c r="L58" i="12"/>
  <c r="L60" i="12" s="1"/>
  <c r="P241" i="6"/>
  <c r="P244" i="6" s="1"/>
  <c r="P65" i="12" s="1"/>
  <c r="P238" i="6"/>
  <c r="AW241" i="6"/>
  <c r="AW238" i="6"/>
  <c r="BW241" i="6"/>
  <c r="BW238" i="6"/>
  <c r="O58" i="12"/>
  <c r="O60" i="12" s="1"/>
  <c r="CL241" i="6"/>
  <c r="CL245" i="6" s="1"/>
  <c r="CL66" i="12" s="1"/>
  <c r="CL238" i="6"/>
  <c r="AP241" i="6"/>
  <c r="AP243" i="6" s="1"/>
  <c r="AP64" i="12" s="1"/>
  <c r="AP238" i="6"/>
  <c r="CJ241" i="6"/>
  <c r="CJ245" i="6" s="1"/>
  <c r="CJ66" i="12" s="1"/>
  <c r="CJ238" i="6"/>
  <c r="BJ241" i="6"/>
  <c r="BJ243" i="6" s="1"/>
  <c r="BJ64" i="12" s="1"/>
  <c r="BJ238" i="6"/>
  <c r="BC241" i="6"/>
  <c r="BC238" i="6"/>
  <c r="W241" i="6"/>
  <c r="W243" i="6" s="1"/>
  <c r="W64" i="12" s="1"/>
  <c r="W238" i="6"/>
  <c r="Q241" i="6"/>
  <c r="Q243" i="6" s="1"/>
  <c r="Q64" i="12" s="1"/>
  <c r="Q238" i="6"/>
  <c r="BR241" i="6"/>
  <c r="BR238" i="6"/>
  <c r="BU241" i="6"/>
  <c r="BU238" i="6"/>
  <c r="CB241" i="6"/>
  <c r="CB238" i="6"/>
  <c r="CF241" i="6"/>
  <c r="CF238" i="6"/>
  <c r="AT241" i="6"/>
  <c r="AT244" i="6" s="1"/>
  <c r="AT65" i="12" s="1"/>
  <c r="AT238" i="6"/>
  <c r="AZ241" i="6"/>
  <c r="AZ245" i="6" s="1"/>
  <c r="AZ66" i="12" s="1"/>
  <c r="AZ238" i="6"/>
  <c r="AD241" i="6"/>
  <c r="AD244" i="6" s="1"/>
  <c r="AD65" i="12" s="1"/>
  <c r="AD238" i="6"/>
  <c r="CD241" i="6"/>
  <c r="CD238" i="6"/>
  <c r="N241" i="6"/>
  <c r="N238" i="6"/>
  <c r="AW58" i="12"/>
  <c r="AW60" i="12" s="1"/>
  <c r="AK241" i="6"/>
  <c r="AK245" i="6" s="1"/>
  <c r="AK66" i="12" s="1"/>
  <c r="AK238" i="6"/>
  <c r="BE241" i="6"/>
  <c r="BE245" i="6" s="1"/>
  <c r="BE66" i="12" s="1"/>
  <c r="BE238" i="6"/>
  <c r="K241" i="6"/>
  <c r="K243" i="6" s="1"/>
  <c r="K64" i="12" s="1"/>
  <c r="K238" i="6"/>
  <c r="AU241" i="6"/>
  <c r="AU245" i="6" s="1"/>
  <c r="AU66" i="12" s="1"/>
  <c r="AU238" i="6"/>
  <c r="U241" i="6"/>
  <c r="U245" i="6" s="1"/>
  <c r="U66" i="12" s="1"/>
  <c r="U238" i="6"/>
  <c r="AF241" i="6"/>
  <c r="AF243" i="6" s="1"/>
  <c r="AF64" i="12" s="1"/>
  <c r="AF238" i="6"/>
  <c r="BL241" i="6"/>
  <c r="BL245" i="6" s="1"/>
  <c r="BL66" i="12" s="1"/>
  <c r="BL238" i="6"/>
  <c r="BD241" i="6"/>
  <c r="BD244" i="6" s="1"/>
  <c r="BD65" i="12" s="1"/>
  <c r="BD238" i="6"/>
  <c r="CN241" i="6"/>
  <c r="CN245" i="6" s="1"/>
  <c r="CN66" i="12" s="1"/>
  <c r="CN238" i="6"/>
  <c r="S58" i="12"/>
  <c r="S60" i="12" s="1"/>
  <c r="M236" i="6"/>
  <c r="M58" i="12" s="1"/>
  <c r="M60" i="12" s="1"/>
  <c r="CH58" i="12"/>
  <c r="CH60" i="12" s="1"/>
  <c r="AL58" i="12"/>
  <c r="AL60" i="12" s="1"/>
  <c r="AU58" i="12"/>
  <c r="AU60" i="12" s="1"/>
  <c r="BI58" i="12"/>
  <c r="BI60" i="12" s="1"/>
  <c r="CN58" i="12"/>
  <c r="CN60" i="12" s="1"/>
  <c r="BE58" i="12"/>
  <c r="BE60" i="12" s="1"/>
  <c r="AA58" i="12"/>
  <c r="AA60" i="12" s="1"/>
  <c r="AK58" i="12"/>
  <c r="AK60" i="12" s="1"/>
  <c r="BL58" i="12"/>
  <c r="BL60" i="12" s="1"/>
  <c r="AD58" i="12"/>
  <c r="AD60" i="12" s="1"/>
  <c r="BM58" i="12"/>
  <c r="BM60" i="12" s="1"/>
  <c r="BD58" i="12"/>
  <c r="BD60" i="12" s="1"/>
  <c r="AO236" i="6"/>
  <c r="AF58" i="12"/>
  <c r="AF60" i="12" s="1"/>
  <c r="BR58" i="12"/>
  <c r="BR60" i="12" s="1"/>
  <c r="CB58" i="12"/>
  <c r="CB60" i="12" s="1"/>
  <c r="AQ58" i="12"/>
  <c r="AQ60" i="12" s="1"/>
  <c r="AY58" i="12"/>
  <c r="AY60" i="12" s="1"/>
  <c r="AN58" i="12"/>
  <c r="AN60" i="12" s="1"/>
  <c r="Q58" i="12"/>
  <c r="Q60" i="12" s="1"/>
  <c r="T58" i="12"/>
  <c r="T60" i="12" s="1"/>
  <c r="AM58" i="12"/>
  <c r="AM60" i="12" s="1"/>
  <c r="CC58" i="12"/>
  <c r="CC60" i="12" s="1"/>
  <c r="AI58" i="12"/>
  <c r="AI60" i="12" s="1"/>
  <c r="BA58" i="12"/>
  <c r="BA60" i="12" s="1"/>
  <c r="AJ236" i="6"/>
  <c r="AJ58" i="12" s="1"/>
  <c r="AJ60" i="12" s="1"/>
  <c r="BT236" i="6"/>
  <c r="AS58" i="12"/>
  <c r="AS60" i="12" s="1"/>
  <c r="CI58" i="12"/>
  <c r="CI60" i="12" s="1"/>
  <c r="BV58" i="12"/>
  <c r="BV60" i="12" s="1"/>
  <c r="BH236" i="6"/>
  <c r="AC58" i="12"/>
  <c r="AC60" i="12" s="1"/>
  <c r="BG236" i="6"/>
  <c r="CE58" i="12"/>
  <c r="CE60" i="12" s="1"/>
  <c r="AR58" i="12"/>
  <c r="AR60" i="12" s="1"/>
  <c r="BN58" i="12"/>
  <c r="BN60" i="12" s="1"/>
  <c r="BO58" i="12"/>
  <c r="BO60" i="12" s="1"/>
  <c r="Y58" i="12"/>
  <c r="Y60" i="12" s="1"/>
  <c r="BB58" i="12"/>
  <c r="BB60" i="12" s="1"/>
  <c r="AZ58" i="12"/>
  <c r="AZ60" i="12" s="1"/>
  <c r="CK58" i="12"/>
  <c r="CK60" i="12" s="1"/>
  <c r="BS58" i="12"/>
  <c r="BS60" i="12" s="1"/>
  <c r="BZ58" i="12"/>
  <c r="BZ60" i="12" s="1"/>
  <c r="BQ58" i="12"/>
  <c r="BQ60" i="12" s="1"/>
  <c r="BJ58" i="12"/>
  <c r="BJ60" i="12" s="1"/>
  <c r="U58" i="12"/>
  <c r="U60" i="12" s="1"/>
  <c r="K58" i="12"/>
  <c r="K60" i="12" s="1"/>
  <c r="BC58" i="12"/>
  <c r="BC60" i="12" s="1"/>
  <c r="BK58" i="12"/>
  <c r="BK60" i="12" s="1"/>
  <c r="CJ58" i="12"/>
  <c r="CJ60" i="12" s="1"/>
  <c r="AG58" i="12"/>
  <c r="AG60" i="12" s="1"/>
  <c r="AB58" i="12"/>
  <c r="AB60" i="12" s="1"/>
  <c r="BP58" i="12"/>
  <c r="BP60" i="12" s="1"/>
  <c r="AP58" i="12"/>
  <c r="AP60" i="12" s="1"/>
  <c r="CL58" i="12"/>
  <c r="CL60" i="12" s="1"/>
  <c r="CO256" i="6"/>
  <c r="AT58" i="12"/>
  <c r="AT60" i="12" s="1"/>
  <c r="CA58" i="12"/>
  <c r="CA60" i="12" s="1"/>
  <c r="I92" i="12"/>
  <c r="I91" i="12"/>
  <c r="CO263" i="6"/>
  <c r="CO264" i="6" s="1"/>
  <c r="CO224" i="6"/>
  <c r="I224" i="6" s="1"/>
  <c r="I223" i="6"/>
  <c r="CO103" i="6"/>
  <c r="CO107" i="6" s="1"/>
  <c r="DF2" i="2"/>
  <c r="DG4" i="2"/>
  <c r="O48" i="5" l="1"/>
  <c r="O49" i="5" s="1"/>
  <c r="N29" i="12"/>
  <c r="N66" i="5"/>
  <c r="N68" i="5" s="1"/>
  <c r="N136" i="5"/>
  <c r="N139" i="5" s="1"/>
  <c r="BP244" i="6"/>
  <c r="BP65" i="12" s="1"/>
  <c r="AL245" i="6"/>
  <c r="AL66" i="12" s="1"/>
  <c r="CA243" i="6"/>
  <c r="CA64" i="12" s="1"/>
  <c r="O245" i="6"/>
  <c r="O66" i="12" s="1"/>
  <c r="BA243" i="6"/>
  <c r="BA64" i="12" s="1"/>
  <c r="AR243" i="6"/>
  <c r="AR64" i="12" s="1"/>
  <c r="AM245" i="6"/>
  <c r="AM66" i="12" s="1"/>
  <c r="BQ244" i="6"/>
  <c r="BQ65" i="12" s="1"/>
  <c r="AT243" i="6"/>
  <c r="AT64" i="12" s="1"/>
  <c r="O243" i="6"/>
  <c r="O64" i="12" s="1"/>
  <c r="BQ243" i="6"/>
  <c r="BQ64" i="12" s="1"/>
  <c r="AM243" i="6"/>
  <c r="AM64" i="12" s="1"/>
  <c r="AR244" i="6"/>
  <c r="AR65" i="12" s="1"/>
  <c r="CA245" i="6"/>
  <c r="CA66" i="12" s="1"/>
  <c r="BA245" i="6"/>
  <c r="BA66" i="12" s="1"/>
  <c r="AT245" i="6"/>
  <c r="AT66" i="12" s="1"/>
  <c r="BJ245" i="6"/>
  <c r="BJ66" i="12" s="1"/>
  <c r="AN243" i="6"/>
  <c r="AN64" i="12" s="1"/>
  <c r="AN244" i="6"/>
  <c r="AN65" i="12" s="1"/>
  <c r="CK244" i="6"/>
  <c r="CK65" i="12" s="1"/>
  <c r="AL244" i="6"/>
  <c r="AL65" i="12" s="1"/>
  <c r="BJ244" i="6"/>
  <c r="BJ65" i="12" s="1"/>
  <c r="AG243" i="6"/>
  <c r="AG64" i="12" s="1"/>
  <c r="CI244" i="6"/>
  <c r="CI65" i="12" s="1"/>
  <c r="BB243" i="6"/>
  <c r="BB64" i="12" s="1"/>
  <c r="AP245" i="6"/>
  <c r="AP66" i="12" s="1"/>
  <c r="CI243" i="6"/>
  <c r="CI64" i="12" s="1"/>
  <c r="AY245" i="6"/>
  <c r="AY66" i="12" s="1"/>
  <c r="BK244" i="6"/>
  <c r="BK65" i="12" s="1"/>
  <c r="AB244" i="6"/>
  <c r="AB65" i="12" s="1"/>
  <c r="CE245" i="6"/>
  <c r="CE66" i="12" s="1"/>
  <c r="AP244" i="6"/>
  <c r="AP65" i="12" s="1"/>
  <c r="BB245" i="6"/>
  <c r="BB66" i="12" s="1"/>
  <c r="BN244" i="6"/>
  <c r="BN65" i="12" s="1"/>
  <c r="CM67" i="12"/>
  <c r="K245" i="6"/>
  <c r="K66" i="12" s="1"/>
  <c r="BK243" i="6"/>
  <c r="BK64" i="12" s="1"/>
  <c r="CJ244" i="6"/>
  <c r="CJ65" i="12" s="1"/>
  <c r="AI243" i="6"/>
  <c r="AI64" i="12" s="1"/>
  <c r="S245" i="6"/>
  <c r="S66" i="12" s="1"/>
  <c r="AB243" i="6"/>
  <c r="AB64" i="12" s="1"/>
  <c r="AI244" i="6"/>
  <c r="AI65" i="12" s="1"/>
  <c r="AY244" i="6"/>
  <c r="AY65" i="12" s="1"/>
  <c r="S244" i="6"/>
  <c r="S65" i="12" s="1"/>
  <c r="CE243" i="6"/>
  <c r="CE64" i="12" s="1"/>
  <c r="BN243" i="6"/>
  <c r="BN64" i="12" s="1"/>
  <c r="AF245" i="6"/>
  <c r="AF66" i="12" s="1"/>
  <c r="BL243" i="6"/>
  <c r="BL64" i="12" s="1"/>
  <c r="BL244" i="6"/>
  <c r="BL65" i="12" s="1"/>
  <c r="K244" i="6"/>
  <c r="K65" i="12" s="1"/>
  <c r="BY244" i="6"/>
  <c r="BY65" i="12" s="1"/>
  <c r="CL243" i="6"/>
  <c r="CL64" i="12" s="1"/>
  <c r="AC244" i="6"/>
  <c r="AC65" i="12" s="1"/>
  <c r="P243" i="6"/>
  <c r="P64" i="12" s="1"/>
  <c r="AU244" i="6"/>
  <c r="AU65" i="12" s="1"/>
  <c r="BY243" i="6"/>
  <c r="BY64" i="12" s="1"/>
  <c r="BP243" i="6"/>
  <c r="BP64" i="12" s="1"/>
  <c r="AK243" i="6"/>
  <c r="AK64" i="12" s="1"/>
  <c r="CK243" i="6"/>
  <c r="CK64" i="12" s="1"/>
  <c r="AZ244" i="6"/>
  <c r="AZ65" i="12" s="1"/>
  <c r="BV244" i="6"/>
  <c r="BV65" i="12" s="1"/>
  <c r="AX245" i="6"/>
  <c r="AX66" i="12" s="1"/>
  <c r="U244" i="6"/>
  <c r="U65" i="12" s="1"/>
  <c r="CM247" i="6"/>
  <c r="AK244" i="6"/>
  <c r="AK65" i="12" s="1"/>
  <c r="AG245" i="6"/>
  <c r="AG66" i="12" s="1"/>
  <c r="BV245" i="6"/>
  <c r="BV66" i="12" s="1"/>
  <c r="AX244" i="6"/>
  <c r="AX65" i="12" s="1"/>
  <c r="AQ245" i="6"/>
  <c r="AQ66" i="12" s="1"/>
  <c r="U243" i="6"/>
  <c r="U64" i="12" s="1"/>
  <c r="P245" i="6"/>
  <c r="P66" i="12" s="1"/>
  <c r="CL244" i="6"/>
  <c r="CL65" i="12" s="1"/>
  <c r="AZ243" i="6"/>
  <c r="AQ244" i="6"/>
  <c r="AQ65" i="12" s="1"/>
  <c r="AV245" i="6"/>
  <c r="AV66" i="12" s="1"/>
  <c r="AV244" i="6"/>
  <c r="AV65" i="12" s="1"/>
  <c r="AV243" i="6"/>
  <c r="R245" i="6"/>
  <c r="R66" i="12" s="1"/>
  <c r="R244" i="6"/>
  <c r="R65" i="12" s="1"/>
  <c r="Y244" i="6"/>
  <c r="Y65" i="12" s="1"/>
  <c r="BZ243" i="6"/>
  <c r="BZ64" i="12" s="1"/>
  <c r="AC243" i="6"/>
  <c r="AC64" i="12" s="1"/>
  <c r="BT241" i="6"/>
  <c r="BT238" i="6"/>
  <c r="Y245" i="6"/>
  <c r="Y66" i="12" s="1"/>
  <c r="Q244" i="6"/>
  <c r="Q65" i="12" s="1"/>
  <c r="Z243" i="6"/>
  <c r="BW244" i="6"/>
  <c r="BW65" i="12" s="1"/>
  <c r="BW243" i="6"/>
  <c r="BW245" i="6"/>
  <c r="BW66" i="12" s="1"/>
  <c r="CF244" i="6"/>
  <c r="CF65" i="12" s="1"/>
  <c r="CF243" i="6"/>
  <c r="CF245" i="6"/>
  <c r="CF66" i="12" s="1"/>
  <c r="L245" i="6"/>
  <c r="L66" i="12" s="1"/>
  <c r="L244" i="6"/>
  <c r="L65" i="12" s="1"/>
  <c r="L243" i="6"/>
  <c r="Q245" i="6"/>
  <c r="Q66" i="12" s="1"/>
  <c r="Z244" i="6"/>
  <c r="Z65" i="12" s="1"/>
  <c r="BZ245" i="6"/>
  <c r="BZ66" i="12" s="1"/>
  <c r="BS244" i="6"/>
  <c r="BS65" i="12" s="1"/>
  <c r="BO243" i="6"/>
  <c r="BO64" i="12" s="1"/>
  <c r="AJ241" i="6"/>
  <c r="AJ243" i="6" s="1"/>
  <c r="AJ238" i="6"/>
  <c r="BD245" i="6"/>
  <c r="BD66" i="12" s="1"/>
  <c r="M241" i="6"/>
  <c r="M238" i="6"/>
  <c r="AD243" i="6"/>
  <c r="AD64" i="12" s="1"/>
  <c r="AD245" i="6"/>
  <c r="AD66" i="12" s="1"/>
  <c r="CB243" i="6"/>
  <c r="CB245" i="6"/>
  <c r="CB66" i="12" s="1"/>
  <c r="CB244" i="6"/>
  <c r="CB65" i="12" s="1"/>
  <c r="W244" i="6"/>
  <c r="W65" i="12" s="1"/>
  <c r="W245" i="6"/>
  <c r="W66" i="12" s="1"/>
  <c r="BX245" i="6"/>
  <c r="BX66" i="12" s="1"/>
  <c r="BX244" i="6"/>
  <c r="BX65" i="12" s="1"/>
  <c r="BX243" i="6"/>
  <c r="V244" i="6"/>
  <c r="V65" i="12" s="1"/>
  <c r="V245" i="6"/>
  <c r="V66" i="12" s="1"/>
  <c r="CG244" i="6"/>
  <c r="CG245" i="6"/>
  <c r="CG66" i="12" s="1"/>
  <c r="BG241" i="6"/>
  <c r="BG243" i="6" s="1"/>
  <c r="BG64" i="12" s="1"/>
  <c r="BG238" i="6"/>
  <c r="AW245" i="6"/>
  <c r="AW66" i="12" s="1"/>
  <c r="AW243" i="6"/>
  <c r="AW244" i="6"/>
  <c r="AW65" i="12" s="1"/>
  <c r="BO244" i="6"/>
  <c r="BO65" i="12" s="1"/>
  <c r="CC245" i="6"/>
  <c r="CC66" i="12" s="1"/>
  <c r="BM244" i="6"/>
  <c r="BM65" i="12" s="1"/>
  <c r="CN243" i="6"/>
  <c r="CN64" i="12" s="1"/>
  <c r="CN244" i="6"/>
  <c r="CN65" i="12" s="1"/>
  <c r="AO241" i="6"/>
  <c r="AO245" i="6" s="1"/>
  <c r="AO66" i="12" s="1"/>
  <c r="AO238" i="6"/>
  <c r="BS245" i="6"/>
  <c r="BS66" i="12" s="1"/>
  <c r="BM245" i="6"/>
  <c r="BM66" i="12" s="1"/>
  <c r="AU243" i="6"/>
  <c r="BD243" i="6"/>
  <c r="BU244" i="6"/>
  <c r="BU65" i="12" s="1"/>
  <c r="BU245" i="6"/>
  <c r="BU66" i="12" s="1"/>
  <c r="BU243" i="6"/>
  <c r="BC244" i="6"/>
  <c r="BC65" i="12" s="1"/>
  <c r="BC243" i="6"/>
  <c r="BC245" i="6"/>
  <c r="BC66" i="12" s="1"/>
  <c r="CH244" i="6"/>
  <c r="CH245" i="6"/>
  <c r="CH66" i="12" s="1"/>
  <c r="BF245" i="6"/>
  <c r="BF66" i="12" s="1"/>
  <c r="BF244" i="6"/>
  <c r="BF65" i="12" s="1"/>
  <c r="BF243" i="6"/>
  <c r="AS245" i="6"/>
  <c r="AS66" i="12" s="1"/>
  <c r="AS244" i="6"/>
  <c r="AS65" i="12" s="1"/>
  <c r="T244" i="6"/>
  <c r="T65" i="12" s="1"/>
  <c r="T245" i="6"/>
  <c r="T66" i="12" s="1"/>
  <c r="CD245" i="6"/>
  <c r="CD66" i="12" s="1"/>
  <c r="CD244" i="6"/>
  <c r="CD65" i="12" s="1"/>
  <c r="CD243" i="6"/>
  <c r="X245" i="6"/>
  <c r="X66" i="12" s="1"/>
  <c r="X244" i="6"/>
  <c r="X65" i="12" s="1"/>
  <c r="X243" i="6"/>
  <c r="R243" i="6"/>
  <c r="BH241" i="6"/>
  <c r="BH245" i="6" s="1"/>
  <c r="BH66" i="12" s="1"/>
  <c r="BH238" i="6"/>
  <c r="CC244" i="6"/>
  <c r="CC65" i="12" s="1"/>
  <c r="CJ243" i="6"/>
  <c r="CJ64" i="12" s="1"/>
  <c r="BE244" i="6"/>
  <c r="BE65" i="12" s="1"/>
  <c r="AF244" i="6"/>
  <c r="AF65" i="12" s="1"/>
  <c r="BE243" i="6"/>
  <c r="BE64" i="12" s="1"/>
  <c r="N245" i="6"/>
  <c r="N66" i="12" s="1"/>
  <c r="N244" i="6"/>
  <c r="N65" i="12" s="1"/>
  <c r="N243" i="6"/>
  <c r="BR243" i="6"/>
  <c r="BR244" i="6"/>
  <c r="BR65" i="12" s="1"/>
  <c r="BR245" i="6"/>
  <c r="BR66" i="12" s="1"/>
  <c r="BI245" i="6"/>
  <c r="BI66" i="12" s="1"/>
  <c r="BI243" i="6"/>
  <c r="BI64" i="12" s="1"/>
  <c r="AE245" i="6"/>
  <c r="AE66" i="12" s="1"/>
  <c r="AE244" i="6"/>
  <c r="AE65" i="12" s="1"/>
  <c r="AE243" i="6"/>
  <c r="AH243" i="6"/>
  <c r="AH245" i="6"/>
  <c r="AH66" i="12" s="1"/>
  <c r="AH244" i="6"/>
  <c r="AH65" i="12" s="1"/>
  <c r="AA245" i="6"/>
  <c r="AA66" i="12" s="1"/>
  <c r="AA243" i="6"/>
  <c r="AO58" i="12"/>
  <c r="AO60" i="12" s="1"/>
  <c r="BT58" i="12"/>
  <c r="BT60" i="12" s="1"/>
  <c r="AS64" i="12"/>
  <c r="BG58" i="12"/>
  <c r="BG60" i="12" s="1"/>
  <c r="BH58" i="12"/>
  <c r="BH60" i="12" s="1"/>
  <c r="CO236" i="6"/>
  <c r="P171" i="5"/>
  <c r="Q175" i="5" s="1"/>
  <c r="Q74" i="12" s="1"/>
  <c r="L171" i="5"/>
  <c r="M175" i="5" s="1"/>
  <c r="M74" i="12" s="1"/>
  <c r="Q171" i="5"/>
  <c r="R175" i="5" s="1"/>
  <c r="R74" i="12" s="1"/>
  <c r="M171" i="5"/>
  <c r="N175" i="5" s="1"/>
  <c r="N74" i="12" s="1"/>
  <c r="O171" i="5"/>
  <c r="P175" i="5" s="1"/>
  <c r="P74" i="12" s="1"/>
  <c r="R171" i="5"/>
  <c r="S175" i="5" s="1"/>
  <c r="S74" i="12" s="1"/>
  <c r="N171" i="5"/>
  <c r="O175" i="5" s="1"/>
  <c r="O74" i="12" s="1"/>
  <c r="S171" i="5"/>
  <c r="T175" i="5" s="1"/>
  <c r="T74" i="12" s="1"/>
  <c r="I103" i="6"/>
  <c r="CO17" i="12"/>
  <c r="I17" i="12" s="1"/>
  <c r="CO105" i="6"/>
  <c r="DG2" i="2"/>
  <c r="DH4" i="2"/>
  <c r="P48" i="5" l="1"/>
  <c r="P49" i="5" s="1"/>
  <c r="BA67" i="12"/>
  <c r="AL67" i="12"/>
  <c r="BP67" i="12"/>
  <c r="CA67" i="12"/>
  <c r="Q48" i="5"/>
  <c r="O29" i="12"/>
  <c r="O136" i="5"/>
  <c r="O139" i="5" s="1"/>
  <c r="O66" i="5"/>
  <c r="O68" i="5" s="1"/>
  <c r="AT67" i="12"/>
  <c r="O67" i="12"/>
  <c r="O77" i="12" s="1"/>
  <c r="AR67" i="12"/>
  <c r="BQ67" i="12"/>
  <c r="BK67" i="12"/>
  <c r="AM67" i="12"/>
  <c r="O247" i="6"/>
  <c r="AT247" i="6"/>
  <c r="CA247" i="6"/>
  <c r="AR247" i="6"/>
  <c r="AL247" i="6"/>
  <c r="AM247" i="6"/>
  <c r="AN247" i="6"/>
  <c r="BJ67" i="12"/>
  <c r="CK67" i="12"/>
  <c r="BA247" i="6"/>
  <c r="AN67" i="12"/>
  <c r="BJ247" i="6"/>
  <c r="BQ247" i="6"/>
  <c r="BB247" i="6"/>
  <c r="AG67" i="12"/>
  <c r="CI67" i="12"/>
  <c r="AF67" i="12"/>
  <c r="BB67" i="12"/>
  <c r="BN67" i="12"/>
  <c r="K247" i="6"/>
  <c r="AP67" i="12"/>
  <c r="AY67" i="12"/>
  <c r="CI247" i="6"/>
  <c r="BH243" i="6"/>
  <c r="BH64" i="12" s="1"/>
  <c r="CK247" i="6"/>
  <c r="AB67" i="12"/>
  <c r="BN247" i="6"/>
  <c r="AP247" i="6"/>
  <c r="AB247" i="6"/>
  <c r="AI247" i="6"/>
  <c r="CE247" i="6"/>
  <c r="CE67" i="12"/>
  <c r="AI67" i="12"/>
  <c r="K67" i="12"/>
  <c r="K77" i="12" s="1"/>
  <c r="BV67" i="12"/>
  <c r="BL67" i="12"/>
  <c r="Q67" i="12"/>
  <c r="Q77" i="12" s="1"/>
  <c r="CJ67" i="12"/>
  <c r="BS67" i="12"/>
  <c r="BY67" i="12"/>
  <c r="BM247" i="6"/>
  <c r="BK247" i="6"/>
  <c r="S67" i="12"/>
  <c r="S77" i="12" s="1"/>
  <c r="BP247" i="6"/>
  <c r="BL247" i="6"/>
  <c r="AY247" i="6"/>
  <c r="BY247" i="6"/>
  <c r="S247" i="6"/>
  <c r="CL247" i="6"/>
  <c r="P247" i="6"/>
  <c r="Q247" i="6"/>
  <c r="CJ247" i="6"/>
  <c r="CL67" i="12"/>
  <c r="AD67" i="12"/>
  <c r="AG247" i="6"/>
  <c r="BS247" i="6"/>
  <c r="BE67" i="12"/>
  <c r="AS67" i="12"/>
  <c r="BM67" i="12"/>
  <c r="W67" i="12"/>
  <c r="AK67" i="12"/>
  <c r="W247" i="6"/>
  <c r="CC67" i="12"/>
  <c r="BO67" i="12"/>
  <c r="AX67" i="12"/>
  <c r="AQ67" i="12"/>
  <c r="V67" i="12"/>
  <c r="U67" i="12"/>
  <c r="P67" i="12"/>
  <c r="P77" i="12" s="1"/>
  <c r="T67" i="12"/>
  <c r="T77" i="12" s="1"/>
  <c r="CN67" i="12"/>
  <c r="AC67" i="12"/>
  <c r="AK247" i="6"/>
  <c r="CN247" i="6"/>
  <c r="BI67" i="12"/>
  <c r="AC247" i="6"/>
  <c r="AX247" i="6"/>
  <c r="Y67" i="12"/>
  <c r="AZ64" i="12"/>
  <c r="AZ67" i="12" s="1"/>
  <c r="AZ247" i="6"/>
  <c r="U247" i="6"/>
  <c r="BV247" i="6"/>
  <c r="BG244" i="6"/>
  <c r="BG65" i="12" s="1"/>
  <c r="T247" i="6"/>
  <c r="AQ247" i="6"/>
  <c r="CO241" i="6"/>
  <c r="CO244" i="6" s="1"/>
  <c r="CO238" i="6"/>
  <c r="I238" i="6" s="1"/>
  <c r="BI247" i="6"/>
  <c r="AH64" i="12"/>
  <c r="AH67" i="12" s="1"/>
  <c r="AH247" i="6"/>
  <c r="X64" i="12"/>
  <c r="X67" i="12" s="1"/>
  <c r="X247" i="6"/>
  <c r="BC64" i="12"/>
  <c r="BC67" i="12" s="1"/>
  <c r="BC247" i="6"/>
  <c r="BG245" i="6"/>
  <c r="BG66" i="12" s="1"/>
  <c r="CC247" i="6"/>
  <c r="BH244" i="6"/>
  <c r="BH65" i="12" s="1"/>
  <c r="BO247" i="6"/>
  <c r="AD247" i="6"/>
  <c r="AO244" i="6"/>
  <c r="AO65" i="12" s="1"/>
  <c r="BF64" i="12"/>
  <c r="BF67" i="12" s="1"/>
  <c r="BF247" i="6"/>
  <c r="BU64" i="12"/>
  <c r="BU67" i="12" s="1"/>
  <c r="BU247" i="6"/>
  <c r="AW247" i="6"/>
  <c r="AW64" i="12"/>
  <c r="AW67" i="12" s="1"/>
  <c r="BX64" i="12"/>
  <c r="BX67" i="12" s="1"/>
  <c r="BX247" i="6"/>
  <c r="CF247" i="6"/>
  <c r="CF64" i="12"/>
  <c r="CF67" i="12" s="1"/>
  <c r="BD247" i="6"/>
  <c r="BD64" i="12"/>
  <c r="BD67" i="12" s="1"/>
  <c r="Y247" i="6"/>
  <c r="AO243" i="6"/>
  <c r="AO64" i="12" s="1"/>
  <c r="CH65" i="12"/>
  <c r="CH67" i="12" s="1"/>
  <c r="CH247" i="6"/>
  <c r="AU64" i="12"/>
  <c r="AU67" i="12" s="1"/>
  <c r="AU247" i="6"/>
  <c r="BW64" i="12"/>
  <c r="BW67" i="12" s="1"/>
  <c r="BW247" i="6"/>
  <c r="AV64" i="12"/>
  <c r="AV67" i="12" s="1"/>
  <c r="AV247" i="6"/>
  <c r="AA64" i="12"/>
  <c r="AA67" i="12" s="1"/>
  <c r="AA247" i="6"/>
  <c r="M245" i="6"/>
  <c r="M66" i="12" s="1"/>
  <c r="M244" i="6"/>
  <c r="M65" i="12" s="1"/>
  <c r="M243" i="6"/>
  <c r="BT243" i="6"/>
  <c r="BT64" i="12" s="1"/>
  <c r="BT244" i="6"/>
  <c r="BT65" i="12" s="1"/>
  <c r="V247" i="6"/>
  <c r="AF247" i="6"/>
  <c r="BE247" i="6"/>
  <c r="R247" i="6"/>
  <c r="R64" i="12"/>
  <c r="R67" i="12" s="1"/>
  <c r="R77" i="12" s="1"/>
  <c r="CG65" i="12"/>
  <c r="CG67" i="12" s="1"/>
  <c r="CG247" i="6"/>
  <c r="L247" i="6"/>
  <c r="L64" i="12"/>
  <c r="L67" i="12" s="1"/>
  <c r="CD247" i="6"/>
  <c r="CD64" i="12"/>
  <c r="CD67" i="12" s="1"/>
  <c r="BZ67" i="12"/>
  <c r="BR64" i="12"/>
  <c r="BR67" i="12" s="1"/>
  <c r="BR247" i="6"/>
  <c r="AJ244" i="6"/>
  <c r="AJ65" i="12" s="1"/>
  <c r="AJ245" i="6"/>
  <c r="AJ66" i="12" s="1"/>
  <c r="Z64" i="12"/>
  <c r="Z67" i="12" s="1"/>
  <c r="Z247" i="6"/>
  <c r="BT245" i="6"/>
  <c r="BT66" i="12" s="1"/>
  <c r="BZ247" i="6"/>
  <c r="AE64" i="12"/>
  <c r="AE67" i="12" s="1"/>
  <c r="AE247" i="6"/>
  <c r="N64" i="12"/>
  <c r="N67" i="12" s="1"/>
  <c r="N77" i="12" s="1"/>
  <c r="N247" i="6"/>
  <c r="AS247" i="6"/>
  <c r="CB64" i="12"/>
  <c r="CB67" i="12" s="1"/>
  <c r="CB247" i="6"/>
  <c r="AJ64" i="12"/>
  <c r="CO58" i="12"/>
  <c r="I236" i="6"/>
  <c r="K171" i="5"/>
  <c r="L175" i="5" s="1"/>
  <c r="L74" i="12" s="1"/>
  <c r="T171" i="5"/>
  <c r="U175" i="5" s="1"/>
  <c r="U74" i="12" s="1"/>
  <c r="CO19" i="12"/>
  <c r="I19" i="12" s="1"/>
  <c r="G108" i="6" s="1"/>
  <c r="I105" i="6"/>
  <c r="DH2" i="2"/>
  <c r="DI4" i="2"/>
  <c r="Q49" i="5" l="1"/>
  <c r="R48" i="5"/>
  <c r="P29" i="12"/>
  <c r="P66" i="5"/>
  <c r="P68" i="5" s="1"/>
  <c r="P136" i="5"/>
  <c r="P139" i="5" s="1"/>
  <c r="CO245" i="6"/>
  <c r="CO66" i="12" s="1"/>
  <c r="I66" i="12" s="1"/>
  <c r="BH67" i="12"/>
  <c r="L77" i="12"/>
  <c r="U77" i="12"/>
  <c r="BH247" i="6"/>
  <c r="CO243" i="6"/>
  <c r="I243" i="6" s="1"/>
  <c r="BG247" i="6"/>
  <c r="BG67" i="12"/>
  <c r="BT247" i="6"/>
  <c r="AJ247" i="6"/>
  <c r="AO67" i="12"/>
  <c r="AJ67" i="12"/>
  <c r="AO247" i="6"/>
  <c r="BT67" i="12"/>
  <c r="M64" i="12"/>
  <c r="M247" i="6"/>
  <c r="CO65" i="12"/>
  <c r="I65" i="12" s="1"/>
  <c r="I244" i="6"/>
  <c r="CO60" i="12"/>
  <c r="I60" i="12" s="1"/>
  <c r="I58" i="12"/>
  <c r="U171" i="5"/>
  <c r="V175" i="5" s="1"/>
  <c r="V74" i="12" s="1"/>
  <c r="V77" i="12" s="1"/>
  <c r="DI2" i="2"/>
  <c r="DJ4" i="2"/>
  <c r="Q29" i="12" l="1"/>
  <c r="Q66" i="5"/>
  <c r="Q68" i="5" s="1"/>
  <c r="Q136" i="5"/>
  <c r="Q139" i="5" s="1"/>
  <c r="R49" i="5"/>
  <c r="S48" i="5"/>
  <c r="I245" i="6"/>
  <c r="CO247" i="6"/>
  <c r="I247" i="6" s="1"/>
  <c r="CO64" i="12"/>
  <c r="I64" i="12" s="1"/>
  <c r="M67" i="12"/>
  <c r="M77" i="12" s="1"/>
  <c r="V171" i="5"/>
  <c r="W175" i="5" s="1"/>
  <c r="W74" i="12" s="1"/>
  <c r="W77" i="12" s="1"/>
  <c r="DJ2" i="2"/>
  <c r="DK4" i="2"/>
  <c r="S49" i="5" l="1"/>
  <c r="T48" i="5"/>
  <c r="R29" i="12"/>
  <c r="R66" i="5"/>
  <c r="R68" i="5" s="1"/>
  <c r="R136" i="5"/>
  <c r="R139" i="5" s="1"/>
  <c r="CO67" i="12"/>
  <c r="I67" i="12" s="1"/>
  <c r="DK2" i="2"/>
  <c r="DL4" i="2"/>
  <c r="S29" i="12" l="1"/>
  <c r="S66" i="5"/>
  <c r="S68" i="5" s="1"/>
  <c r="S136" i="5"/>
  <c r="S139" i="5" s="1"/>
  <c r="T49" i="5"/>
  <c r="U48" i="5"/>
  <c r="W171" i="5"/>
  <c r="X175" i="5" s="1"/>
  <c r="X74" i="12" s="1"/>
  <c r="X77" i="12" s="1"/>
  <c r="X171" i="5"/>
  <c r="Y175" i="5" s="1"/>
  <c r="Y74" i="12" s="1"/>
  <c r="Y77" i="12" s="1"/>
  <c r="DL2" i="2"/>
  <c r="DM4" i="2"/>
  <c r="U49" i="5" l="1"/>
  <c r="V48" i="5"/>
  <c r="T29" i="12"/>
  <c r="T66" i="5"/>
  <c r="T68" i="5" s="1"/>
  <c r="T136" i="5"/>
  <c r="T139" i="5" s="1"/>
  <c r="Y171" i="5"/>
  <c r="Z175" i="5" s="1"/>
  <c r="Z74" i="12" s="1"/>
  <c r="Z77" i="12" s="1"/>
  <c r="DM2" i="2"/>
  <c r="DN4" i="2"/>
  <c r="V49" i="5" l="1"/>
  <c r="W48" i="5"/>
  <c r="U29" i="12"/>
  <c r="U66" i="5"/>
  <c r="U68" i="5" s="1"/>
  <c r="U136" i="5"/>
  <c r="U139" i="5" s="1"/>
  <c r="Z171" i="5"/>
  <c r="AA175" i="5" s="1"/>
  <c r="AA74" i="12" s="1"/>
  <c r="AA77" i="12" s="1"/>
  <c r="DO4" i="2"/>
  <c r="DN2" i="2"/>
  <c r="V29" i="12" l="1"/>
  <c r="V136" i="5"/>
  <c r="V139" i="5" s="1"/>
  <c r="V66" i="5"/>
  <c r="V68" i="5" s="1"/>
  <c r="W49" i="5"/>
  <c r="X48" i="5"/>
  <c r="AA171" i="5"/>
  <c r="AB175" i="5" s="1"/>
  <c r="AB74" i="12" s="1"/>
  <c r="AB77" i="12" s="1"/>
  <c r="DP4" i="2"/>
  <c r="DO2" i="2"/>
  <c r="X49" i="5" l="1"/>
  <c r="Y48" i="5"/>
  <c r="W29" i="12"/>
  <c r="W136" i="5"/>
  <c r="W139" i="5" s="1"/>
  <c r="W66" i="5"/>
  <c r="W68" i="5" s="1"/>
  <c r="AB171" i="5"/>
  <c r="AC175" i="5" s="1"/>
  <c r="AC74" i="12" s="1"/>
  <c r="AC77" i="12" s="1"/>
  <c r="DQ4" i="2"/>
  <c r="DP2" i="2"/>
  <c r="X29" i="12" l="1"/>
  <c r="X66" i="5"/>
  <c r="X68" i="5" s="1"/>
  <c r="X136" i="5"/>
  <c r="X139" i="5" s="1"/>
  <c r="Y49" i="5"/>
  <c r="Z48" i="5"/>
  <c r="AC171" i="5"/>
  <c r="AD175" i="5" s="1"/>
  <c r="AD74" i="12" s="1"/>
  <c r="AD77" i="12" s="1"/>
  <c r="DR4" i="2"/>
  <c r="DQ2" i="2"/>
  <c r="Z49" i="5" l="1"/>
  <c r="AA48" i="5"/>
  <c r="Y29" i="12"/>
  <c r="Y66" i="5"/>
  <c r="Y68" i="5" s="1"/>
  <c r="Y136" i="5"/>
  <c r="Y139" i="5" s="1"/>
  <c r="AD171" i="5"/>
  <c r="AE175" i="5" s="1"/>
  <c r="AE74" i="12" s="1"/>
  <c r="AE77" i="12" s="1"/>
  <c r="DS4" i="2"/>
  <c r="DR2" i="2"/>
  <c r="Z29" i="12" l="1"/>
  <c r="Z66" i="5"/>
  <c r="Z68" i="5" s="1"/>
  <c r="Z136" i="5"/>
  <c r="Z139" i="5" s="1"/>
  <c r="AA49" i="5"/>
  <c r="AB48" i="5"/>
  <c r="AE171" i="5"/>
  <c r="AF175" i="5" s="1"/>
  <c r="AF74" i="12" s="1"/>
  <c r="AF77" i="12" s="1"/>
  <c r="DS2" i="2"/>
  <c r="DT4" i="2"/>
  <c r="AB49" i="5" l="1"/>
  <c r="AC48" i="5"/>
  <c r="AA29" i="12"/>
  <c r="AA66" i="5"/>
  <c r="AA68" i="5" s="1"/>
  <c r="AA136" i="5"/>
  <c r="AA139" i="5" s="1"/>
  <c r="AF171" i="5"/>
  <c r="AG175" i="5" s="1"/>
  <c r="AG74" i="12" s="1"/>
  <c r="AG77" i="12" s="1"/>
  <c r="DU4" i="2"/>
  <c r="DT2" i="2"/>
  <c r="AC49" i="5" l="1"/>
  <c r="AD48" i="5"/>
  <c r="AB29" i="12"/>
  <c r="AB66" i="5"/>
  <c r="AB68" i="5" s="1"/>
  <c r="AB136" i="5"/>
  <c r="AB139" i="5" s="1"/>
  <c r="AG171" i="5"/>
  <c r="AH175" i="5" s="1"/>
  <c r="AH74" i="12" s="1"/>
  <c r="AH77" i="12" s="1"/>
  <c r="DU2" i="2"/>
  <c r="DV4" i="2"/>
  <c r="AD49" i="5" l="1"/>
  <c r="AE48" i="5"/>
  <c r="AC29" i="12"/>
  <c r="AC66" i="5"/>
  <c r="AC68" i="5" s="1"/>
  <c r="AC136" i="5"/>
  <c r="AC139" i="5" s="1"/>
  <c r="AH171" i="5"/>
  <c r="AI175" i="5" s="1"/>
  <c r="AI74" i="12" s="1"/>
  <c r="AI77" i="12" s="1"/>
  <c r="DV2" i="2"/>
  <c r="DW4" i="2"/>
  <c r="AD29" i="12" l="1"/>
  <c r="AD66" i="5"/>
  <c r="AD68" i="5" s="1"/>
  <c r="AD136" i="5"/>
  <c r="AD139" i="5" s="1"/>
  <c r="AE49" i="5"/>
  <c r="AF48" i="5"/>
  <c r="AI171" i="5"/>
  <c r="AJ175" i="5" s="1"/>
  <c r="AJ74" i="12" s="1"/>
  <c r="AJ77" i="12" s="1"/>
  <c r="DW2" i="2"/>
  <c r="DX4" i="2"/>
  <c r="AF49" i="5" l="1"/>
  <c r="AG48" i="5"/>
  <c r="AE29" i="12"/>
  <c r="AE136" i="5"/>
  <c r="AE139" i="5" s="1"/>
  <c r="AE66" i="5"/>
  <c r="AE68" i="5" s="1"/>
  <c r="AJ171" i="5"/>
  <c r="AK175" i="5" s="1"/>
  <c r="AK74" i="12" s="1"/>
  <c r="AK77" i="12" s="1"/>
  <c r="DX2" i="2"/>
  <c r="DY4" i="2"/>
  <c r="AF29" i="12" l="1"/>
  <c r="AF66" i="5"/>
  <c r="AF68" i="5" s="1"/>
  <c r="AF136" i="5"/>
  <c r="AF139" i="5" s="1"/>
  <c r="AG49" i="5"/>
  <c r="AH48" i="5"/>
  <c r="AK171" i="5"/>
  <c r="AL175" i="5" s="1"/>
  <c r="AL74" i="12" s="1"/>
  <c r="AL77" i="12" s="1"/>
  <c r="DY2" i="2"/>
  <c r="DZ4" i="2"/>
  <c r="AH49" i="5" l="1"/>
  <c r="AI48" i="5"/>
  <c r="AG29" i="12"/>
  <c r="AG66" i="5"/>
  <c r="AG68" i="5" s="1"/>
  <c r="AG136" i="5"/>
  <c r="AG139" i="5" s="1"/>
  <c r="AL171" i="5"/>
  <c r="AM175" i="5" s="1"/>
  <c r="AM74" i="12" s="1"/>
  <c r="AM77" i="12" s="1"/>
  <c r="DZ2" i="2"/>
  <c r="EA4" i="2"/>
  <c r="AH29" i="12" l="1"/>
  <c r="AH66" i="5"/>
  <c r="AH68" i="5" s="1"/>
  <c r="AH136" i="5"/>
  <c r="AH139" i="5" s="1"/>
  <c r="AI49" i="5"/>
  <c r="AJ48" i="5"/>
  <c r="AM171" i="5"/>
  <c r="AN175" i="5" s="1"/>
  <c r="AN74" i="12" s="1"/>
  <c r="AN77" i="12" s="1"/>
  <c r="EA2" i="2"/>
  <c r="EB4" i="2"/>
  <c r="AJ49" i="5" l="1"/>
  <c r="AK48" i="5"/>
  <c r="AI29" i="12"/>
  <c r="AI66" i="5"/>
  <c r="AI68" i="5" s="1"/>
  <c r="AI136" i="5"/>
  <c r="AI139" i="5" s="1"/>
  <c r="AN171" i="5"/>
  <c r="AO175" i="5" s="1"/>
  <c r="AO74" i="12" s="1"/>
  <c r="AO77" i="12" s="1"/>
  <c r="EB2" i="2"/>
  <c r="EC4" i="2"/>
  <c r="AJ29" i="12" l="1"/>
  <c r="AJ66" i="5"/>
  <c r="AJ68" i="5" s="1"/>
  <c r="AJ136" i="5"/>
  <c r="AJ139" i="5" s="1"/>
  <c r="AK49" i="5"/>
  <c r="AL48" i="5"/>
  <c r="AO171" i="5"/>
  <c r="AP175" i="5" s="1"/>
  <c r="AP74" i="12" s="1"/>
  <c r="AP77" i="12" s="1"/>
  <c r="EC2" i="2"/>
  <c r="ED4" i="2"/>
  <c r="AL49" i="5" l="1"/>
  <c r="AM48" i="5"/>
  <c r="AK29" i="12"/>
  <c r="AK66" i="5"/>
  <c r="AK68" i="5" s="1"/>
  <c r="AK136" i="5"/>
  <c r="AK139" i="5" s="1"/>
  <c r="AP171" i="5"/>
  <c r="AQ175" i="5" s="1"/>
  <c r="AQ74" i="12" s="1"/>
  <c r="AQ77" i="12" s="1"/>
  <c r="EE4" i="2"/>
  <c r="ED2" i="2"/>
  <c r="AL29" i="12" l="1"/>
  <c r="AL66" i="5"/>
  <c r="AL68" i="5" s="1"/>
  <c r="AL136" i="5"/>
  <c r="AL139" i="5" s="1"/>
  <c r="AM49" i="5"/>
  <c r="AN48" i="5"/>
  <c r="AQ171" i="5"/>
  <c r="AR175" i="5" s="1"/>
  <c r="AR74" i="12" s="1"/>
  <c r="AR77" i="12" s="1"/>
  <c r="EF4" i="2"/>
  <c r="EE2" i="2"/>
  <c r="AN49" i="5" l="1"/>
  <c r="AO48" i="5"/>
  <c r="AM29" i="12"/>
  <c r="AM66" i="5"/>
  <c r="AM68" i="5" s="1"/>
  <c r="AM136" i="5"/>
  <c r="AM139" i="5" s="1"/>
  <c r="AR171" i="5"/>
  <c r="AS175" i="5" s="1"/>
  <c r="AS74" i="12" s="1"/>
  <c r="AS77" i="12" s="1"/>
  <c r="EG4" i="2"/>
  <c r="EF2" i="2"/>
  <c r="AO49" i="5" l="1"/>
  <c r="AP48" i="5"/>
  <c r="AN29" i="12"/>
  <c r="AN66" i="5"/>
  <c r="AN68" i="5" s="1"/>
  <c r="AN136" i="5"/>
  <c r="AN139" i="5" s="1"/>
  <c r="AS171" i="5"/>
  <c r="AT175" i="5" s="1"/>
  <c r="AT74" i="12" s="1"/>
  <c r="AT77" i="12" s="1"/>
  <c r="EH4" i="2"/>
  <c r="EG2" i="2"/>
  <c r="AP49" i="5" l="1"/>
  <c r="AQ48" i="5"/>
  <c r="AO29" i="12"/>
  <c r="AO66" i="5"/>
  <c r="AO68" i="5" s="1"/>
  <c r="AO136" i="5"/>
  <c r="AO139" i="5" s="1"/>
  <c r="AT171" i="5"/>
  <c r="AU175" i="5" s="1"/>
  <c r="AU74" i="12" s="1"/>
  <c r="AU77" i="12" s="1"/>
  <c r="EI4" i="2"/>
  <c r="EH2" i="2"/>
  <c r="AQ49" i="5" l="1"/>
  <c r="AR48" i="5"/>
  <c r="AP29" i="12"/>
  <c r="AP66" i="5"/>
  <c r="AP68" i="5" s="1"/>
  <c r="AP136" i="5"/>
  <c r="AP139" i="5" s="1"/>
  <c r="AU171" i="5"/>
  <c r="AV175" i="5" s="1"/>
  <c r="AV74" i="12" s="1"/>
  <c r="AV77" i="12" s="1"/>
  <c r="EI2" i="2"/>
  <c r="EJ4" i="2"/>
  <c r="AQ29" i="12" l="1"/>
  <c r="AQ66" i="5"/>
  <c r="AQ68" i="5" s="1"/>
  <c r="AQ136" i="5"/>
  <c r="AQ139" i="5" s="1"/>
  <c r="AR49" i="5"/>
  <c r="AS48" i="5"/>
  <c r="AV171" i="5"/>
  <c r="AW175" i="5" s="1"/>
  <c r="AW74" i="12" s="1"/>
  <c r="AW77" i="12" s="1"/>
  <c r="EJ2" i="2"/>
  <c r="EK4" i="2"/>
  <c r="AS49" i="5" l="1"/>
  <c r="AT48" i="5"/>
  <c r="AR29" i="12"/>
  <c r="AR66" i="5"/>
  <c r="AR68" i="5" s="1"/>
  <c r="AR136" i="5"/>
  <c r="AR139" i="5" s="1"/>
  <c r="AW171" i="5"/>
  <c r="AX175" i="5" s="1"/>
  <c r="AX74" i="12" s="1"/>
  <c r="AX77" i="12" s="1"/>
  <c r="EK2" i="2"/>
  <c r="EL4" i="2"/>
  <c r="AT49" i="5" l="1"/>
  <c r="AU48" i="5"/>
  <c r="AS29" i="12"/>
  <c r="AS66" i="5"/>
  <c r="AS68" i="5" s="1"/>
  <c r="AS136" i="5"/>
  <c r="AS139" i="5" s="1"/>
  <c r="AX171" i="5"/>
  <c r="AY175" i="5" s="1"/>
  <c r="AY74" i="12" s="1"/>
  <c r="AY77" i="12" s="1"/>
  <c r="EL2" i="2"/>
  <c r="EM4" i="2"/>
  <c r="AU49" i="5" l="1"/>
  <c r="AV48" i="5"/>
  <c r="AT29" i="12"/>
  <c r="AT136" i="5"/>
  <c r="AT139" i="5" s="1"/>
  <c r="AT66" i="5"/>
  <c r="AT68" i="5" s="1"/>
  <c r="AY171" i="5"/>
  <c r="AZ175" i="5" s="1"/>
  <c r="AZ74" i="12" s="1"/>
  <c r="AZ77" i="12" s="1"/>
  <c r="EM2" i="2"/>
  <c r="EN4" i="2"/>
  <c r="AV49" i="5" l="1"/>
  <c r="AW48" i="5"/>
  <c r="AU29" i="12"/>
  <c r="AU66" i="5"/>
  <c r="AU68" i="5" s="1"/>
  <c r="AU136" i="5"/>
  <c r="AU139" i="5" s="1"/>
  <c r="AZ171" i="5"/>
  <c r="BA175" i="5" s="1"/>
  <c r="BA74" i="12" s="1"/>
  <c r="BA77" i="12" s="1"/>
  <c r="EO4" i="2"/>
  <c r="EN2" i="2"/>
  <c r="AW49" i="5" l="1"/>
  <c r="AX48" i="5"/>
  <c r="AV29" i="12"/>
  <c r="AV66" i="5"/>
  <c r="AV68" i="5" s="1"/>
  <c r="AV136" i="5"/>
  <c r="AV139" i="5" s="1"/>
  <c r="BA171" i="5"/>
  <c r="BB175" i="5" s="1"/>
  <c r="BB74" i="12" s="1"/>
  <c r="BB77" i="12" s="1"/>
  <c r="EP4" i="2"/>
  <c r="EO2" i="2"/>
  <c r="AX49" i="5" l="1"/>
  <c r="AY48" i="5"/>
  <c r="AW29" i="12"/>
  <c r="AW66" i="5"/>
  <c r="AW68" i="5" s="1"/>
  <c r="AW136" i="5"/>
  <c r="AW139" i="5" s="1"/>
  <c r="BB171" i="5"/>
  <c r="BC175" i="5" s="1"/>
  <c r="BC74" i="12" s="1"/>
  <c r="BC77" i="12" s="1"/>
  <c r="EP2" i="2"/>
  <c r="EQ4" i="2"/>
  <c r="AY49" i="5" l="1"/>
  <c r="AZ48" i="5"/>
  <c r="AX29" i="12"/>
  <c r="AX66" i="5"/>
  <c r="AX68" i="5" s="1"/>
  <c r="AX136" i="5"/>
  <c r="AX139" i="5" s="1"/>
  <c r="BC171" i="5"/>
  <c r="BD175" i="5" s="1"/>
  <c r="BD74" i="12" s="1"/>
  <c r="BD77" i="12" s="1"/>
  <c r="ER4" i="2"/>
  <c r="EQ2" i="2"/>
  <c r="AZ49" i="5" l="1"/>
  <c r="BA48" i="5"/>
  <c r="AY29" i="12"/>
  <c r="AY66" i="5"/>
  <c r="AY68" i="5" s="1"/>
  <c r="AY136" i="5"/>
  <c r="AY139" i="5" s="1"/>
  <c r="BD171" i="5"/>
  <c r="BE175" i="5" s="1"/>
  <c r="BE74" i="12" s="1"/>
  <c r="BE77" i="12" s="1"/>
  <c r="ER2" i="2"/>
  <c r="ES4" i="2"/>
  <c r="BA49" i="5" l="1"/>
  <c r="BB48" i="5"/>
  <c r="AZ29" i="12"/>
  <c r="AZ66" i="5"/>
  <c r="AZ68" i="5" s="1"/>
  <c r="AZ136" i="5"/>
  <c r="AZ139" i="5" s="1"/>
  <c r="BE171" i="5"/>
  <c r="BF175" i="5" s="1"/>
  <c r="BF74" i="12" s="1"/>
  <c r="BF77" i="12" s="1"/>
  <c r="ES2" i="2"/>
  <c r="ET4" i="2"/>
  <c r="BB49" i="5" l="1"/>
  <c r="BC48" i="5"/>
  <c r="BA29" i="12"/>
  <c r="BA66" i="5"/>
  <c r="BA68" i="5" s="1"/>
  <c r="BA136" i="5"/>
  <c r="BA139" i="5" s="1"/>
  <c r="BF171" i="5"/>
  <c r="BG175" i="5" s="1"/>
  <c r="BG74" i="12" s="1"/>
  <c r="BG77" i="12" s="1"/>
  <c r="EU4" i="2"/>
  <c r="ET2" i="2"/>
  <c r="BC49" i="5" l="1"/>
  <c r="BD48" i="5"/>
  <c r="BB29" i="12"/>
  <c r="BB66" i="5"/>
  <c r="BB68" i="5" s="1"/>
  <c r="BB136" i="5"/>
  <c r="BB139" i="5" s="1"/>
  <c r="BG171" i="5"/>
  <c r="BH175" i="5" s="1"/>
  <c r="BH74" i="12" s="1"/>
  <c r="BH77" i="12" s="1"/>
  <c r="EU2" i="2"/>
  <c r="EV4" i="2"/>
  <c r="BC29" i="12" l="1"/>
  <c r="BC136" i="5"/>
  <c r="BC139" i="5" s="1"/>
  <c r="BC66" i="5"/>
  <c r="BC68" i="5" s="1"/>
  <c r="BD49" i="5"/>
  <c r="BE48" i="5"/>
  <c r="BH171" i="5"/>
  <c r="BI175" i="5" s="1"/>
  <c r="BI74" i="12" s="1"/>
  <c r="BI77" i="12" s="1"/>
  <c r="EV2" i="2"/>
  <c r="EW4" i="2"/>
  <c r="BD29" i="12" l="1"/>
  <c r="BD66" i="5"/>
  <c r="BD68" i="5" s="1"/>
  <c r="BD136" i="5"/>
  <c r="BD139" i="5" s="1"/>
  <c r="BE49" i="5"/>
  <c r="BF48" i="5"/>
  <c r="BI171" i="5"/>
  <c r="BJ175" i="5" s="1"/>
  <c r="BJ74" i="12" s="1"/>
  <c r="BJ77" i="12" s="1"/>
  <c r="EW2" i="2"/>
  <c r="EX4" i="2"/>
  <c r="BF49" i="5" l="1"/>
  <c r="BG48" i="5"/>
  <c r="BE29" i="12"/>
  <c r="BE66" i="5"/>
  <c r="BE68" i="5" s="1"/>
  <c r="BE136" i="5"/>
  <c r="BE139" i="5" s="1"/>
  <c r="BJ171" i="5"/>
  <c r="BK175" i="5" s="1"/>
  <c r="BK74" i="12" s="1"/>
  <c r="BK77" i="12" s="1"/>
  <c r="EX2" i="2"/>
  <c r="EY4" i="2"/>
  <c r="BG49" i="5" l="1"/>
  <c r="BH48" i="5"/>
  <c r="BF29" i="12"/>
  <c r="BF66" i="5"/>
  <c r="BF68" i="5" s="1"/>
  <c r="BF136" i="5"/>
  <c r="BF139" i="5" s="1"/>
  <c r="BK171" i="5"/>
  <c r="BL175" i="5" s="1"/>
  <c r="BL74" i="12" s="1"/>
  <c r="BL77" i="12" s="1"/>
  <c r="EY2" i="2"/>
  <c r="EZ4" i="2"/>
  <c r="BH49" i="5" l="1"/>
  <c r="BI48" i="5"/>
  <c r="BG29" i="12"/>
  <c r="BG136" i="5"/>
  <c r="BG139" i="5" s="1"/>
  <c r="BG66" i="5"/>
  <c r="BG68" i="5" s="1"/>
  <c r="BL171" i="5"/>
  <c r="BM175" i="5" s="1"/>
  <c r="BM74" i="12" s="1"/>
  <c r="BM77" i="12" s="1"/>
  <c r="EZ2" i="2"/>
  <c r="FA4" i="2"/>
  <c r="BI49" i="5" l="1"/>
  <c r="BJ48" i="5"/>
  <c r="BH29" i="12"/>
  <c r="BH66" i="5"/>
  <c r="BH68" i="5" s="1"/>
  <c r="BH136" i="5"/>
  <c r="BH139" i="5" s="1"/>
  <c r="BM171" i="5"/>
  <c r="BN175" i="5" s="1"/>
  <c r="BN74" i="12" s="1"/>
  <c r="BN77" i="12" s="1"/>
  <c r="FB4" i="2"/>
  <c r="FA2" i="2"/>
  <c r="BJ49" i="5" l="1"/>
  <c r="BK48" i="5"/>
  <c r="BI29" i="12"/>
  <c r="BI136" i="5"/>
  <c r="BI139" i="5" s="1"/>
  <c r="BI66" i="5"/>
  <c r="BI68" i="5" s="1"/>
  <c r="BN171" i="5"/>
  <c r="BO175" i="5" s="1"/>
  <c r="BO74" i="12" s="1"/>
  <c r="BO77" i="12" s="1"/>
  <c r="FB2" i="2"/>
  <c r="FC4" i="2"/>
  <c r="BK49" i="5" l="1"/>
  <c r="BL48" i="5"/>
  <c r="BJ29" i="12"/>
  <c r="BJ66" i="5"/>
  <c r="BJ68" i="5" s="1"/>
  <c r="BJ136" i="5"/>
  <c r="BJ139" i="5" s="1"/>
  <c r="BO171" i="5"/>
  <c r="BP175" i="5" s="1"/>
  <c r="BP74" i="12" s="1"/>
  <c r="BP77" i="12" s="1"/>
  <c r="FC2" i="2"/>
  <c r="FD4" i="2"/>
  <c r="BL49" i="5" l="1"/>
  <c r="BM48" i="5"/>
  <c r="BK29" i="12"/>
  <c r="BK66" i="5"/>
  <c r="BK68" i="5" s="1"/>
  <c r="BK136" i="5"/>
  <c r="BK139" i="5" s="1"/>
  <c r="BP171" i="5"/>
  <c r="BQ175" i="5" s="1"/>
  <c r="BQ74" i="12" s="1"/>
  <c r="BQ77" i="12" s="1"/>
  <c r="FD2" i="2"/>
  <c r="FE4" i="2"/>
  <c r="BM49" i="5" l="1"/>
  <c r="BN48" i="5"/>
  <c r="BL29" i="12"/>
  <c r="BL136" i="5"/>
  <c r="BL139" i="5" s="1"/>
  <c r="BL66" i="5"/>
  <c r="BL68" i="5" s="1"/>
  <c r="BQ171" i="5"/>
  <c r="BR175" i="5" s="1"/>
  <c r="BR74" i="12" s="1"/>
  <c r="BR77" i="12" s="1"/>
  <c r="FE2" i="2"/>
  <c r="FF4" i="2"/>
  <c r="BN49" i="5" l="1"/>
  <c r="BO48" i="5"/>
  <c r="BM29" i="12"/>
  <c r="BM66" i="5"/>
  <c r="BM68" i="5" s="1"/>
  <c r="BM136" i="5"/>
  <c r="BM139" i="5" s="1"/>
  <c r="BR171" i="5"/>
  <c r="BS175" i="5" s="1"/>
  <c r="BS74" i="12" s="1"/>
  <c r="BS77" i="12" s="1"/>
  <c r="FG4" i="2"/>
  <c r="FF2" i="2"/>
  <c r="BO49" i="5" l="1"/>
  <c r="BP48" i="5"/>
  <c r="BN29" i="12"/>
  <c r="BN66" i="5"/>
  <c r="BN68" i="5" s="1"/>
  <c r="BN136" i="5"/>
  <c r="BN139" i="5" s="1"/>
  <c r="BS171" i="5"/>
  <c r="BT175" i="5" s="1"/>
  <c r="BT74" i="12" s="1"/>
  <c r="BT77" i="12" s="1"/>
  <c r="FH4" i="2"/>
  <c r="FG2" i="2"/>
  <c r="BP49" i="5" l="1"/>
  <c r="BQ48" i="5"/>
  <c r="BO29" i="12"/>
  <c r="BO66" i="5"/>
  <c r="BO68" i="5" s="1"/>
  <c r="BO136" i="5"/>
  <c r="BO139" i="5" s="1"/>
  <c r="BT171" i="5"/>
  <c r="BU175" i="5" s="1"/>
  <c r="BU74" i="12" s="1"/>
  <c r="BU77" i="12" s="1"/>
  <c r="FI4" i="2"/>
  <c r="FH2" i="2"/>
  <c r="BQ49" i="5" l="1"/>
  <c r="BR48" i="5"/>
  <c r="BP29" i="12"/>
  <c r="BP66" i="5"/>
  <c r="BP68" i="5" s="1"/>
  <c r="BP136" i="5"/>
  <c r="BP139" i="5" s="1"/>
  <c r="BU171" i="5"/>
  <c r="BV175" i="5" s="1"/>
  <c r="BV74" i="12" s="1"/>
  <c r="BV77" i="12" s="1"/>
  <c r="FI2" i="2"/>
  <c r="FJ4" i="2"/>
  <c r="BR49" i="5" l="1"/>
  <c r="BS48" i="5"/>
  <c r="BQ29" i="12"/>
  <c r="BQ66" i="5"/>
  <c r="BQ68" i="5" s="1"/>
  <c r="BQ136" i="5"/>
  <c r="BQ139" i="5" s="1"/>
  <c r="BV171" i="5"/>
  <c r="BW175" i="5" s="1"/>
  <c r="BW74" i="12" s="1"/>
  <c r="BW77" i="12" s="1"/>
  <c r="FK4" i="2"/>
  <c r="FJ2" i="2"/>
  <c r="BS49" i="5" l="1"/>
  <c r="BT48" i="5"/>
  <c r="BR29" i="12"/>
  <c r="BR66" i="5"/>
  <c r="BR68" i="5" s="1"/>
  <c r="BR136" i="5"/>
  <c r="BR139" i="5" s="1"/>
  <c r="BW171" i="5"/>
  <c r="BX175" i="5" s="1"/>
  <c r="BX74" i="12" s="1"/>
  <c r="BX77" i="12" s="1"/>
  <c r="FK2" i="2"/>
  <c r="FL4" i="2"/>
  <c r="BT49" i="5" l="1"/>
  <c r="BU48" i="5"/>
  <c r="BS29" i="12"/>
  <c r="BS66" i="5"/>
  <c r="BS68" i="5" s="1"/>
  <c r="BS136" i="5"/>
  <c r="BS139" i="5" s="1"/>
  <c r="BX171" i="5"/>
  <c r="BY175" i="5" s="1"/>
  <c r="BY74" i="12" s="1"/>
  <c r="BY77" i="12" s="1"/>
  <c r="FM4" i="2"/>
  <c r="FL2" i="2"/>
  <c r="BU49" i="5" l="1"/>
  <c r="BV48" i="5"/>
  <c r="BT29" i="12"/>
  <c r="BT66" i="5"/>
  <c r="BT68" i="5" s="1"/>
  <c r="BT136" i="5"/>
  <c r="BT139" i="5" s="1"/>
  <c r="BY171" i="5"/>
  <c r="BZ175" i="5" s="1"/>
  <c r="BZ74" i="12" s="1"/>
  <c r="BZ77" i="12" s="1"/>
  <c r="FN4" i="2"/>
  <c r="FM2" i="2"/>
  <c r="BV49" i="5" l="1"/>
  <c r="BW48" i="5"/>
  <c r="BU29" i="12"/>
  <c r="BU66" i="5"/>
  <c r="BU68" i="5" s="1"/>
  <c r="BU136" i="5"/>
  <c r="BU139" i="5" s="1"/>
  <c r="BZ171" i="5"/>
  <c r="CA175" i="5" s="1"/>
  <c r="CA74" i="12" s="1"/>
  <c r="CA77" i="12" s="1"/>
  <c r="FO4" i="2"/>
  <c r="FN2" i="2"/>
  <c r="BW49" i="5" l="1"/>
  <c r="BX48" i="5"/>
  <c r="BV29" i="12"/>
  <c r="BV66" i="5"/>
  <c r="BV68" i="5" s="1"/>
  <c r="BV136" i="5"/>
  <c r="BV139" i="5" s="1"/>
  <c r="CA171" i="5"/>
  <c r="CB175" i="5" s="1"/>
  <c r="CB74" i="12" s="1"/>
  <c r="CB77" i="12" s="1"/>
  <c r="FP4" i="2"/>
  <c r="FO2" i="2"/>
  <c r="BX49" i="5" l="1"/>
  <c r="BY48" i="5"/>
  <c r="BW29" i="12"/>
  <c r="BW66" i="5"/>
  <c r="BW68" i="5" s="1"/>
  <c r="BW136" i="5"/>
  <c r="BW139" i="5" s="1"/>
  <c r="CB171" i="5"/>
  <c r="CC175" i="5" s="1"/>
  <c r="CC74" i="12" s="1"/>
  <c r="CC77" i="12" s="1"/>
  <c r="FQ4" i="2"/>
  <c r="FP2" i="2"/>
  <c r="BY49" i="5" l="1"/>
  <c r="BZ48" i="5"/>
  <c r="BX29" i="12"/>
  <c r="BX136" i="5"/>
  <c r="BX139" i="5" s="1"/>
  <c r="BX66" i="5"/>
  <c r="BX68" i="5" s="1"/>
  <c r="CC171" i="5"/>
  <c r="CD175" i="5" s="1"/>
  <c r="CD74" i="12" s="1"/>
  <c r="CD77" i="12" s="1"/>
  <c r="FQ2" i="2"/>
  <c r="FR4" i="2"/>
  <c r="BZ49" i="5" l="1"/>
  <c r="CA48" i="5"/>
  <c r="BY29" i="12"/>
  <c r="BY136" i="5"/>
  <c r="BY139" i="5" s="1"/>
  <c r="BY66" i="5"/>
  <c r="BY68" i="5" s="1"/>
  <c r="CD171" i="5"/>
  <c r="CE175" i="5" s="1"/>
  <c r="CE74" i="12" s="1"/>
  <c r="CE77" i="12" s="1"/>
  <c r="FS4" i="2"/>
  <c r="FR2" i="2"/>
  <c r="CA49" i="5" l="1"/>
  <c r="CB48" i="5"/>
  <c r="BZ29" i="12"/>
  <c r="BZ66" i="5"/>
  <c r="BZ68" i="5" s="1"/>
  <c r="BZ136" i="5"/>
  <c r="BZ139" i="5" s="1"/>
  <c r="CE171" i="5"/>
  <c r="CF175" i="5" s="1"/>
  <c r="CF74" i="12" s="1"/>
  <c r="CF77" i="12" s="1"/>
  <c r="FT4" i="2"/>
  <c r="FS2" i="2"/>
  <c r="CB49" i="5" l="1"/>
  <c r="CC48" i="5"/>
  <c r="CA29" i="12"/>
  <c r="CA66" i="5"/>
  <c r="CA68" i="5" s="1"/>
  <c r="CA136" i="5"/>
  <c r="CA139" i="5" s="1"/>
  <c r="CF171" i="5"/>
  <c r="CG175" i="5" s="1"/>
  <c r="CG74" i="12" s="1"/>
  <c r="CG77" i="12" s="1"/>
  <c r="FU4" i="2"/>
  <c r="FT2" i="2"/>
  <c r="CC49" i="5" l="1"/>
  <c r="CD48" i="5"/>
  <c r="CB29" i="12"/>
  <c r="CB66" i="5"/>
  <c r="CB68" i="5" s="1"/>
  <c r="CB136" i="5"/>
  <c r="CB139" i="5" s="1"/>
  <c r="CG171" i="5"/>
  <c r="CH175" i="5" s="1"/>
  <c r="CH74" i="12" s="1"/>
  <c r="CH77" i="12" s="1"/>
  <c r="FV4" i="2"/>
  <c r="FU2" i="2"/>
  <c r="CD49" i="5" l="1"/>
  <c r="CE48" i="5"/>
  <c r="CC29" i="12"/>
  <c r="CC66" i="5"/>
  <c r="CC68" i="5" s="1"/>
  <c r="CC136" i="5"/>
  <c r="CC139" i="5" s="1"/>
  <c r="CH171" i="5"/>
  <c r="CI175" i="5" s="1"/>
  <c r="CI74" i="12" s="1"/>
  <c r="CI77" i="12" s="1"/>
  <c r="FV2" i="2"/>
  <c r="FW4" i="2"/>
  <c r="CE49" i="5" l="1"/>
  <c r="CF48" i="5"/>
  <c r="CD29" i="12"/>
  <c r="CD66" i="5"/>
  <c r="CD68" i="5" s="1"/>
  <c r="CD136" i="5"/>
  <c r="CD139" i="5" s="1"/>
  <c r="CI171" i="5"/>
  <c r="CJ175" i="5" s="1"/>
  <c r="CJ74" i="12" s="1"/>
  <c r="CJ77" i="12" s="1"/>
  <c r="FX4" i="2"/>
  <c r="FW2" i="2"/>
  <c r="CF49" i="5" l="1"/>
  <c r="CG48" i="5"/>
  <c r="CE29" i="12"/>
  <c r="CE66" i="5"/>
  <c r="CE68" i="5" s="1"/>
  <c r="CE136" i="5"/>
  <c r="CE139" i="5" s="1"/>
  <c r="CJ171" i="5"/>
  <c r="CK175" i="5" s="1"/>
  <c r="CK74" i="12" s="1"/>
  <c r="CK77" i="12" s="1"/>
  <c r="FX2" i="2"/>
  <c r="FY4" i="2"/>
  <c r="CG49" i="5" l="1"/>
  <c r="CH48" i="5"/>
  <c r="CF29" i="12"/>
  <c r="CF136" i="5"/>
  <c r="CF139" i="5" s="1"/>
  <c r="CF66" i="5"/>
  <c r="CF68" i="5" s="1"/>
  <c r="CK171" i="5"/>
  <c r="CL175" i="5" s="1"/>
  <c r="CL74" i="12" s="1"/>
  <c r="CL77" i="12" s="1"/>
  <c r="FY2" i="2"/>
  <c r="FZ4" i="2"/>
  <c r="CH49" i="5" l="1"/>
  <c r="CI48" i="5"/>
  <c r="CG29" i="12"/>
  <c r="CG66" i="5"/>
  <c r="CG68" i="5" s="1"/>
  <c r="CG136" i="5"/>
  <c r="CG139" i="5" s="1"/>
  <c r="CL171" i="5"/>
  <c r="CM175" i="5" s="1"/>
  <c r="CM74" i="12" s="1"/>
  <c r="CM77" i="12" s="1"/>
  <c r="FZ2" i="2"/>
  <c r="GA4" i="2"/>
  <c r="CI49" i="5" l="1"/>
  <c r="CJ48" i="5"/>
  <c r="CH29" i="12"/>
  <c r="CH136" i="5"/>
  <c r="CH139" i="5" s="1"/>
  <c r="CH66" i="5"/>
  <c r="CH68" i="5" s="1"/>
  <c r="CM171" i="5"/>
  <c r="CN175" i="5" s="1"/>
  <c r="CN74" i="12" s="1"/>
  <c r="CN77" i="12" s="1"/>
  <c r="GB4" i="2"/>
  <c r="GA2" i="2"/>
  <c r="CJ49" i="5" l="1"/>
  <c r="CK48" i="5"/>
  <c r="CI29" i="12"/>
  <c r="CI66" i="5"/>
  <c r="CI68" i="5" s="1"/>
  <c r="CI136" i="5"/>
  <c r="CI139" i="5" s="1"/>
  <c r="CN171" i="5"/>
  <c r="CO175" i="5" s="1"/>
  <c r="CO74" i="12" s="1"/>
  <c r="CO77" i="12" s="1"/>
  <c r="GC4" i="2"/>
  <c r="GB2" i="2"/>
  <c r="CK49" i="5" l="1"/>
  <c r="CL48" i="5"/>
  <c r="CJ29" i="12"/>
  <c r="CJ136" i="5"/>
  <c r="CJ139" i="5" s="1"/>
  <c r="CJ66" i="5"/>
  <c r="CJ68" i="5" s="1"/>
  <c r="I74" i="12"/>
  <c r="I77" i="12" s="1"/>
  <c r="I199" i="6"/>
  <c r="GC2" i="2"/>
  <c r="GD4" i="2"/>
  <c r="CL49" i="5" l="1"/>
  <c r="CM48" i="5"/>
  <c r="CK29" i="12"/>
  <c r="CK66" i="5"/>
  <c r="CK68" i="5" s="1"/>
  <c r="CK136" i="5"/>
  <c r="CK139" i="5" s="1"/>
  <c r="CO171" i="5"/>
  <c r="GD2" i="2"/>
  <c r="GE4" i="2"/>
  <c r="CM49" i="5" l="1"/>
  <c r="CN48" i="5"/>
  <c r="CL29" i="12"/>
  <c r="CL136" i="5"/>
  <c r="CL139" i="5" s="1"/>
  <c r="CL66" i="5"/>
  <c r="CL68" i="5" s="1"/>
  <c r="GF4" i="2"/>
  <c r="GE2" i="2"/>
  <c r="CN49" i="5" l="1"/>
  <c r="CO48" i="5"/>
  <c r="CO49" i="5" s="1"/>
  <c r="CM29" i="12"/>
  <c r="CM66" i="5"/>
  <c r="CM68" i="5" s="1"/>
  <c r="CM136" i="5"/>
  <c r="CM139" i="5" s="1"/>
  <c r="I144" i="5"/>
  <c r="GG4" i="2"/>
  <c r="GF2" i="2"/>
  <c r="I48" i="5" l="1"/>
  <c r="CO29" i="12"/>
  <c r="CO136" i="5"/>
  <c r="CO139" i="5" s="1"/>
  <c r="CO66" i="5"/>
  <c r="CO68" i="5" s="1"/>
  <c r="CN29" i="12"/>
  <c r="CN136" i="5"/>
  <c r="CN139" i="5" s="1"/>
  <c r="CN66" i="5"/>
  <c r="CN68" i="5" s="1"/>
  <c r="I49" i="5"/>
  <c r="I136" i="5" s="1"/>
  <c r="GG2" i="2"/>
  <c r="GH4" i="2"/>
  <c r="I139" i="5" l="1"/>
  <c r="I29" i="12"/>
  <c r="GH2" i="2"/>
  <c r="GI4" i="2"/>
  <c r="G109" i="6" l="1"/>
  <c r="G110" i="6" s="1"/>
  <c r="GJ4" i="2"/>
  <c r="GI2" i="2"/>
  <c r="BN111" i="6" l="1"/>
  <c r="M111" i="6"/>
  <c r="BI111" i="6"/>
  <c r="T111" i="6"/>
  <c r="BE111" i="6"/>
  <c r="BX111" i="6"/>
  <c r="BM111" i="6"/>
  <c r="CA111" i="6"/>
  <c r="AU111" i="6"/>
  <c r="AN111" i="6"/>
  <c r="BT111" i="6"/>
  <c r="BJ111" i="6"/>
  <c r="BA111" i="6"/>
  <c r="AE111" i="6"/>
  <c r="AY111" i="6"/>
  <c r="K111" i="6"/>
  <c r="AA111" i="6"/>
  <c r="AR111" i="6"/>
  <c r="AF111" i="6"/>
  <c r="BG111" i="6"/>
  <c r="W111" i="6"/>
  <c r="S111" i="6"/>
  <c r="CE111" i="6"/>
  <c r="L111" i="6"/>
  <c r="CI111" i="6"/>
  <c r="BB111" i="6"/>
  <c r="BQ111" i="6"/>
  <c r="AL111" i="6"/>
  <c r="BZ111" i="6"/>
  <c r="CD111" i="6"/>
  <c r="AO111" i="6"/>
  <c r="AX111" i="6"/>
  <c r="Z111" i="6"/>
  <c r="CM111" i="6"/>
  <c r="V111" i="6"/>
  <c r="AP111" i="6"/>
  <c r="AJ111" i="6"/>
  <c r="CG111" i="6"/>
  <c r="P111" i="6"/>
  <c r="CH111" i="6"/>
  <c r="BU111" i="6"/>
  <c r="AI111" i="6"/>
  <c r="CK111" i="6"/>
  <c r="AW111" i="6"/>
  <c r="N111" i="6"/>
  <c r="BV111" i="6"/>
  <c r="CB111" i="6"/>
  <c r="AG111" i="6"/>
  <c r="R111" i="6"/>
  <c r="AK111" i="6"/>
  <c r="CC111" i="6"/>
  <c r="AZ111" i="6"/>
  <c r="AC111" i="6"/>
  <c r="X111" i="6"/>
  <c r="BW111" i="6"/>
  <c r="BO111" i="6"/>
  <c r="CN111" i="6"/>
  <c r="BF111" i="6"/>
  <c r="BH111" i="6"/>
  <c r="CJ111" i="6"/>
  <c r="BD111" i="6"/>
  <c r="BY111" i="6"/>
  <c r="BS111" i="6"/>
  <c r="BL111" i="6"/>
  <c r="CL111" i="6"/>
  <c r="U111" i="6"/>
  <c r="AV111" i="6"/>
  <c r="BK111" i="6"/>
  <c r="AQ111" i="6"/>
  <c r="BP111" i="6"/>
  <c r="AB111" i="6"/>
  <c r="AS111" i="6"/>
  <c r="Y111" i="6"/>
  <c r="BC111" i="6"/>
  <c r="Q111" i="6"/>
  <c r="AT111" i="6"/>
  <c r="BR111" i="6"/>
  <c r="AM111" i="6"/>
  <c r="AD111" i="6"/>
  <c r="O111" i="6"/>
  <c r="AH111" i="6"/>
  <c r="CF111" i="6"/>
  <c r="CO111" i="6"/>
  <c r="GK4" i="2"/>
  <c r="GJ2" i="2"/>
  <c r="AS115" i="6" l="1"/>
  <c r="AS24" i="12" s="1"/>
  <c r="AS114" i="6"/>
  <c r="AS116" i="6"/>
  <c r="AS25" i="12" s="1"/>
  <c r="BO116" i="6"/>
  <c r="BO25" i="12" s="1"/>
  <c r="BO114" i="6"/>
  <c r="BO115" i="6"/>
  <c r="BO24" i="12" s="1"/>
  <c r="CH116" i="6"/>
  <c r="CH25" i="12" s="1"/>
  <c r="CH114" i="6"/>
  <c r="CH115" i="6"/>
  <c r="CH24" i="12" s="1"/>
  <c r="AX115" i="6"/>
  <c r="AX24" i="12" s="1"/>
  <c r="AX114" i="6"/>
  <c r="AX116" i="6"/>
  <c r="AX25" i="12" s="1"/>
  <c r="K116" i="6"/>
  <c r="K114" i="6"/>
  <c r="K115" i="6"/>
  <c r="AD115" i="6"/>
  <c r="AD24" i="12" s="1"/>
  <c r="AD114" i="6"/>
  <c r="AD116" i="6"/>
  <c r="AD25" i="12" s="1"/>
  <c r="AB114" i="6"/>
  <c r="AB115" i="6"/>
  <c r="AB24" i="12" s="1"/>
  <c r="AB116" i="6"/>
  <c r="AB25" i="12" s="1"/>
  <c r="BS114" i="6"/>
  <c r="BS116" i="6"/>
  <c r="BS25" i="12" s="1"/>
  <c r="BS115" i="6"/>
  <c r="BS24" i="12" s="1"/>
  <c r="BW116" i="6"/>
  <c r="BW25" i="12" s="1"/>
  <c r="BW114" i="6"/>
  <c r="BW115" i="6"/>
  <c r="BW24" i="12" s="1"/>
  <c r="CB116" i="6"/>
  <c r="CB25" i="12" s="1"/>
  <c r="CB114" i="6"/>
  <c r="CB115" i="6"/>
  <c r="CB24" i="12" s="1"/>
  <c r="P116" i="6"/>
  <c r="P25" i="12" s="1"/>
  <c r="P115" i="6"/>
  <c r="P24" i="12" s="1"/>
  <c r="P114" i="6"/>
  <c r="AO115" i="6"/>
  <c r="AO24" i="12" s="1"/>
  <c r="AO116" i="6"/>
  <c r="AO25" i="12" s="1"/>
  <c r="AO114" i="6"/>
  <c r="CE116" i="6"/>
  <c r="CE25" i="12" s="1"/>
  <c r="CE114" i="6"/>
  <c r="CE115" i="6"/>
  <c r="CE24" i="12" s="1"/>
  <c r="AY115" i="6"/>
  <c r="AY24" i="12" s="1"/>
  <c r="AY114" i="6"/>
  <c r="AY116" i="6"/>
  <c r="AY25" i="12" s="1"/>
  <c r="BM116" i="6"/>
  <c r="BM25" i="12" s="1"/>
  <c r="BM114" i="6"/>
  <c r="BM115" i="6"/>
  <c r="BM24" i="12" s="1"/>
  <c r="AM114" i="6"/>
  <c r="AM116" i="6"/>
  <c r="AM25" i="12" s="1"/>
  <c r="AM115" i="6"/>
  <c r="AM24" i="12" s="1"/>
  <c r="BP116" i="6"/>
  <c r="BP25" i="12" s="1"/>
  <c r="BP114" i="6"/>
  <c r="BP115" i="6"/>
  <c r="BP24" i="12" s="1"/>
  <c r="BY114" i="6"/>
  <c r="BY115" i="6"/>
  <c r="BY24" i="12" s="1"/>
  <c r="BY116" i="6"/>
  <c r="BY25" i="12" s="1"/>
  <c r="X115" i="6"/>
  <c r="X24" i="12" s="1"/>
  <c r="X116" i="6"/>
  <c r="X25" i="12" s="1"/>
  <c r="X114" i="6"/>
  <c r="BV114" i="6"/>
  <c r="BV115" i="6"/>
  <c r="BV24" i="12" s="1"/>
  <c r="BV116" i="6"/>
  <c r="BV25" i="12" s="1"/>
  <c r="CG116" i="6"/>
  <c r="CG25" i="12" s="1"/>
  <c r="CG114" i="6"/>
  <c r="CG115" i="6"/>
  <c r="CG24" i="12" s="1"/>
  <c r="CD116" i="6"/>
  <c r="CD25" i="12" s="1"/>
  <c r="CD115" i="6"/>
  <c r="CD24" i="12" s="1"/>
  <c r="CD114" i="6"/>
  <c r="S114" i="6"/>
  <c r="S115" i="6"/>
  <c r="S24" i="12" s="1"/>
  <c r="S116" i="6"/>
  <c r="S25" i="12" s="1"/>
  <c r="AE116" i="6"/>
  <c r="AE25" i="12" s="1"/>
  <c r="AE114" i="6"/>
  <c r="AE115" i="6"/>
  <c r="AE24" i="12" s="1"/>
  <c r="BX116" i="6"/>
  <c r="BX25" i="12" s="1"/>
  <c r="BX114" i="6"/>
  <c r="BX115" i="6"/>
  <c r="BX24" i="12" s="1"/>
  <c r="O114" i="6"/>
  <c r="O116" i="6"/>
  <c r="O25" i="12" s="1"/>
  <c r="O115" i="6"/>
  <c r="O24" i="12" s="1"/>
  <c r="BL116" i="6"/>
  <c r="BL25" i="12" s="1"/>
  <c r="BL115" i="6"/>
  <c r="BL24" i="12" s="1"/>
  <c r="BL114" i="6"/>
  <c r="AG114" i="6"/>
  <c r="AG116" i="6"/>
  <c r="AG25" i="12" s="1"/>
  <c r="AG115" i="6"/>
  <c r="AG24" i="12" s="1"/>
  <c r="L115" i="6"/>
  <c r="L24" i="12" s="1"/>
  <c r="L114" i="6"/>
  <c r="L116" i="6"/>
  <c r="L25" i="12" s="1"/>
  <c r="CA114" i="6"/>
  <c r="CA115" i="6"/>
  <c r="CA24" i="12" s="1"/>
  <c r="CA116" i="6"/>
  <c r="CA25" i="12" s="1"/>
  <c r="BR114" i="6"/>
  <c r="BR116" i="6"/>
  <c r="BR25" i="12" s="1"/>
  <c r="BR115" i="6"/>
  <c r="BR24" i="12" s="1"/>
  <c r="AQ115" i="6"/>
  <c r="AQ24" i="12" s="1"/>
  <c r="AQ116" i="6"/>
  <c r="AQ25" i="12" s="1"/>
  <c r="AQ114" i="6"/>
  <c r="BD116" i="6"/>
  <c r="BD25" i="12" s="1"/>
  <c r="BD114" i="6"/>
  <c r="BD115" i="6"/>
  <c r="BD24" i="12" s="1"/>
  <c r="AC116" i="6"/>
  <c r="AC25" i="12" s="1"/>
  <c r="AC115" i="6"/>
  <c r="AC24" i="12" s="1"/>
  <c r="AC114" i="6"/>
  <c r="N114" i="6"/>
  <c r="N115" i="6"/>
  <c r="N24" i="12" s="1"/>
  <c r="N116" i="6"/>
  <c r="N25" i="12" s="1"/>
  <c r="AJ116" i="6"/>
  <c r="AJ25" i="12" s="1"/>
  <c r="AJ115" i="6"/>
  <c r="AJ24" i="12" s="1"/>
  <c r="AJ114" i="6"/>
  <c r="BZ115" i="6"/>
  <c r="BZ24" i="12" s="1"/>
  <c r="BZ114" i="6"/>
  <c r="BZ116" i="6"/>
  <c r="BZ25" i="12" s="1"/>
  <c r="W114" i="6"/>
  <c r="W115" i="6"/>
  <c r="W24" i="12" s="1"/>
  <c r="W116" i="6"/>
  <c r="W25" i="12" s="1"/>
  <c r="BA114" i="6"/>
  <c r="BA115" i="6"/>
  <c r="BA24" i="12" s="1"/>
  <c r="BA116" i="6"/>
  <c r="BA25" i="12" s="1"/>
  <c r="BE114" i="6"/>
  <c r="BE116" i="6"/>
  <c r="BE25" i="12" s="1"/>
  <c r="BE115" i="6"/>
  <c r="BE24" i="12" s="1"/>
  <c r="BK115" i="6"/>
  <c r="BK24" i="12" s="1"/>
  <c r="BK116" i="6"/>
  <c r="BK25" i="12" s="1"/>
  <c r="BK114" i="6"/>
  <c r="AZ114" i="6"/>
  <c r="AZ115" i="6"/>
  <c r="AZ24" i="12" s="1"/>
  <c r="AZ116" i="6"/>
  <c r="AZ25" i="12" s="1"/>
  <c r="AL115" i="6"/>
  <c r="AL24" i="12" s="1"/>
  <c r="AL116" i="6"/>
  <c r="AL25" i="12" s="1"/>
  <c r="AL114" i="6"/>
  <c r="BJ114" i="6"/>
  <c r="BJ116" i="6"/>
  <c r="BJ25" i="12" s="1"/>
  <c r="BJ115" i="6"/>
  <c r="BJ24" i="12" s="1"/>
  <c r="AV116" i="6"/>
  <c r="AV25" i="12" s="1"/>
  <c r="AV115" i="6"/>
  <c r="AV24" i="12" s="1"/>
  <c r="AV114" i="6"/>
  <c r="BQ114" i="6"/>
  <c r="BQ115" i="6"/>
  <c r="BQ24" i="12" s="1"/>
  <c r="BQ116" i="6"/>
  <c r="BQ25" i="12" s="1"/>
  <c r="U116" i="6"/>
  <c r="U25" i="12" s="1"/>
  <c r="U115" i="6"/>
  <c r="U24" i="12" s="1"/>
  <c r="U114" i="6"/>
  <c r="AK115" i="6"/>
  <c r="AK24" i="12" s="1"/>
  <c r="AK114" i="6"/>
  <c r="AK116" i="6"/>
  <c r="AK25" i="12" s="1"/>
  <c r="AI116" i="6"/>
  <c r="AI25" i="12" s="1"/>
  <c r="AI114" i="6"/>
  <c r="AI115" i="6"/>
  <c r="AI24" i="12" s="1"/>
  <c r="CM116" i="6"/>
  <c r="CM25" i="12" s="1"/>
  <c r="CM114" i="6"/>
  <c r="CM115" i="6"/>
  <c r="CM24" i="12" s="1"/>
  <c r="BB115" i="6"/>
  <c r="BB24" i="12" s="1"/>
  <c r="BB116" i="6"/>
  <c r="BB25" i="12" s="1"/>
  <c r="BB114" i="6"/>
  <c r="AR116" i="6"/>
  <c r="AR25" i="12" s="1"/>
  <c r="AR115" i="6"/>
  <c r="AR24" i="12" s="1"/>
  <c r="AR114" i="6"/>
  <c r="AN115" i="6"/>
  <c r="AN24" i="12" s="1"/>
  <c r="AN114" i="6"/>
  <c r="AN116" i="6"/>
  <c r="AN25" i="12" s="1"/>
  <c r="M114" i="6"/>
  <c r="M115" i="6"/>
  <c r="M24" i="12" s="1"/>
  <c r="M116" i="6"/>
  <c r="M25" i="12" s="1"/>
  <c r="AT114" i="6"/>
  <c r="AT115" i="6"/>
  <c r="AT24" i="12" s="1"/>
  <c r="AT116" i="6"/>
  <c r="AT25" i="12" s="1"/>
  <c r="CJ116" i="6"/>
  <c r="CJ25" i="12" s="1"/>
  <c r="CJ115" i="6"/>
  <c r="CJ24" i="12" s="1"/>
  <c r="CJ114" i="6"/>
  <c r="AW116" i="6"/>
  <c r="AW25" i="12" s="1"/>
  <c r="AW114" i="6"/>
  <c r="AW115" i="6"/>
  <c r="AW24" i="12" s="1"/>
  <c r="AP116" i="6"/>
  <c r="AP25" i="12" s="1"/>
  <c r="AP115" i="6"/>
  <c r="AP24" i="12" s="1"/>
  <c r="AP114" i="6"/>
  <c r="BG115" i="6"/>
  <c r="BG24" i="12" s="1"/>
  <c r="BG116" i="6"/>
  <c r="BG25" i="12" s="1"/>
  <c r="BG114" i="6"/>
  <c r="T115" i="6"/>
  <c r="T24" i="12" s="1"/>
  <c r="T116" i="6"/>
  <c r="T25" i="12" s="1"/>
  <c r="T114" i="6"/>
  <c r="CO116" i="6"/>
  <c r="CO25" i="12" s="1"/>
  <c r="CO114" i="6"/>
  <c r="CO115" i="6"/>
  <c r="CO24" i="12" s="1"/>
  <c r="Q114" i="6"/>
  <c r="Q115" i="6"/>
  <c r="Q24" i="12" s="1"/>
  <c r="Q116" i="6"/>
  <c r="Q25" i="12" s="1"/>
  <c r="BH115" i="6"/>
  <c r="BH24" i="12" s="1"/>
  <c r="BH116" i="6"/>
  <c r="BH25" i="12" s="1"/>
  <c r="BH114" i="6"/>
  <c r="CC114" i="6"/>
  <c r="CC116" i="6"/>
  <c r="CC25" i="12" s="1"/>
  <c r="CC115" i="6"/>
  <c r="CC24" i="12" s="1"/>
  <c r="CK115" i="6"/>
  <c r="CK24" i="12" s="1"/>
  <c r="CK116" i="6"/>
  <c r="CK25" i="12" s="1"/>
  <c r="CK114" i="6"/>
  <c r="V115" i="6"/>
  <c r="V24" i="12" s="1"/>
  <c r="V116" i="6"/>
  <c r="V25" i="12" s="1"/>
  <c r="V114" i="6"/>
  <c r="AF116" i="6"/>
  <c r="AF25" i="12" s="1"/>
  <c r="AF114" i="6"/>
  <c r="AF115" i="6"/>
  <c r="AF24" i="12" s="1"/>
  <c r="BT116" i="6"/>
  <c r="BT25" i="12" s="1"/>
  <c r="BT115" i="6"/>
  <c r="BT24" i="12" s="1"/>
  <c r="BT114" i="6"/>
  <c r="BI116" i="6"/>
  <c r="BI25" i="12" s="1"/>
  <c r="BI115" i="6"/>
  <c r="BI24" i="12" s="1"/>
  <c r="BI114" i="6"/>
  <c r="CF116" i="6"/>
  <c r="CF25" i="12" s="1"/>
  <c r="CF115" i="6"/>
  <c r="CF24" i="12" s="1"/>
  <c r="CF114" i="6"/>
  <c r="BC115" i="6"/>
  <c r="BC24" i="12" s="1"/>
  <c r="BC114" i="6"/>
  <c r="BC116" i="6"/>
  <c r="BC25" i="12" s="1"/>
  <c r="BF116" i="6"/>
  <c r="BF25" i="12" s="1"/>
  <c r="BF114" i="6"/>
  <c r="BF115" i="6"/>
  <c r="BF24" i="12" s="1"/>
  <c r="AH115" i="6"/>
  <c r="AH24" i="12" s="1"/>
  <c r="AH116" i="6"/>
  <c r="AH25" i="12" s="1"/>
  <c r="AH114" i="6"/>
  <c r="Y116" i="6"/>
  <c r="Y25" i="12" s="1"/>
  <c r="Y114" i="6"/>
  <c r="Y115" i="6"/>
  <c r="Y24" i="12" s="1"/>
  <c r="CL114" i="6"/>
  <c r="CL115" i="6"/>
  <c r="CL24" i="12" s="1"/>
  <c r="CL116" i="6"/>
  <c r="CL25" i="12" s="1"/>
  <c r="CN115" i="6"/>
  <c r="CN24" i="12" s="1"/>
  <c r="CN114" i="6"/>
  <c r="CN116" i="6"/>
  <c r="CN25" i="12" s="1"/>
  <c r="R115" i="6"/>
  <c r="R24" i="12" s="1"/>
  <c r="R114" i="6"/>
  <c r="R116" i="6"/>
  <c r="R25" i="12" s="1"/>
  <c r="BU116" i="6"/>
  <c r="BU25" i="12" s="1"/>
  <c r="BU115" i="6"/>
  <c r="BU24" i="12" s="1"/>
  <c r="BU114" i="6"/>
  <c r="Z116" i="6"/>
  <c r="Z25" i="12" s="1"/>
  <c r="Z115" i="6"/>
  <c r="Z24" i="12" s="1"/>
  <c r="Z114" i="6"/>
  <c r="CI114" i="6"/>
  <c r="CI115" i="6"/>
  <c r="CI24" i="12" s="1"/>
  <c r="CI116" i="6"/>
  <c r="CI25" i="12" s="1"/>
  <c r="AA116" i="6"/>
  <c r="AA25" i="12" s="1"/>
  <c r="AA114" i="6"/>
  <c r="AA115" i="6"/>
  <c r="AA24" i="12" s="1"/>
  <c r="AU115" i="6"/>
  <c r="AU24" i="12" s="1"/>
  <c r="AU114" i="6"/>
  <c r="AU116" i="6"/>
  <c r="AU25" i="12" s="1"/>
  <c r="BN114" i="6"/>
  <c r="BN115" i="6"/>
  <c r="BN24" i="12" s="1"/>
  <c r="BN116" i="6"/>
  <c r="BN25" i="12" s="1"/>
  <c r="GL4" i="2"/>
  <c r="GK2" i="2"/>
  <c r="W23" i="12" l="1"/>
  <c r="W26" i="12" s="1"/>
  <c r="W38" i="12" s="1"/>
  <c r="W118" i="6"/>
  <c r="AQ23" i="12"/>
  <c r="AQ26" i="12" s="1"/>
  <c r="AQ38" i="12" s="1"/>
  <c r="AQ118" i="6"/>
  <c r="BN23" i="12"/>
  <c r="BN26" i="12" s="1"/>
  <c r="BN38" i="12" s="1"/>
  <c r="BN118" i="6"/>
  <c r="BF23" i="12"/>
  <c r="BF26" i="12" s="1"/>
  <c r="BF38" i="12" s="1"/>
  <c r="BF118" i="6"/>
  <c r="AV23" i="12"/>
  <c r="AV26" i="12" s="1"/>
  <c r="AV38" i="12" s="1"/>
  <c r="AV118" i="6"/>
  <c r="R23" i="12"/>
  <c r="R26" i="12" s="1"/>
  <c r="R38" i="12" s="1"/>
  <c r="R118" i="6"/>
  <c r="CO23" i="12"/>
  <c r="CO26" i="12" s="1"/>
  <c r="CO38" i="12" s="1"/>
  <c r="CO118" i="6"/>
  <c r="AC23" i="12"/>
  <c r="AC26" i="12" s="1"/>
  <c r="AC38" i="12" s="1"/>
  <c r="AC118" i="6"/>
  <c r="L23" i="12"/>
  <c r="L26" i="12" s="1"/>
  <c r="L38" i="12" s="1"/>
  <c r="L118" i="6"/>
  <c r="CG23" i="12"/>
  <c r="CG26" i="12" s="1"/>
  <c r="CG38" i="12" s="1"/>
  <c r="CG118" i="6"/>
  <c r="AU23" i="12"/>
  <c r="AU26" i="12" s="1"/>
  <c r="AU38" i="12" s="1"/>
  <c r="AU118" i="6"/>
  <c r="Z118" i="6"/>
  <c r="Z23" i="12"/>
  <c r="Z26" i="12" s="1"/>
  <c r="Z38" i="12" s="1"/>
  <c r="Y23" i="12"/>
  <c r="Y26" i="12" s="1"/>
  <c r="Y38" i="12" s="1"/>
  <c r="Y118" i="6"/>
  <c r="BH23" i="12"/>
  <c r="BH26" i="12" s="1"/>
  <c r="BH38" i="12" s="1"/>
  <c r="BH118" i="6"/>
  <c r="CM23" i="12"/>
  <c r="CM26" i="12" s="1"/>
  <c r="CM38" i="12" s="1"/>
  <c r="CM118" i="6"/>
  <c r="U23" i="12"/>
  <c r="U26" i="12" s="1"/>
  <c r="U38" i="12" s="1"/>
  <c r="U118" i="6"/>
  <c r="CB23" i="12"/>
  <c r="CB26" i="12" s="1"/>
  <c r="CB38" i="12" s="1"/>
  <c r="CB118" i="6"/>
  <c r="K25" i="12"/>
  <c r="I25" i="12" s="1"/>
  <c r="I116" i="6"/>
  <c r="BO23" i="12"/>
  <c r="BO26" i="12" s="1"/>
  <c r="BO38" i="12" s="1"/>
  <c r="BO118" i="6"/>
  <c r="N23" i="12"/>
  <c r="N26" i="12" s="1"/>
  <c r="N38" i="12" s="1"/>
  <c r="N118" i="6"/>
  <c r="K24" i="12"/>
  <c r="I24" i="12" s="1"/>
  <c r="I115" i="6"/>
  <c r="CC23" i="12"/>
  <c r="CC26" i="12" s="1"/>
  <c r="CC38" i="12" s="1"/>
  <c r="CC118" i="6"/>
  <c r="AN23" i="12"/>
  <c r="AN26" i="12" s="1"/>
  <c r="AN38" i="12" s="1"/>
  <c r="AN118" i="6"/>
  <c r="BZ23" i="12"/>
  <c r="BZ26" i="12" s="1"/>
  <c r="BZ38" i="12" s="1"/>
  <c r="BZ118" i="6"/>
  <c r="AM23" i="12"/>
  <c r="AM26" i="12" s="1"/>
  <c r="AM38" i="12" s="1"/>
  <c r="AM118" i="6"/>
  <c r="K23" i="12"/>
  <c r="K118" i="6"/>
  <c r="I114" i="6"/>
  <c r="BC23" i="12"/>
  <c r="BC26" i="12" s="1"/>
  <c r="BC38" i="12" s="1"/>
  <c r="BC118" i="6"/>
  <c r="AR23" i="12"/>
  <c r="AR26" i="12" s="1"/>
  <c r="AR38" i="12" s="1"/>
  <c r="AR118" i="6"/>
  <c r="O23" i="12"/>
  <c r="O26" i="12" s="1"/>
  <c r="O38" i="12" s="1"/>
  <c r="O118" i="6"/>
  <c r="BY23" i="12"/>
  <c r="BY26" i="12" s="1"/>
  <c r="BY38" i="12" s="1"/>
  <c r="BY118" i="6"/>
  <c r="BM23" i="12"/>
  <c r="BM26" i="12" s="1"/>
  <c r="BM38" i="12" s="1"/>
  <c r="BM118" i="6"/>
  <c r="AO23" i="12"/>
  <c r="AO26" i="12" s="1"/>
  <c r="AO38" i="12" s="1"/>
  <c r="AO118" i="6"/>
  <c r="CN118" i="6"/>
  <c r="CN23" i="12"/>
  <c r="CN26" i="12" s="1"/>
  <c r="CN38" i="12" s="1"/>
  <c r="AH23" i="12"/>
  <c r="AH26" i="12" s="1"/>
  <c r="AH38" i="12" s="1"/>
  <c r="AH118" i="6"/>
  <c r="CK23" i="12"/>
  <c r="CK26" i="12" s="1"/>
  <c r="CK38" i="12" s="1"/>
  <c r="CK118" i="6"/>
  <c r="AT23" i="12"/>
  <c r="AT26" i="12" s="1"/>
  <c r="AT38" i="12" s="1"/>
  <c r="AT118" i="6"/>
  <c r="BK23" i="12"/>
  <c r="BK26" i="12" s="1"/>
  <c r="BK38" i="12" s="1"/>
  <c r="BK118" i="6"/>
  <c r="BA118" i="6"/>
  <c r="BA23" i="12"/>
  <c r="BA26" i="12" s="1"/>
  <c r="BA38" i="12" s="1"/>
  <c r="BR118" i="6"/>
  <c r="BR23" i="12"/>
  <c r="BR26" i="12" s="1"/>
  <c r="BR38" i="12" s="1"/>
  <c r="S23" i="12"/>
  <c r="S26" i="12" s="1"/>
  <c r="S38" i="12" s="1"/>
  <c r="S118" i="6"/>
  <c r="AB23" i="12"/>
  <c r="AB26" i="12" s="1"/>
  <c r="AB38" i="12" s="1"/>
  <c r="AB118" i="6"/>
  <c r="AX23" i="12"/>
  <c r="AX26" i="12" s="1"/>
  <c r="AX38" i="12" s="1"/>
  <c r="AX118" i="6"/>
  <c r="Q23" i="12"/>
  <c r="Q26" i="12" s="1"/>
  <c r="Q38" i="12" s="1"/>
  <c r="Q118" i="6"/>
  <c r="CJ23" i="12"/>
  <c r="CJ26" i="12" s="1"/>
  <c r="CJ38" i="12" s="1"/>
  <c r="CJ118" i="6"/>
  <c r="M23" i="12"/>
  <c r="M26" i="12" s="1"/>
  <c r="M38" i="12" s="1"/>
  <c r="M118" i="6"/>
  <c r="BQ23" i="12"/>
  <c r="BQ26" i="12" s="1"/>
  <c r="BQ38" i="12" s="1"/>
  <c r="BQ118" i="6"/>
  <c r="CA23" i="12"/>
  <c r="CA26" i="12" s="1"/>
  <c r="CA38" i="12" s="1"/>
  <c r="CA118" i="6"/>
  <c r="CH23" i="12"/>
  <c r="CH26" i="12" s="1"/>
  <c r="CH38" i="12" s="1"/>
  <c r="CH118" i="6"/>
  <c r="CL23" i="12"/>
  <c r="CL26" i="12" s="1"/>
  <c r="CL38" i="12" s="1"/>
  <c r="CL118" i="6"/>
  <c r="BI23" i="12"/>
  <c r="BI26" i="12" s="1"/>
  <c r="BI38" i="12" s="1"/>
  <c r="BI118" i="6"/>
  <c r="AK23" i="12"/>
  <c r="AK26" i="12" s="1"/>
  <c r="AK38" i="12" s="1"/>
  <c r="AK118" i="6"/>
  <c r="AE23" i="12"/>
  <c r="AE26" i="12" s="1"/>
  <c r="AE38" i="12" s="1"/>
  <c r="AE118" i="6"/>
  <c r="CI23" i="12"/>
  <c r="CI26" i="12" s="1"/>
  <c r="CI38" i="12" s="1"/>
  <c r="CI118" i="6"/>
  <c r="V23" i="12"/>
  <c r="V26" i="12" s="1"/>
  <c r="V38" i="12" s="1"/>
  <c r="V118" i="6"/>
  <c r="AP23" i="12"/>
  <c r="AP26" i="12" s="1"/>
  <c r="AP38" i="12" s="1"/>
  <c r="AP118" i="6"/>
  <c r="BE23" i="12"/>
  <c r="BE26" i="12" s="1"/>
  <c r="BE38" i="12" s="1"/>
  <c r="BE118" i="6"/>
  <c r="CE23" i="12"/>
  <c r="CE26" i="12" s="1"/>
  <c r="CE38" i="12" s="1"/>
  <c r="CE118" i="6"/>
  <c r="BS23" i="12"/>
  <c r="BS26" i="12" s="1"/>
  <c r="BS38" i="12" s="1"/>
  <c r="BS118" i="6"/>
  <c r="BT23" i="12"/>
  <c r="BT26" i="12" s="1"/>
  <c r="BT38" i="12" s="1"/>
  <c r="BT118" i="6"/>
  <c r="T23" i="12"/>
  <c r="T26" i="12" s="1"/>
  <c r="T38" i="12" s="1"/>
  <c r="T118" i="6"/>
  <c r="AZ23" i="12"/>
  <c r="AZ26" i="12" s="1"/>
  <c r="AZ38" i="12" s="1"/>
  <c r="AZ118" i="6"/>
  <c r="AA23" i="12"/>
  <c r="AA26" i="12" s="1"/>
  <c r="AA38" i="12" s="1"/>
  <c r="AA118" i="6"/>
  <c r="BU23" i="12"/>
  <c r="BU26" i="12" s="1"/>
  <c r="BU38" i="12" s="1"/>
  <c r="BU118" i="6"/>
  <c r="CF23" i="12"/>
  <c r="CF26" i="12" s="1"/>
  <c r="CF38" i="12" s="1"/>
  <c r="CF118" i="6"/>
  <c r="AW23" i="12"/>
  <c r="AW26" i="12" s="1"/>
  <c r="AW38" i="12" s="1"/>
  <c r="AW118" i="6"/>
  <c r="AI23" i="12"/>
  <c r="AI26" i="12" s="1"/>
  <c r="AI38" i="12" s="1"/>
  <c r="AI118" i="6"/>
  <c r="BJ23" i="12"/>
  <c r="BJ26" i="12" s="1"/>
  <c r="BJ38" i="12" s="1"/>
  <c r="BJ118" i="6"/>
  <c r="BD23" i="12"/>
  <c r="BD26" i="12" s="1"/>
  <c r="BD38" i="12" s="1"/>
  <c r="BD118" i="6"/>
  <c r="AG23" i="12"/>
  <c r="AG26" i="12" s="1"/>
  <c r="AG38" i="12" s="1"/>
  <c r="AG118" i="6"/>
  <c r="BX23" i="12"/>
  <c r="BX26" i="12" s="1"/>
  <c r="BX38" i="12" s="1"/>
  <c r="BX118" i="6"/>
  <c r="CD23" i="12"/>
  <c r="CD26" i="12" s="1"/>
  <c r="CD38" i="12" s="1"/>
  <c r="CD118" i="6"/>
  <c r="BV23" i="12"/>
  <c r="BV26" i="12" s="1"/>
  <c r="BV38" i="12" s="1"/>
  <c r="BV118" i="6"/>
  <c r="BP23" i="12"/>
  <c r="BP26" i="12" s="1"/>
  <c r="BP38" i="12" s="1"/>
  <c r="BP118" i="6"/>
  <c r="BW23" i="12"/>
  <c r="BW26" i="12" s="1"/>
  <c r="BW38" i="12" s="1"/>
  <c r="BW118" i="6"/>
  <c r="AS23" i="12"/>
  <c r="AS26" i="12" s="1"/>
  <c r="AS38" i="12" s="1"/>
  <c r="AS118" i="6"/>
  <c r="AF23" i="12"/>
  <c r="AF26" i="12" s="1"/>
  <c r="AF38" i="12" s="1"/>
  <c r="AF118" i="6"/>
  <c r="AJ23" i="12"/>
  <c r="AJ26" i="12" s="1"/>
  <c r="AJ38" i="12" s="1"/>
  <c r="AJ118" i="6"/>
  <c r="BG23" i="12"/>
  <c r="BG26" i="12" s="1"/>
  <c r="BG38" i="12" s="1"/>
  <c r="BG118" i="6"/>
  <c r="BB23" i="12"/>
  <c r="BB26" i="12" s="1"/>
  <c r="BB38" i="12" s="1"/>
  <c r="BB118" i="6"/>
  <c r="AL23" i="12"/>
  <c r="AL26" i="12" s="1"/>
  <c r="AL38" i="12" s="1"/>
  <c r="AL118" i="6"/>
  <c r="BL23" i="12"/>
  <c r="BL26" i="12" s="1"/>
  <c r="BL38" i="12" s="1"/>
  <c r="BL118" i="6"/>
  <c r="X23" i="12"/>
  <c r="X26" i="12" s="1"/>
  <c r="X38" i="12" s="1"/>
  <c r="X118" i="6"/>
  <c r="AY23" i="12"/>
  <c r="AY26" i="12" s="1"/>
  <c r="AY38" i="12" s="1"/>
  <c r="AY118" i="6"/>
  <c r="P23" i="12"/>
  <c r="P26" i="12" s="1"/>
  <c r="P38" i="12" s="1"/>
  <c r="P118" i="6"/>
  <c r="AD23" i="12"/>
  <c r="AD26" i="12" s="1"/>
  <c r="AD38" i="12" s="1"/>
  <c r="AD118" i="6"/>
  <c r="GM4" i="2"/>
  <c r="GL2" i="2"/>
  <c r="I118" i="6" l="1"/>
  <c r="K26" i="12"/>
  <c r="I23" i="12"/>
  <c r="GN4" i="2"/>
  <c r="GM2" i="2"/>
  <c r="K38" i="12" l="1"/>
  <c r="I26" i="12"/>
  <c r="I38" i="12" s="1"/>
  <c r="GN2" i="2"/>
  <c r="GO4" i="2"/>
  <c r="G41" i="12" l="1"/>
  <c r="I44" i="12"/>
  <c r="GP4" i="2"/>
  <c r="GO2" i="2"/>
  <c r="I45" i="12" l="1"/>
  <c r="G45" i="12" s="1"/>
  <c r="G7" i="14" s="1"/>
  <c r="GQ4" i="2"/>
  <c r="GP2" i="2"/>
  <c r="I46" i="12" l="1"/>
  <c r="G46" i="12" s="1"/>
  <c r="GR4" i="2"/>
  <c r="GQ2" i="2"/>
  <c r="G13" i="14" l="1"/>
  <c r="G8" i="14"/>
  <c r="G12" i="14"/>
  <c r="G19" i="14"/>
  <c r="G17" i="14"/>
  <c r="G11" i="14"/>
  <c r="G23" i="14"/>
  <c r="G14" i="14"/>
  <c r="G18" i="14"/>
  <c r="G20" i="14"/>
  <c r="G21" i="14"/>
  <c r="G16" i="14"/>
  <c r="G15" i="14"/>
  <c r="GS4" i="2"/>
  <c r="GR2" i="2"/>
  <c r="GT4" i="2" l="1"/>
  <c r="GS2" i="2"/>
  <c r="GU4" i="2" l="1"/>
  <c r="GT2" i="2"/>
  <c r="GV4" i="2" l="1"/>
  <c r="GU2" i="2"/>
  <c r="GV2" i="2" l="1"/>
  <c r="GW4" i="2"/>
  <c r="GX4" i="2" l="1"/>
  <c r="GW2" i="2"/>
  <c r="GX2" i="2" l="1"/>
  <c r="GY4" i="2"/>
  <c r="GZ4" i="2" l="1"/>
  <c r="GY2" i="2"/>
  <c r="HA4" i="2" l="1"/>
  <c r="GZ2" i="2"/>
  <c r="HB4" i="2" l="1"/>
  <c r="HA2" i="2"/>
  <c r="HC4" i="2" l="1"/>
  <c r="HC2" i="2" s="1"/>
  <c r="HB2" i="2"/>
  <c r="N12" i="14" l="1"/>
  <c r="O23" i="14"/>
  <c r="O20" i="14"/>
  <c r="O11" i="14"/>
  <c r="O15" i="14"/>
  <c r="N13" i="14"/>
  <c r="N7" i="14"/>
  <c r="N14" i="14"/>
  <c r="O14" i="14"/>
  <c r="N20" i="14" l="1"/>
  <c r="N23" i="14"/>
  <c r="N15" i="14"/>
  <c r="O12" i="14"/>
  <c r="O13" i="14"/>
  <c r="O7" i="14"/>
  <c r="N11" i="14"/>
  <c r="O8" i="14"/>
  <c r="N8" i="14"/>
  <c r="N17" i="14"/>
  <c r="O17" i="14"/>
  <c r="O16" i="14"/>
  <c r="N16" i="14"/>
  <c r="O18" i="14"/>
  <c r="N18" i="14"/>
  <c r="O19" i="14"/>
  <c r="N19" i="14"/>
  <c r="O21" i="14"/>
  <c r="N21" i="14"/>
  <c r="I83" i="12"/>
  <c r="I85" i="12" s="1"/>
  <c r="I80" i="12"/>
  <c r="I87" i="12" l="1"/>
  <c r="G87" i="12" s="1"/>
  <c r="G30" i="14" s="1"/>
  <c r="I88" i="12" l="1"/>
  <c r="G88" i="12" s="1"/>
  <c r="N30" i="14"/>
  <c r="O30" i="14"/>
  <c r="G69" i="14" l="1"/>
  <c r="G61" i="14"/>
  <c r="G53" i="14"/>
  <c r="G43" i="14"/>
  <c r="G57" i="14"/>
  <c r="G56" i="14"/>
  <c r="G55" i="14"/>
  <c r="G45" i="14"/>
  <c r="G68" i="14"/>
  <c r="G60" i="14"/>
  <c r="G52" i="14"/>
  <c r="G42" i="14"/>
  <c r="G50" i="14"/>
  <c r="G64" i="14"/>
  <c r="G63" i="14"/>
  <c r="G46" i="14"/>
  <c r="G67" i="14"/>
  <c r="G59" i="14"/>
  <c r="G51" i="14"/>
  <c r="G40" i="14"/>
  <c r="G58" i="14"/>
  <c r="G65" i="14"/>
  <c r="G49" i="14"/>
  <c r="G48" i="14"/>
  <c r="G54" i="14"/>
  <c r="G66" i="14"/>
  <c r="G62" i="14"/>
  <c r="G34" i="14"/>
  <c r="G32" i="14"/>
  <c r="G36" i="14"/>
  <c r="G35" i="14"/>
  <c r="O40" i="14" l="1"/>
  <c r="N40" i="14"/>
  <c r="O51" i="14"/>
  <c r="N51" i="14"/>
  <c r="N53" i="14"/>
  <c r="O53" i="14"/>
  <c r="N55" i="14"/>
  <c r="O55" i="14"/>
  <c r="O42" i="14"/>
  <c r="N42" i="14"/>
  <c r="O45" i="14"/>
  <c r="N45" i="14"/>
  <c r="N60" i="14"/>
  <c r="O60" i="14"/>
  <c r="N54" i="14"/>
  <c r="O54" i="14"/>
  <c r="O68" i="14"/>
  <c r="N68" i="14"/>
  <c r="N62" i="14"/>
  <c r="O62" i="14"/>
  <c r="N46" i="14"/>
  <c r="O46" i="14"/>
  <c r="O59" i="14"/>
  <c r="N59" i="14"/>
  <c r="N69" i="14"/>
  <c r="O69" i="14"/>
  <c r="O67" i="14"/>
  <c r="N67" i="14"/>
  <c r="N63" i="14"/>
  <c r="O63" i="14"/>
  <c r="O35" i="14"/>
  <c r="N35" i="14"/>
  <c r="O49" i="14"/>
  <c r="N49" i="14"/>
  <c r="O57" i="14"/>
  <c r="N57" i="14"/>
  <c r="N50" i="14"/>
  <c r="O50" i="14"/>
  <c r="N34" i="14"/>
  <c r="O34" i="14"/>
  <c r="N65" i="14"/>
  <c r="O65" i="14"/>
  <c r="O61" i="14"/>
  <c r="N61" i="14"/>
  <c r="N66" i="14"/>
  <c r="O66" i="14"/>
  <c r="O48" i="14"/>
  <c r="N48" i="14"/>
  <c r="O36" i="14"/>
  <c r="N36" i="14"/>
  <c r="N52" i="14"/>
  <c r="O52" i="14"/>
  <c r="N56" i="14"/>
  <c r="O56" i="14"/>
  <c r="O58" i="14"/>
  <c r="N58" i="14"/>
  <c r="N32" i="14"/>
  <c r="O32" i="14"/>
  <c r="N43" i="14"/>
  <c r="O43" i="14"/>
  <c r="N64" i="14"/>
  <c r="O64" i="14"/>
</calcChain>
</file>

<file path=xl/comments1.xml><?xml version="1.0" encoding="utf-8"?>
<comments xmlns="http://schemas.openxmlformats.org/spreadsheetml/2006/main">
  <authors>
    <author>McLaughlin, James</author>
  </authors>
  <commentList>
    <comment ref="G9" authorId="0" shapeId="0">
      <text>
        <r>
          <rPr>
            <b/>
            <sz val="9"/>
            <color indexed="81"/>
            <rFont val="Tahoma"/>
            <family val="2"/>
          </rPr>
          <t>McLaughlin, James:</t>
        </r>
        <r>
          <rPr>
            <sz val="9"/>
            <color indexed="81"/>
            <rFont val="Tahoma"/>
            <family val="2"/>
          </rPr>
          <t xml:space="preserve">
Paid by developer</t>
        </r>
      </text>
    </comment>
    <comment ref="G10" authorId="0" shapeId="0">
      <text>
        <r>
          <rPr>
            <b/>
            <sz val="9"/>
            <color indexed="81"/>
            <rFont val="Tahoma"/>
            <family val="2"/>
          </rPr>
          <t>McLaughlin, James:</t>
        </r>
        <r>
          <rPr>
            <sz val="9"/>
            <color indexed="81"/>
            <rFont val="Tahoma"/>
            <family val="2"/>
          </rPr>
          <t xml:space="preserve">
Paid by developer</t>
        </r>
      </text>
    </comment>
    <comment ref="G16" authorId="0" shapeId="0">
      <text>
        <r>
          <rPr>
            <b/>
            <sz val="9"/>
            <color indexed="81"/>
            <rFont val="Tahoma"/>
            <family val="2"/>
          </rPr>
          <t>McLaughlin, James:</t>
        </r>
        <r>
          <rPr>
            <sz val="9"/>
            <color indexed="81"/>
            <rFont val="Tahoma"/>
            <family val="2"/>
          </rPr>
          <t xml:space="preserve">
Paid by developer</t>
        </r>
      </text>
    </comment>
    <comment ref="D23" authorId="0" shapeId="0">
      <text>
        <r>
          <rPr>
            <b/>
            <sz val="9"/>
            <color indexed="81"/>
            <rFont val="Tahoma"/>
            <family val="2"/>
          </rPr>
          <t>McLaughlin, James:</t>
        </r>
        <r>
          <rPr>
            <sz val="9"/>
            <color indexed="81"/>
            <rFont val="Tahoma"/>
            <family val="2"/>
          </rPr>
          <t xml:space="preserve">
Mark Craig assumptions. Includes a manhole every 100m</t>
        </r>
      </text>
    </comment>
    <comment ref="G54" authorId="0" shapeId="0">
      <text>
        <r>
          <rPr>
            <b/>
            <sz val="9"/>
            <color indexed="81"/>
            <rFont val="Tahoma"/>
            <family val="2"/>
          </rPr>
          <t>McLaughlin, James:</t>
        </r>
        <r>
          <rPr>
            <sz val="9"/>
            <color indexed="81"/>
            <rFont val="Tahoma"/>
            <family val="2"/>
          </rPr>
          <t xml:space="preserve">
Paid by developer under new rules</t>
        </r>
      </text>
    </comment>
    <comment ref="G58" authorId="0" shapeId="0">
      <text>
        <r>
          <rPr>
            <b/>
            <sz val="9"/>
            <color indexed="81"/>
            <rFont val="Tahoma"/>
            <family val="2"/>
          </rPr>
          <t>McLaughlin, James:</t>
        </r>
        <r>
          <rPr>
            <sz val="9"/>
            <color indexed="81"/>
            <rFont val="Tahoma"/>
            <family val="2"/>
          </rPr>
          <t xml:space="preserve">
Draft charges</t>
        </r>
      </text>
    </comment>
  </commentList>
</comments>
</file>

<file path=xl/comments2.xml><?xml version="1.0" encoding="utf-8"?>
<comments xmlns="http://schemas.openxmlformats.org/spreadsheetml/2006/main">
  <authors>
    <author>McLaughlin, James</author>
  </authors>
  <commentList>
    <comment ref="D15" authorId="0" shapeId="0">
      <text>
        <r>
          <rPr>
            <b/>
            <sz val="9"/>
            <color indexed="81"/>
            <rFont val="Tahoma"/>
            <family val="2"/>
          </rPr>
          <t>McLaughlin, James:</t>
        </r>
        <r>
          <rPr>
            <sz val="9"/>
            <color indexed="81"/>
            <rFont val="Tahoma"/>
            <family val="2"/>
          </rPr>
          <t xml:space="preserve">
Front loading of average for new pipes</t>
        </r>
      </text>
    </comment>
    <comment ref="E24" authorId="0" shapeId="0">
      <text>
        <r>
          <rPr>
            <b/>
            <sz val="9"/>
            <color indexed="81"/>
            <rFont val="Tahoma"/>
            <family val="2"/>
          </rPr>
          <t>McLaughlin, James:</t>
        </r>
        <r>
          <rPr>
            <sz val="9"/>
            <color indexed="81"/>
            <rFont val="Tahoma"/>
            <family val="2"/>
          </rPr>
          <t xml:space="preserve">
Water theft, void consumption, firefighting etc</t>
        </r>
      </text>
    </comment>
  </commentList>
</comments>
</file>

<file path=xl/comments3.xml><?xml version="1.0" encoding="utf-8"?>
<comments xmlns="http://schemas.openxmlformats.org/spreadsheetml/2006/main">
  <authors>
    <author>McLaughlin, James</author>
  </authors>
  <commentList>
    <comment ref="K26" authorId="0" shapeId="0">
      <text>
        <r>
          <rPr>
            <b/>
            <sz val="9"/>
            <color indexed="81"/>
            <rFont val="Tahoma"/>
            <family val="2"/>
          </rPr>
          <t>McLaughlin, James:</t>
        </r>
        <r>
          <rPr>
            <sz val="9"/>
            <color indexed="81"/>
            <rFont val="Tahoma"/>
            <family val="2"/>
          </rPr>
          <t xml:space="preserve">
Corrected to reflect occupancy rate</t>
        </r>
      </text>
    </comment>
    <comment ref="G96" authorId="0" shapeId="0">
      <text>
        <r>
          <rPr>
            <b/>
            <sz val="9"/>
            <color indexed="81"/>
            <rFont val="Tahoma"/>
            <family val="2"/>
          </rPr>
          <t>McLaughlin, James:</t>
        </r>
        <r>
          <rPr>
            <sz val="9"/>
            <color indexed="81"/>
            <rFont val="Tahoma"/>
            <family val="2"/>
          </rPr>
          <t xml:space="preserve">
Maximum</t>
        </r>
      </text>
    </comment>
    <comment ref="G123" authorId="0" shapeId="0">
      <text>
        <r>
          <rPr>
            <b/>
            <sz val="9"/>
            <color indexed="81"/>
            <rFont val="Tahoma"/>
            <family val="2"/>
          </rPr>
          <t>McLaughlin, James:</t>
        </r>
        <r>
          <rPr>
            <sz val="9"/>
            <color indexed="81"/>
            <rFont val="Tahoma"/>
            <family val="2"/>
          </rPr>
          <t xml:space="preserve">
Lookup</t>
        </r>
      </text>
    </comment>
    <comment ref="G128" authorId="0" shapeId="0">
      <text>
        <r>
          <rPr>
            <b/>
            <sz val="9"/>
            <color indexed="81"/>
            <rFont val="Tahoma"/>
            <family val="2"/>
          </rPr>
          <t>McLaughlin, James:</t>
        </r>
        <r>
          <rPr>
            <sz val="9"/>
            <color indexed="81"/>
            <rFont val="Tahoma"/>
            <family val="2"/>
          </rPr>
          <t xml:space="preserve">
Lookup</t>
        </r>
      </text>
    </comment>
  </commentList>
</comments>
</file>

<file path=xl/sharedStrings.xml><?xml version="1.0" encoding="utf-8"?>
<sst xmlns="http://schemas.openxmlformats.org/spreadsheetml/2006/main" count="1090" uniqueCount="532">
  <si>
    <t>Inputs - Constant</t>
  </si>
  <si>
    <t>Unit</t>
  </si>
  <si>
    <t>Year end</t>
  </si>
  <si>
    <t>Activity</t>
  </si>
  <si>
    <t>Model start - financial year ending</t>
  </si>
  <si>
    <t>Constant (£)</t>
  </si>
  <si>
    <t>Mains application design and agreement</t>
  </si>
  <si>
    <t xml:space="preserve">Constant </t>
  </si>
  <si>
    <t>£</t>
  </si>
  <si>
    <t>Nr</t>
  </si>
  <si>
    <t>m</t>
  </si>
  <si>
    <t>Period</t>
  </si>
  <si>
    <t>Yrs</t>
  </si>
  <si>
    <t>Discount rate</t>
  </si>
  <si>
    <t>%</t>
  </si>
  <si>
    <t>Source</t>
  </si>
  <si>
    <t>Nicole Hooley</t>
  </si>
  <si>
    <t>Standard charges - end user</t>
  </si>
  <si>
    <t>Meter capital cost - 15mm (weighted average)</t>
  </si>
  <si>
    <t>Meter job codes</t>
  </si>
  <si>
    <t>Standing Charge Calcs</t>
  </si>
  <si>
    <t>New boundary box dig and meter installation (metalled)</t>
  </si>
  <si>
    <t>Meter costs</t>
  </si>
  <si>
    <t>Site Set Up Costs</t>
  </si>
  <si>
    <t xml:space="preserve">Full exchange of small meter </t>
  </si>
  <si>
    <t>Commuted Sum (Discounted Aggregate Deficit) Calculation</t>
  </si>
  <si>
    <t>Mains construction</t>
  </si>
  <si>
    <t>Text</t>
  </si>
  <si>
    <t>Options</t>
  </si>
  <si>
    <t>£/m</t>
  </si>
  <si>
    <t>Unit rate used</t>
  </si>
  <si>
    <t>£/m3</t>
  </si>
  <si>
    <t>Water: Household Standing charge</t>
  </si>
  <si>
    <t>Water: standard volumetric rate</t>
  </si>
  <si>
    <t>Surface water - other</t>
  </si>
  <si>
    <t>Surface water - semi detached</t>
  </si>
  <si>
    <t>Surface water - detached</t>
  </si>
  <si>
    <t>Scheme of charges</t>
  </si>
  <si>
    <t>Water</t>
  </si>
  <si>
    <t>Waste Water</t>
  </si>
  <si>
    <t>Waste: Household Standing charge</t>
  </si>
  <si>
    <t>Waste: standard volumetric rate</t>
  </si>
  <si>
    <t>Standard charges - wholesale non-household</t>
  </si>
  <si>
    <t>Standard charges - wholesale household</t>
  </si>
  <si>
    <t>Meter size 15 mm</t>
  </si>
  <si>
    <t>Meter size 22 mm</t>
  </si>
  <si>
    <t>Meter size 28 mm</t>
  </si>
  <si>
    <t>Meter size 42 mm</t>
  </si>
  <si>
    <t>Meter size 50 mm</t>
  </si>
  <si>
    <t>Meter size 80 mm</t>
  </si>
  <si>
    <t>Meter size 100 mm</t>
  </si>
  <si>
    <t>Meter size 150 mm</t>
  </si>
  <si>
    <t>Meter size 200 mm</t>
  </si>
  <si>
    <t>Meter size 250 mm</t>
  </si>
  <si>
    <t>Meter size 300 mm</t>
  </si>
  <si>
    <t>Fixed charge 0-10</t>
  </si>
  <si>
    <t>Fixed charge 10-50</t>
  </si>
  <si>
    <t>Tariff Model</t>
  </si>
  <si>
    <t>Surface Water: Band 1</t>
  </si>
  <si>
    <t>Surface Water: Band 2</t>
  </si>
  <si>
    <t>Surface Water: Band 3</t>
  </si>
  <si>
    <t>Surface Water: Band 4</t>
  </si>
  <si>
    <t>Surface Water: Band 5</t>
  </si>
  <si>
    <t>Surface Water: Band 6</t>
  </si>
  <si>
    <t>Surface Water: Band 7</t>
  </si>
  <si>
    <t>Surface Water: Band 8</t>
  </si>
  <si>
    <t>Surface Water: Band 9</t>
  </si>
  <si>
    <t>Surface Water: Band 10</t>
  </si>
  <si>
    <t>Surface Water: Band 11</t>
  </si>
  <si>
    <t>Surface Water: Band 12</t>
  </si>
  <si>
    <t>Surface Water: Band 13</t>
  </si>
  <si>
    <t>Surface Water: Band 14</t>
  </si>
  <si>
    <t>Surface Water: Band 15</t>
  </si>
  <si>
    <t>Surface Water: Band 16</t>
  </si>
  <si>
    <t xml:space="preserve">Surface Water: Band 17 </t>
  </si>
  <si>
    <t>Surface Water: Band 18</t>
  </si>
  <si>
    <t>Surface Water: Band 19</t>
  </si>
  <si>
    <t>Surface Water: Band 20</t>
  </si>
  <si>
    <t>Surface Water: Band 21</t>
  </si>
  <si>
    <t>Surface Water: Band 22</t>
  </si>
  <si>
    <t>Surface Water: Band 'T'</t>
  </si>
  <si>
    <t>Water for construction</t>
  </si>
  <si>
    <t>£/plot</t>
  </si>
  <si>
    <t>Occupancy</t>
  </si>
  <si>
    <t>Per Capita Consumption</t>
  </si>
  <si>
    <t>People</t>
  </si>
  <si>
    <t>Days</t>
  </si>
  <si>
    <t>K (Water)</t>
  </si>
  <si>
    <t>K (Waste Water)</t>
  </si>
  <si>
    <t>No Exc charge</t>
  </si>
  <si>
    <t>MU Admin Charge</t>
  </si>
  <si>
    <t>Oxford Forecast</t>
  </si>
  <si>
    <t>Income from charges</t>
  </si>
  <si>
    <t>m3/prop/day</t>
  </si>
  <si>
    <t>Consumption per property</t>
  </si>
  <si>
    <t>Ofwat FD Model</t>
  </si>
  <si>
    <t xml:space="preserve"> </t>
  </si>
  <si>
    <t>Charge per property - water</t>
  </si>
  <si>
    <t>Occupancy and consumption</t>
  </si>
  <si>
    <t>Development period (first to last occupancy)</t>
  </si>
  <si>
    <t>Months</t>
  </si>
  <si>
    <t>Charges during occupation period</t>
  </si>
  <si>
    <t>First occupant in place after</t>
  </si>
  <si>
    <t>Charges during development</t>
  </si>
  <si>
    <t>Properties</t>
  </si>
  <si>
    <t>Flats</t>
  </si>
  <si>
    <t>Semi-detached houses</t>
  </si>
  <si>
    <t>Terraced houses</t>
  </si>
  <si>
    <t>Detached houses</t>
  </si>
  <si>
    <t>Last occupant arrives</t>
  </si>
  <si>
    <t>First occupant arrives</t>
  </si>
  <si>
    <t>Days in year</t>
  </si>
  <si>
    <t>Date</t>
  </si>
  <si>
    <t>Year beginning</t>
  </si>
  <si>
    <t>Year ending</t>
  </si>
  <si>
    <t>Cumulative proportion occupied</t>
  </si>
  <si>
    <t>Days from start column</t>
  </si>
  <si>
    <t>Annual income per property</t>
  </si>
  <si>
    <t>Income from site - full occupation</t>
  </si>
  <si>
    <t>Monthly income from site - full occupation</t>
  </si>
  <si>
    <t>Charge increase</t>
  </si>
  <si>
    <t>Annual income from site - inflated</t>
  </si>
  <si>
    <t>Properties constructed in year</t>
  </si>
  <si>
    <t>Total properties</t>
  </si>
  <si>
    <t>Occupation period</t>
  </si>
  <si>
    <t>Annual income from site (principal charges)</t>
  </si>
  <si>
    <t>Monthly income (principal charges)</t>
  </si>
  <si>
    <t>Cumulative charge increase</t>
  </si>
  <si>
    <t>Building water charges</t>
  </si>
  <si>
    <t>Relevant Deficit Calculation</t>
  </si>
  <si>
    <t>Discount factor</t>
  </si>
  <si>
    <t>Properties constructed</t>
  </si>
  <si>
    <t>Mains cost</t>
  </si>
  <si>
    <t>Flag value</t>
  </si>
  <si>
    <t>Annuity factor</t>
  </si>
  <si>
    <t>Bank GIR Calculation</t>
  </si>
  <si>
    <t>Infra per service</t>
  </si>
  <si>
    <t>Include construction water within income</t>
  </si>
  <si>
    <t>Boolean</t>
  </si>
  <si>
    <t>Boolean options</t>
  </si>
  <si>
    <t>Total income for relevant deficit calculation</t>
  </si>
  <si>
    <t>Total</t>
  </si>
  <si>
    <t>Costs in above / (below) projected income</t>
  </si>
  <si>
    <t>Contribution required from developer</t>
  </si>
  <si>
    <t>Lists</t>
  </si>
  <si>
    <t>Meters</t>
  </si>
  <si>
    <t>End</t>
  </si>
  <si>
    <t>Inputs - Time Series</t>
  </si>
  <si>
    <t>New meter capital cost</t>
  </si>
  <si>
    <t>Sewer costs (assuming 2m depth, grassland, 150mm)</t>
  </si>
  <si>
    <t>Project estimator</t>
  </si>
  <si>
    <t>Sewer construction</t>
  </si>
  <si>
    <t>Asset lives</t>
  </si>
  <si>
    <t>SAP Data</t>
  </si>
  <si>
    <t>Water Main Pipes with diameter less than 600mm</t>
  </si>
  <si>
    <t>Years</t>
  </si>
  <si>
    <t>Water Main Pipes with diameter greater than 600mm, including Strategic Trunk Mains</t>
  </si>
  <si>
    <t>Rising Mains on the sewerage network</t>
  </si>
  <si>
    <t>Waste Water Critical Sewers</t>
  </si>
  <si>
    <t>Waste Water Non-Critical Sewers</t>
  </si>
  <si>
    <t>Consumer Meters</t>
  </si>
  <si>
    <t>Installation</t>
  </si>
  <si>
    <t>Maintenance</t>
  </si>
  <si>
    <t>New meter installation cost (including meter)</t>
  </si>
  <si>
    <t>Civil structures e.g. Concrete bases (pads), chambers</t>
  </si>
  <si>
    <t>Replacement cycle</t>
  </si>
  <si>
    <t>Column</t>
  </si>
  <si>
    <t>Additional cost for boundary box</t>
  </si>
  <si>
    <t>Replacement cost - meters</t>
  </si>
  <si>
    <t>Replacement cost - boundary boxes</t>
  </si>
  <si>
    <t>Cost efficiency assumptions</t>
  </si>
  <si>
    <t>Costs</t>
  </si>
  <si>
    <t>Cumulative efficiency factor</t>
  </si>
  <si>
    <t>Days of development period falling in year</t>
  </si>
  <si>
    <t>Total cost</t>
  </si>
  <si>
    <t>Initial cost of sewers</t>
  </si>
  <si>
    <t>Amount to be funded by developer</t>
  </si>
  <si>
    <t>Asset payment from company</t>
  </si>
  <si>
    <t>Infrastructure maintenance costs</t>
  </si>
  <si>
    <t>Size of meter for supply</t>
  </si>
  <si>
    <t>Standing charge</t>
  </si>
  <si>
    <t>m3 / day</t>
  </si>
  <si>
    <t>m3</t>
  </si>
  <si>
    <t>Water: standard wholesale charges paid</t>
  </si>
  <si>
    <t>Consumption by households</t>
  </si>
  <si>
    <t>Sewerage costs</t>
  </si>
  <si>
    <t>Net cost of mains</t>
  </si>
  <si>
    <t>Water: Infrastructure Maintenance (nominal)</t>
  </si>
  <si>
    <t>Water: total cash costs (infrastructure)</t>
  </si>
  <si>
    <t>Water: Standard wholesale charges (including downstream)</t>
  </si>
  <si>
    <t>Include standing charge for NAV</t>
  </si>
  <si>
    <t>Period for cost / discount calculation</t>
  </si>
  <si>
    <r>
      <t xml:space="preserve">Standard </t>
    </r>
    <r>
      <rPr>
        <b/>
        <u/>
        <sz val="14"/>
        <color indexed="9"/>
        <rFont val="Arial Narrow"/>
        <family val="2"/>
      </rPr>
      <t>Wholesale</t>
    </r>
    <r>
      <rPr>
        <b/>
        <sz val="14"/>
        <color indexed="9"/>
        <rFont val="Arial Narrow"/>
        <family val="2"/>
      </rPr>
      <t xml:space="preserve"> Charges</t>
    </r>
  </si>
  <si>
    <t>Waste Water: standard wholesale charges received</t>
  </si>
  <si>
    <t>Waste Water: Standard wholesale charges received by NAV</t>
  </si>
  <si>
    <t>Lower threshold</t>
  </si>
  <si>
    <t>Upper Threshold</t>
  </si>
  <si>
    <t>£/m2</t>
  </si>
  <si>
    <t>Mid* m2</t>
  </si>
  <si>
    <t>Properties and volumes</t>
  </si>
  <si>
    <t>m2</t>
  </si>
  <si>
    <t>Assumed area per property</t>
  </si>
  <si>
    <t>Flat - occupants</t>
  </si>
  <si>
    <t>Terrace - occupants</t>
  </si>
  <si>
    <t>Semi - occupants</t>
  </si>
  <si>
    <t>Detached - occupants</t>
  </si>
  <si>
    <t>l/p/day</t>
  </si>
  <si>
    <t>Flat - area</t>
  </si>
  <si>
    <t>Terrace - area</t>
  </si>
  <si>
    <t>Semi - area</t>
  </si>
  <si>
    <t>Detached - area</t>
  </si>
  <si>
    <t>Total area</t>
  </si>
  <si>
    <t>Site area banding</t>
  </si>
  <si>
    <t>Waste Water: standard wholesale charges paid</t>
  </si>
  <si>
    <t>Standing charges</t>
  </si>
  <si>
    <t>Surface water</t>
  </si>
  <si>
    <t>Volumetric</t>
  </si>
  <si>
    <t>Waste Water: volumetric charges</t>
  </si>
  <si>
    <t>Include fixed charges for NAV</t>
  </si>
  <si>
    <t>Volumetric charges</t>
  </si>
  <si>
    <t>Water: standing charges received</t>
  </si>
  <si>
    <t>Water: volumetric charges received</t>
  </si>
  <si>
    <t>Discount calculation</t>
  </si>
  <si>
    <t>Flag</t>
  </si>
  <si>
    <t>Rate of return used</t>
  </si>
  <si>
    <t>Deflate cashflows</t>
  </si>
  <si>
    <t xml:space="preserve">Proportion of full charge </t>
  </si>
  <si>
    <t>Water: capital expenditure</t>
  </si>
  <si>
    <t>Total water</t>
  </si>
  <si>
    <t xml:space="preserve"> cost</t>
  </si>
  <si>
    <t>Water: operating expenditure</t>
  </si>
  <si>
    <t>Target annuitised cost for standing charges</t>
  </si>
  <si>
    <t>Period to equalise</t>
  </si>
  <si>
    <t>Ofwat CoD</t>
  </si>
  <si>
    <t>Sheets</t>
  </si>
  <si>
    <t>Information and notes</t>
  </si>
  <si>
    <t>Inputs</t>
  </si>
  <si>
    <t>Calculations</t>
  </si>
  <si>
    <t>Outputs</t>
  </si>
  <si>
    <t>Cells</t>
  </si>
  <si>
    <t>Input</t>
  </si>
  <si>
    <t>Calculation or link within worksheet</t>
  </si>
  <si>
    <t>Import from another worksheet</t>
  </si>
  <si>
    <t>Exported to another calculation sheet</t>
  </si>
  <si>
    <t>Counterflow or expansion</t>
  </si>
  <si>
    <t>Costs for comparison</t>
  </si>
  <si>
    <t>Contribution</t>
  </si>
  <si>
    <t>Current charges</t>
  </si>
  <si>
    <t>Discount rate, options</t>
  </si>
  <si>
    <t>Number of flats to each plot</t>
  </si>
  <si>
    <t>Total plots</t>
  </si>
  <si>
    <t>Plots</t>
  </si>
  <si>
    <t>Length of mains per plot</t>
  </si>
  <si>
    <t>m/plot</t>
  </si>
  <si>
    <t>Commuted Sum Calculation</t>
  </si>
  <si>
    <t>Comm pipe length</t>
  </si>
  <si>
    <t>Mains cost per metre inc overhead</t>
  </si>
  <si>
    <t>Total cost of meters</t>
  </si>
  <si>
    <t>£/m/a</t>
  </si>
  <si>
    <t>Water: Infra repairs coefficient</t>
  </si>
  <si>
    <t>Water: Infra repairs intercept</t>
  </si>
  <si>
    <t>Water: Infrastructure Maintenance (override)</t>
  </si>
  <si>
    <t>Sewerage: Infastructure Maintenance (override)</t>
  </si>
  <si>
    <t>Age of pipes</t>
  </si>
  <si>
    <t>Model output</t>
  </si>
  <si>
    <t>New Developments v2</t>
  </si>
  <si>
    <t>Water: total length of mains</t>
  </si>
  <si>
    <t>Water: Infra Maintenance (flat prices)</t>
  </si>
  <si>
    <t>Inspection fee on adoption</t>
  </si>
  <si>
    <t>Version History</t>
  </si>
  <si>
    <t>First created</t>
  </si>
  <si>
    <t>Included water mains maintenance cost model</t>
  </si>
  <si>
    <t>Added sewer maintenance cost per metre input and calculation</t>
  </si>
  <si>
    <t>Sewer New Developments Data</t>
  </si>
  <si>
    <t>Sewerage: Blockages average per metre</t>
  </si>
  <si>
    <t>Sewerage: Collapses average per metre</t>
  </si>
  <si>
    <t>Total length of sewers</t>
  </si>
  <si>
    <t>Sewerage: Infrastructure Maintenance Costs</t>
  </si>
  <si>
    <t>Water: mains cost per metre</t>
  </si>
  <si>
    <t>Capex per plot</t>
  </si>
  <si>
    <t>Non-infrastructure per plot</t>
  </si>
  <si>
    <t>Totex per plot</t>
  </si>
  <si>
    <t>Added breakdown of discount</t>
  </si>
  <si>
    <t>Price base of previous information</t>
  </si>
  <si>
    <t>Uplift</t>
  </si>
  <si>
    <t>CPIH (November, lagged)</t>
  </si>
  <si>
    <t>CPIH (Financial Year Average)</t>
  </si>
  <si>
    <t>Borrowing rate for development (pre-tax nominal new debt)</t>
  </si>
  <si>
    <t>Ofwat</t>
  </si>
  <si>
    <t>Ofwat converted</t>
  </si>
  <si>
    <t>Discount rates - based on PR19</t>
  </si>
  <si>
    <t>Water: new assets</t>
  </si>
  <si>
    <t>Cash infrastructure per plot</t>
  </si>
  <si>
    <t>£m</t>
  </si>
  <si>
    <t>CCW budget t-1</t>
  </si>
  <si>
    <t>Ofwat core budget t-1</t>
  </si>
  <si>
    <t>Water losses</t>
  </si>
  <si>
    <r>
      <t xml:space="preserve">Water: Standard </t>
    </r>
    <r>
      <rPr>
        <b/>
        <u/>
        <sz val="10"/>
        <color theme="1"/>
        <rFont val="arial narrow"/>
        <family val="2"/>
      </rPr>
      <t>wholesale</t>
    </r>
    <r>
      <rPr>
        <b/>
        <sz val="10"/>
        <color theme="1"/>
        <rFont val="arial narrow"/>
        <family val="2"/>
      </rPr>
      <t xml:space="preserve"> charges received</t>
    </r>
  </si>
  <si>
    <t>Water losses on site</t>
  </si>
  <si>
    <t>Other opex</t>
  </si>
  <si>
    <t>Regulatory fees</t>
  </si>
  <si>
    <t>Industry turnover t-1</t>
  </si>
  <si>
    <t>Proportion of turnover</t>
  </si>
  <si>
    <t>Total regulatory fees - industry</t>
  </si>
  <si>
    <t>Wholesale element of regulatory fees - based on turnover t-1</t>
  </si>
  <si>
    <t>Sampling and testing</t>
  </si>
  <si>
    <t>CCwater</t>
  </si>
  <si>
    <t>Cumulative Financial Year Average CPIH</t>
  </si>
  <si>
    <t>Water taken unbilled</t>
  </si>
  <si>
    <t>Meter under-registration (normal)</t>
  </si>
  <si>
    <t>Meter under-registration (manufacturer)</t>
  </si>
  <si>
    <t>Lower Threshold</t>
  </si>
  <si>
    <t>Deflator - cumulative CPIH</t>
  </si>
  <si>
    <t>Water losses (cost)</t>
  </si>
  <si>
    <t>Meter maintenance</t>
  </si>
  <si>
    <t>Present Value</t>
  </si>
  <si>
    <t>Water: Infrastructure Maintenance</t>
  </si>
  <si>
    <t>Total population</t>
  </si>
  <si>
    <t>Overhead rate</t>
  </si>
  <si>
    <t>Sample population unit</t>
  </si>
  <si>
    <t>Regulatory fees, sampling and testing</t>
  </si>
  <si>
    <t>Water: pumping costs</t>
  </si>
  <si>
    <t>Standard operating cost inputs</t>
  </si>
  <si>
    <t>Water: Non-standard operating cost inputs</t>
  </si>
  <si>
    <t>Water: other cost item 2 (specify)</t>
  </si>
  <si>
    <t>Water: other cost item 3 (specify)</t>
  </si>
  <si>
    <t>Water: other cost item 4 (specify)</t>
  </si>
  <si>
    <t>Water: other cost item 5 (specify)</t>
  </si>
  <si>
    <t>Wholesale charges</t>
  </si>
  <si>
    <t>Meter under-registration (assuming replacement)</t>
  </si>
  <si>
    <t>Water losses - cost</t>
  </si>
  <si>
    <t>Operating costs and maintenance</t>
  </si>
  <si>
    <t>Non-standard costs</t>
  </si>
  <si>
    <t>Pumping and other non-standard costs</t>
  </si>
  <si>
    <t>Mains length</t>
  </si>
  <si>
    <t>Mains</t>
  </si>
  <si>
    <t>Losses (difference in measurement between customer meters and bulk meter)</t>
  </si>
  <si>
    <t>Rate of return (vanilla real CPIH-stripped) - DD adjusted for guidance</t>
  </si>
  <si>
    <t>Rate of return (pre-tax real)  - DD adjusted for guidance</t>
  </si>
  <si>
    <t>Rate of return (pre-tax nominal)  - DD adjusted for guidance</t>
  </si>
  <si>
    <t>New boundary box at time of exchange</t>
  </si>
  <si>
    <t>Occupancy once development complete</t>
  </si>
  <si>
    <t>Waste: Highway drainage charge</t>
  </si>
  <si>
    <t>Highway drainage</t>
  </si>
  <si>
    <t>Consumption by households (scaled for occupancy)</t>
  </si>
  <si>
    <t>NHH Highway drainage</t>
  </si>
  <si>
    <t>Include highway drainage in charge to NAV</t>
  </si>
  <si>
    <t>Ofwat guidance - NAVs not liable</t>
  </si>
  <si>
    <t>Sewerage: Standard wholesale charges paid by NAV</t>
  </si>
  <si>
    <t>Losses</t>
  </si>
  <si>
    <t>Discount</t>
  </si>
  <si>
    <t>Investment</t>
  </si>
  <si>
    <t xml:space="preserve">Sewerage: Infra maintenance </t>
  </si>
  <si>
    <t>Wholesale element of regulatory fees</t>
  </si>
  <si>
    <t>Wastewater: pumping costs</t>
  </si>
  <si>
    <t>Wastewater: other cost item 2 (specify)</t>
  </si>
  <si>
    <t>Wastewater: other cost item 3 (specify)</t>
  </si>
  <si>
    <t>Wastewater: other cost item 4 (specify)</t>
  </si>
  <si>
    <t>Wastewater: other cost item 5 (specify)</t>
  </si>
  <si>
    <t>Wastewater: Non-standard operating cost inputs</t>
  </si>
  <si>
    <t>Notes</t>
  </si>
  <si>
    <t>Water taken illegally, firefighting, consumptiion on voids.</t>
  </si>
  <si>
    <t>Nil under new arrangements - paid by developer</t>
  </si>
  <si>
    <t>Deterioration based on age of pipes</t>
  </si>
  <si>
    <t>Ofwat fees, CCWater fees, sampling at tap</t>
  </si>
  <si>
    <t>User input - not part of standard discount</t>
  </si>
  <si>
    <t>Replacement of meters and boundary boxes at end of life.</t>
  </si>
  <si>
    <t>Assuming meter replacement - meters 15 year life</t>
  </si>
  <si>
    <t>Normal meter for supply</t>
  </si>
  <si>
    <t>Consumption as measured at the boundary</t>
  </si>
  <si>
    <t>m3/a</t>
  </si>
  <si>
    <t>Updated for Ofwat guidance</t>
  </si>
  <si>
    <t>Amended to include extra costs and water losses</t>
  </si>
  <si>
    <t>Fewer than 10 plots - no boundary meter</t>
  </si>
  <si>
    <t>Length of mains per plot (including comm pipe)</t>
  </si>
  <si>
    <t>Pre-AMP7 NAV</t>
  </si>
  <si>
    <t>Proportion of volume May-Sep</t>
  </si>
  <si>
    <t>Waste: Intermediate volumetric rate</t>
  </si>
  <si>
    <t>Waste: Intermediate fixed charge</t>
  </si>
  <si>
    <t>Waste: Large user volumetric rate</t>
  </si>
  <si>
    <t>Waste: Large user fixed charge</t>
  </si>
  <si>
    <t>Water: Intermediate fixed charge</t>
  </si>
  <si>
    <t>Water: Intermediate off-peak rate</t>
  </si>
  <si>
    <t>Water: Intermediate peak rate</t>
  </si>
  <si>
    <t>Water: Large fixed charge</t>
  </si>
  <si>
    <t>Water: Large off-peak rate</t>
  </si>
  <si>
    <t>Water: Large peak rate</t>
  </si>
  <si>
    <t>Peak consumption</t>
  </si>
  <si>
    <t>Waste: Intermediate user wholesale charges</t>
  </si>
  <si>
    <t>Water: Intermediate user wholesale charges</t>
  </si>
  <si>
    <t>Water: Large user wholesale charges</t>
  </si>
  <si>
    <t>Waste: Intermediate user discount year t</t>
  </si>
  <si>
    <t>Waste: Large user discount year t</t>
  </si>
  <si>
    <t>Water: Effective intermediate user discount year t</t>
  </si>
  <si>
    <t>Off-Peak consumption</t>
  </si>
  <si>
    <t>Water: Effective large user discount year t</t>
  </si>
  <si>
    <t>Alternative tariffs</t>
  </si>
  <si>
    <t>Wastewater</t>
  </si>
  <si>
    <t>Created a public version to enable calculator on website</t>
  </si>
  <si>
    <t>Added in comparative discounts for IUT and LUT</t>
  </si>
  <si>
    <t>Lower</t>
  </si>
  <si>
    <t>Upper</t>
  </si>
  <si>
    <t>Max</t>
  </si>
  <si>
    <t xml:space="preserve">Before 1 April 2020, NAVs financed the new assets on site and were not eligible to receive the income offset set against infrastructure charges. </t>
  </si>
  <si>
    <t>Number of residential properties in development</t>
  </si>
  <si>
    <t>Total area of non-households</t>
  </si>
  <si>
    <t>Area (hard standing, excluding grass and highways) - only required for surface water calculations</t>
  </si>
  <si>
    <t>Non-households</t>
  </si>
  <si>
    <t>Consumption at standard rate</t>
  </si>
  <si>
    <t>Consumption at intermediate rate</t>
  </si>
  <si>
    <t>Consumption at large user rate</t>
  </si>
  <si>
    <t>Number of standard users</t>
  </si>
  <si>
    <t>Number of intermediate users</t>
  </si>
  <si>
    <t>Number of large users</t>
  </si>
  <si>
    <t>Meter size 28mm</t>
  </si>
  <si>
    <t>Meter size 15mm</t>
  </si>
  <si>
    <t>Fixed charge 50+</t>
  </si>
  <si>
    <t>Gulbinder Singh</t>
  </si>
  <si>
    <t>Houehold occupancy and consumption</t>
  </si>
  <si>
    <t>Water: HH volumetric charges received</t>
  </si>
  <si>
    <t>Water: HH standing charges received</t>
  </si>
  <si>
    <t>Water: HH standard wholesale charges received</t>
  </si>
  <si>
    <t>Water: NHH standing and fixed charges</t>
  </si>
  <si>
    <t>Water: NHH volumetric charges (inc IUT &amp; LUT fixed)</t>
  </si>
  <si>
    <t>Water: NHH wholesale charges received</t>
  </si>
  <si>
    <t>Water: wholesale charges received</t>
  </si>
  <si>
    <t>Total consumption (scaled)</t>
  </si>
  <si>
    <t>Water: Weighted average NHH rate</t>
  </si>
  <si>
    <t>Water: NHH consumption (scaled)</t>
  </si>
  <si>
    <t>Household consumption</t>
  </si>
  <si>
    <t>Non-household consumption</t>
  </si>
  <si>
    <t>Water: Weighted average volumetric rate</t>
  </si>
  <si>
    <t>Water: intermediate and large user charges - alternative options for NAV</t>
  </si>
  <si>
    <t>Wastewater: intermediate and large user charges - alternative options for NAV</t>
  </si>
  <si>
    <t>Households</t>
  </si>
  <si>
    <t>Fixed charge: Measured standard</t>
  </si>
  <si>
    <t>Fixed charge: Measured Surface Water Drainage standard</t>
  </si>
  <si>
    <t>Distribution losses (leakage)</t>
  </si>
  <si>
    <t>Cost</t>
  </si>
  <si>
    <t>Waste: Non-household highway drainage</t>
  </si>
  <si>
    <t>Waste: Non-household fixed</t>
  </si>
  <si>
    <t>Waste: Non-household volumetric (inc IUT and LUT fixed charges)</t>
  </si>
  <si>
    <t>Waste: wholesale non-household charges</t>
  </si>
  <si>
    <t>Total consumption</t>
  </si>
  <si>
    <t>Waste: non-household volume (scaled)</t>
  </si>
  <si>
    <t>Waste: weighted average NHH rate</t>
  </si>
  <si>
    <t>Waste: Weighted average volumetric rate</t>
  </si>
  <si>
    <t>Weighted average rate</t>
  </si>
  <si>
    <t>Water: Intermediate weighted average rate</t>
  </si>
  <si>
    <t>* This only applies to pre-AMP7 NAVs</t>
  </si>
  <si>
    <t>NAV is not an eligible NHH customer and therefore this does not apply</t>
  </si>
  <si>
    <t>Policy is that NAV pays the lesser of the site area charge or the charges it can collect from customers on site. Therefore at worst SWD is a pass-through cost and may generate extra margin if NAV has its own drainage.</t>
  </si>
  <si>
    <t>Cost of sewers borne by developer</t>
  </si>
  <si>
    <t>Average costs for length of sewers</t>
  </si>
  <si>
    <t>Wholesale element of Ofwat and CCWater fees</t>
  </si>
  <si>
    <t>Households pay wholesale standing charge, but this is being phased out and replaced with Highway Drainage fees</t>
  </si>
  <si>
    <t>Effective discount on Intermediate User Tariff at this volume</t>
  </si>
  <si>
    <t>Effective discount on Large User Tariff at this volume</t>
  </si>
  <si>
    <t>Amended standing charges paid by NAV to be in line with those that would be collected by Severn Trent</t>
  </si>
  <si>
    <t>Wholesale income and wholesale charges</t>
  </si>
  <si>
    <t>Waste water charges received</t>
  </si>
  <si>
    <t>Total revenue</t>
  </si>
  <si>
    <t>Wastewater discharge volume based on customer meters</t>
  </si>
  <si>
    <t>Total household area</t>
  </si>
  <si>
    <t>Waste: NHH surface water discount year t</t>
  </si>
  <si>
    <t>Effective discount on non-household surface water using this area</t>
  </si>
  <si>
    <t>NAV tariffs</t>
  </si>
  <si>
    <t>Constant</t>
  </si>
  <si>
    <t>DP</t>
  </si>
  <si>
    <t>Discounted values</t>
  </si>
  <si>
    <t>Non-household (if any)</t>
  </si>
  <si>
    <t>Likewise, no seasonal rates could be applied.</t>
  </si>
  <si>
    <t>Payable for each household in the NAV area</t>
  </si>
  <si>
    <t>If there are only households, this is equal to a discount on the standard household rate</t>
  </si>
  <si>
    <t>Household (wholesale rates)</t>
  </si>
  <si>
    <t>Payable for each non-household meter of the relevant size</t>
  </si>
  <si>
    <t>Fixed charges could not be applied as the IUT / LUT consumption could not be disaggregated from standard users at the boundary.</t>
  </si>
  <si>
    <t>For each flat or terraced house</t>
  </si>
  <si>
    <t>Not payable by NAVs.</t>
  </si>
  <si>
    <t>There is no standing charge for non-household wastewater</t>
  </si>
  <si>
    <t>Volume discharged wil be based on customer meter</t>
  </si>
  <si>
    <t>Based on the size of each non-household property on the NAV site</t>
  </si>
  <si>
    <t>Volume discharged wil be based on customer meters and therefore NHH rates can be charged separately</t>
  </si>
  <si>
    <t>For very small sites we would not install a meter at the boundary and the volume charged would be based upon customer meters.</t>
  </si>
  <si>
    <t>Discount required</t>
  </si>
  <si>
    <t>Total discount</t>
  </si>
  <si>
    <t>Allocation of discount between charges</t>
  </si>
  <si>
    <t>Standing charges for properties on site</t>
  </si>
  <si>
    <t>Discount on standing charges</t>
  </si>
  <si>
    <t>Discount on volumetric charges</t>
  </si>
  <si>
    <t>Sewerage: net capital expenditure</t>
  </si>
  <si>
    <t>Total discount required</t>
  </si>
  <si>
    <t>Total required discount</t>
  </si>
  <si>
    <t xml:space="preserve">Discount on wholesale standing charges </t>
  </si>
  <si>
    <t>Highway drainage charges received</t>
  </si>
  <si>
    <t>Net costs for site</t>
  </si>
  <si>
    <t>Discount required on other charges</t>
  </si>
  <si>
    <t>Discount on surface water &amp; volumetric charges</t>
  </si>
  <si>
    <t>Market feedback. We apply any residual discount against standing charges first.</t>
  </si>
  <si>
    <t>This factors in the impact of any intermediate or large user fixed charges.</t>
  </si>
  <si>
    <t>Presentation - amendment from position in 11 - this is presented as applying the discount against standing charges first, with the residual going to volumetric charges.</t>
  </si>
  <si>
    <t>Deterioration based on average natural rate of rise for DMAs where PE is the predominant material</t>
  </si>
  <si>
    <t>Water: standard volumetric rate Wrexham</t>
  </si>
  <si>
    <t>Water: standard volumetric rate Chester</t>
  </si>
  <si>
    <t>Water: Chester volumetric rate</t>
  </si>
  <si>
    <t>Water: Wrexham volumetric rate</t>
  </si>
  <si>
    <t>Meter size 22mm</t>
  </si>
  <si>
    <t>Hafren Dyfrdwy</t>
  </si>
  <si>
    <t>Severn Trent</t>
  </si>
  <si>
    <t>Where there is no connection from the site to the public sewer, we will not levy surface water charges.</t>
  </si>
  <si>
    <t>Consumption by site (as measured by our meter)</t>
  </si>
  <si>
    <t>As per Ofwat guidance, NAV does not pay for highway drainage in our area of appointment</t>
  </si>
  <si>
    <t>In line with Ofwat guidance, no HWD charges are paid to another area of appointment. However, customers on site can be charged in line with our Scheme of Charges. These HWD charges contribute to the drainage of adopted roads on site only.</t>
  </si>
  <si>
    <t>Not payable if the NAV has no surface water connection to our sewers</t>
  </si>
  <si>
    <t>Year</t>
  </si>
  <si>
    <t>Pre-AMP7 NAV start date</t>
  </si>
  <si>
    <t>Surface water connected to public sewer</t>
  </si>
  <si>
    <t>2018-19</t>
  </si>
  <si>
    <t>2019-20</t>
  </si>
  <si>
    <t>NA</t>
  </si>
  <si>
    <t>&lt;2018-19</t>
  </si>
  <si>
    <t>Contribution required under classic DAD</t>
  </si>
  <si>
    <t>Wales</t>
  </si>
  <si>
    <t>Water: Loss unit value (taking account of the discounted water price)</t>
  </si>
  <si>
    <t>Present value of standard charges</t>
  </si>
  <si>
    <t>Present value of costs (excluding losses)</t>
  </si>
  <si>
    <t>Discount excluding losses</t>
  </si>
  <si>
    <t>Interim stage</t>
  </si>
  <si>
    <t>Included standing charges as a deduction against cost - this is simply a pass through under the approach adopted in 10.0</t>
  </si>
  <si>
    <t>Included protection, facilities for Wrexham / Chester and reflected the changes to requisition charges for NAVs starting in 2018-19 and 2019-20</t>
  </si>
  <si>
    <t>Scaled the value of water losses to take account of discounted price of water</t>
  </si>
  <si>
    <t xml:space="preserve">Updated WACC in line with Final Determination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</si>
</sst>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_);\(#,##0\);&quot;-  &quot;;&quot; &quot;@&quot; &quot;"/>
    <numFmt numFmtId="165" formatCode="0.00%_);\-0.00%_);&quot;-  &quot;;&quot; &quot;@&quot; &quot;"/>
    <numFmt numFmtId="166" formatCode="#,##0.0000_);\(#,##0.0000\);&quot;-  &quot;;&quot; &quot;@&quot; &quot;"/>
    <numFmt numFmtId="167" formatCode="dd\ mmm\ yyyy_);\(###0\);&quot;-  &quot;;&quot; &quot;@&quot; &quot;"/>
    <numFmt numFmtId="168" formatCode="dd\ mmm\ yy_);\(###0\);&quot;-  &quot;;&quot; &quot;@&quot; &quot;"/>
    <numFmt numFmtId="169" formatCode="###0_);\(###0\);&quot;-  &quot;;&quot; &quot;@&quot; &quot;"/>
    <numFmt numFmtId="170" formatCode="#,##0.00_);\(#,##0.00\);&quot;-  &quot;;&quot; &quot;@&quot; &quot;"/>
    <numFmt numFmtId="171" formatCode="#,##0.000_);\(#,##0.000\);&quot;-  &quot;;&quot; &quot;@&quot; &quot;"/>
    <numFmt numFmtId="172" formatCode="dd/mm/yy;@"/>
    <numFmt numFmtId="173" formatCode="mmmm"/>
    <numFmt numFmtId="174" formatCode="0%_);\-0%_);&quot;-  &quot;;&quot; &quot;@&quot; &quot;"/>
    <numFmt numFmtId="175" formatCode="#,##0.0_);\(#,##0.0\);&quot;-  &quot;;&quot; &quot;@&quot; &quot;"/>
    <numFmt numFmtId="176" formatCode="0.0%_);\-0.0%_);&quot;-  &quot;;&quot; &quot;@&quot; &quot;"/>
    <numFmt numFmtId="177" formatCode="&quot;Powys&quot;;\ &quot;What?&quot;;&quot;Wrexham &quot;;&quot; &quot;@&quot; &quot;"/>
  </numFmts>
  <fonts count="27" x14ac:knownFonts="1">
    <font>
      <sz val="10"/>
      <color theme="1"/>
      <name val="Arial Narrow"/>
      <family val="2"/>
    </font>
    <font>
      <sz val="10"/>
      <color theme="1"/>
      <name val="arial narrow"/>
      <family val="2"/>
    </font>
    <font>
      <b/>
      <sz val="10"/>
      <color theme="1"/>
      <name val="arial narrow"/>
      <family val="2"/>
    </font>
    <font>
      <b/>
      <sz val="14"/>
      <color indexed="9"/>
      <name val="Arial Narrow"/>
      <family val="2"/>
    </font>
    <font>
      <b/>
      <sz val="10"/>
      <color indexed="9"/>
      <name val="Arial Narrow"/>
      <family val="2"/>
    </font>
    <font>
      <sz val="10"/>
      <color indexed="9"/>
      <name val="Arial Narrow"/>
      <family val="2"/>
    </font>
    <font>
      <b/>
      <u/>
      <sz val="10"/>
      <color indexed="9"/>
      <name val="Arial Narrow"/>
      <family val="2"/>
    </font>
    <font>
      <sz val="10"/>
      <name val="Arial Narrow"/>
      <family val="2"/>
    </font>
    <font>
      <b/>
      <sz val="10"/>
      <name val="Arial Narrow"/>
      <family val="2"/>
    </font>
    <font>
      <sz val="10"/>
      <color rgb="FF0000FF"/>
      <name val="arial narrow"/>
      <family val="2"/>
    </font>
    <font>
      <sz val="10"/>
      <color rgb="FF000000"/>
      <name val="Arial Narrow"/>
      <family val="2"/>
    </font>
    <font>
      <u/>
      <sz val="10"/>
      <color indexed="9"/>
      <name val="Arial Narrow"/>
      <family val="2"/>
    </font>
    <font>
      <u/>
      <sz val="10"/>
      <color theme="1"/>
      <name val="Arial Narrow"/>
      <family val="2"/>
    </font>
    <font>
      <u/>
      <sz val="10"/>
      <color theme="10"/>
      <name val="arial narrow"/>
      <family val="2"/>
    </font>
    <font>
      <u/>
      <sz val="10"/>
      <name val="Arial Narrow"/>
      <family val="2"/>
    </font>
    <font>
      <b/>
      <u/>
      <sz val="10"/>
      <color theme="1"/>
      <name val="arial narrow"/>
      <family val="2"/>
    </font>
    <font>
      <sz val="10"/>
      <color rgb="FFFF0000"/>
      <name val="arial narrow"/>
      <family val="2"/>
    </font>
    <font>
      <sz val="9"/>
      <color indexed="81"/>
      <name val="Tahoma"/>
      <family val="2"/>
    </font>
    <font>
      <b/>
      <sz val="9"/>
      <color indexed="81"/>
      <name val="Tahoma"/>
      <family val="2"/>
    </font>
    <font>
      <b/>
      <sz val="10"/>
      <color rgb="FF0000FF"/>
      <name val="arial narrow"/>
      <family val="2"/>
    </font>
    <font>
      <u/>
      <sz val="10"/>
      <color rgb="FF0000FF"/>
      <name val="Arial Narrow"/>
      <family val="2"/>
    </font>
    <font>
      <b/>
      <u/>
      <sz val="14"/>
      <color indexed="9"/>
      <name val="Arial Narrow"/>
      <family val="2"/>
    </font>
    <font>
      <u/>
      <sz val="10"/>
      <color rgb="FFFF0000"/>
      <name val="Arial Narrow"/>
      <family val="2"/>
    </font>
    <font>
      <b/>
      <sz val="10"/>
      <color rgb="FFFF0000"/>
      <name val="arial narrow"/>
      <family val="2"/>
    </font>
    <font>
      <b/>
      <sz val="10"/>
      <color theme="0"/>
      <name val="arial narrow"/>
      <family val="2"/>
    </font>
    <font>
      <b/>
      <u/>
      <sz val="10"/>
      <color rgb="FFFF0000"/>
      <name val="arial narrow"/>
      <family val="2"/>
    </font>
    <font>
      <b/>
      <u/>
      <sz val="10"/>
      <name val="Arial Narrow"/>
      <family val="2"/>
    </font>
  </fonts>
  <fills count="8">
    <fill>
      <patternFill patternType="none"/>
    </fill>
    <fill>
      <patternFill patternType="gray125"/>
    </fill>
    <fill>
      <patternFill patternType="solid">
        <fgColor rgb="FF002060"/>
        <bgColor indexed="64"/>
      </patternFill>
    </fill>
    <fill>
      <patternFill patternType="solid">
        <fgColor rgb="FFFFFF99"/>
        <bgColor indexed="64"/>
      </patternFill>
    </fill>
    <fill>
      <patternFill patternType="solid">
        <fgColor rgb="FFC0C0C0"/>
        <bgColor indexed="64"/>
      </patternFill>
    </fill>
    <fill>
      <patternFill patternType="solid">
        <fgColor rgb="FFFFC000"/>
        <bgColor indexed="64"/>
      </patternFill>
    </fill>
    <fill>
      <patternFill patternType="solid">
        <fgColor theme="3"/>
        <bgColor indexed="64"/>
      </patternFill>
    </fill>
    <fill>
      <patternFill patternType="solid">
        <fgColor rgb="FFC00000"/>
        <bgColor indexed="64"/>
      </patternFill>
    </fill>
  </fills>
  <borders count="10">
    <border>
      <left/>
      <right/>
      <top/>
      <bottom/>
      <diagonal/>
    </border>
    <border>
      <left/>
      <right/>
      <top/>
      <bottom style="double">
        <color indexed="9"/>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s>
  <cellStyleXfs count="7">
    <xf numFmtId="164" fontId="0" fillId="0" borderId="0" applyFont="0" applyFill="0" applyBorder="0" applyProtection="0">
      <alignment vertical="top"/>
    </xf>
    <xf numFmtId="165" fontId="1" fillId="0" borderId="0" applyFont="0" applyFill="0" applyBorder="0" applyProtection="0">
      <alignment vertical="top"/>
    </xf>
    <xf numFmtId="166" fontId="1" fillId="0" borderId="0" applyFont="0" applyFill="0" applyBorder="0" applyProtection="0">
      <alignment vertical="top"/>
    </xf>
    <xf numFmtId="167" fontId="1" fillId="0" borderId="0" applyFont="0" applyFill="0" applyBorder="0" applyProtection="0">
      <alignment vertical="top"/>
    </xf>
    <xf numFmtId="168" fontId="1" fillId="0" borderId="0" applyFont="0" applyFill="0" applyBorder="0" applyProtection="0">
      <alignment vertical="top"/>
    </xf>
    <xf numFmtId="169" fontId="1" fillId="0" borderId="0" applyFont="0" applyFill="0" applyBorder="0" applyProtection="0">
      <alignment vertical="top"/>
    </xf>
    <xf numFmtId="164" fontId="13" fillId="0" borderId="0" applyNumberFormat="0" applyFill="0" applyBorder="0" applyAlignment="0" applyProtection="0">
      <alignment vertical="top"/>
    </xf>
  </cellStyleXfs>
  <cellXfs count="446">
    <xf numFmtId="164" fontId="0" fillId="0" borderId="0" xfId="0">
      <alignment vertical="top"/>
    </xf>
    <xf numFmtId="0" fontId="3" fillId="2" borderId="0" xfId="0" applyNumberFormat="1" applyFont="1" applyFill="1" applyBorder="1" applyAlignment="1">
      <alignment horizontal="left"/>
    </xf>
    <xf numFmtId="0" fontId="4" fillId="2" borderId="0" xfId="0" applyNumberFormat="1" applyFont="1" applyFill="1" applyBorder="1" applyAlignment="1">
      <alignment horizontal="center"/>
    </xf>
    <xf numFmtId="0" fontId="4" fillId="2" borderId="0" xfId="0" applyNumberFormat="1" applyFont="1" applyFill="1" applyBorder="1" applyAlignment="1">
      <alignment horizontal="center" wrapText="1"/>
    </xf>
    <xf numFmtId="1" fontId="5" fillId="2" borderId="0" xfId="0" applyNumberFormat="1" applyFont="1" applyFill="1" applyBorder="1" applyAlignment="1">
      <alignment horizontal="right" wrapText="1"/>
    </xf>
    <xf numFmtId="0" fontId="6" fillId="2" borderId="0" xfId="0" applyNumberFormat="1" applyFont="1" applyFill="1" applyBorder="1" applyAlignment="1">
      <alignment horizontal="left"/>
    </xf>
    <xf numFmtId="0" fontId="4" fillId="2" borderId="0" xfId="0" applyNumberFormat="1" applyFont="1" applyFill="1" applyBorder="1" applyAlignment="1">
      <alignment horizontal="center" shrinkToFit="1"/>
    </xf>
    <xf numFmtId="164" fontId="2" fillId="0" borderId="0" xfId="0" applyFont="1" applyFill="1" applyBorder="1" applyAlignment="1">
      <alignment vertical="top" wrapText="1"/>
    </xf>
    <xf numFmtId="0" fontId="4" fillId="2" borderId="1" xfId="0" applyNumberFormat="1" applyFont="1" applyFill="1" applyBorder="1" applyAlignment="1">
      <alignment horizontal="center" wrapText="1"/>
    </xf>
    <xf numFmtId="0" fontId="4" fillId="2" borderId="1" xfId="0" applyNumberFormat="1" applyFont="1" applyFill="1" applyBorder="1" applyAlignment="1">
      <alignment horizontal="center"/>
    </xf>
    <xf numFmtId="1" fontId="4" fillId="2" borderId="1" xfId="0" applyNumberFormat="1" applyFont="1" applyFill="1" applyBorder="1" applyAlignment="1">
      <alignment horizontal="center" wrapText="1"/>
    </xf>
    <xf numFmtId="0" fontId="4" fillId="2" borderId="1" xfId="0" applyNumberFormat="1" applyFont="1" applyFill="1" applyBorder="1" applyAlignment="1">
      <alignment horizontal="left" wrapText="1"/>
    </xf>
    <xf numFmtId="0" fontId="4" fillId="2" borderId="1" xfId="0" applyNumberFormat="1" applyFont="1" applyFill="1" applyBorder="1" applyAlignment="1">
      <alignment horizontal="center" shrinkToFit="1"/>
    </xf>
    <xf numFmtId="164" fontId="2" fillId="0" borderId="0" xfId="0" applyFont="1" applyFill="1" applyAlignment="1">
      <alignment vertical="top" wrapText="1"/>
    </xf>
    <xf numFmtId="164" fontId="2" fillId="0" borderId="0" xfId="0" applyFont="1" applyFill="1" applyBorder="1" applyAlignment="1">
      <alignment vertical="top"/>
    </xf>
    <xf numFmtId="1" fontId="7" fillId="0" borderId="0" xfId="0" applyNumberFormat="1" applyFont="1" applyFill="1" applyBorder="1" applyAlignment="1">
      <alignment horizontal="right" vertical="top" wrapText="1"/>
    </xf>
    <xf numFmtId="164" fontId="8" fillId="0" borderId="0" xfId="0" applyFont="1" applyFill="1" applyBorder="1" applyAlignment="1">
      <alignment vertical="top" wrapText="1"/>
    </xf>
    <xf numFmtId="164" fontId="8" fillId="0" borderId="0" xfId="0" applyFont="1" applyFill="1" applyBorder="1" applyAlignment="1">
      <alignment vertical="top" shrinkToFit="1"/>
    </xf>
    <xf numFmtId="164" fontId="9" fillId="0" borderId="0" xfId="0" applyFont="1">
      <alignment vertical="top"/>
    </xf>
    <xf numFmtId="164" fontId="9" fillId="0" borderId="2" xfId="0" applyFont="1" applyBorder="1">
      <alignment vertical="top"/>
    </xf>
    <xf numFmtId="164" fontId="7" fillId="0" borderId="0" xfId="0" applyFont="1">
      <alignment vertical="top"/>
    </xf>
    <xf numFmtId="0" fontId="4" fillId="2" borderId="1" xfId="0" applyNumberFormat="1" applyFont="1" applyFill="1" applyBorder="1" applyAlignment="1">
      <alignment horizontal="right" shrinkToFit="1"/>
    </xf>
    <xf numFmtId="0" fontId="4" fillId="2" borderId="1" xfId="0" applyNumberFormat="1" applyFont="1" applyFill="1" applyBorder="1" applyAlignment="1">
      <alignment horizontal="left"/>
    </xf>
    <xf numFmtId="164" fontId="2" fillId="0" borderId="0" xfId="0" applyFont="1" applyFill="1" applyAlignment="1">
      <alignment vertical="top"/>
    </xf>
    <xf numFmtId="0" fontId="9" fillId="0" borderId="2" xfId="0" applyNumberFormat="1" applyFont="1" applyBorder="1">
      <alignment vertical="top"/>
    </xf>
    <xf numFmtId="0" fontId="0" fillId="0" borderId="0" xfId="0" applyNumberFormat="1">
      <alignment vertical="top"/>
    </xf>
    <xf numFmtId="0" fontId="9" fillId="0" borderId="2" xfId="0" applyNumberFormat="1" applyFont="1" applyFill="1" applyBorder="1">
      <alignment vertical="top"/>
    </xf>
    <xf numFmtId="0" fontId="0" fillId="0" borderId="2" xfId="0" applyNumberFormat="1" applyBorder="1">
      <alignment vertical="top"/>
    </xf>
    <xf numFmtId="164" fontId="0" fillId="0" borderId="0" xfId="0" applyFont="1">
      <alignment vertical="top"/>
    </xf>
    <xf numFmtId="164" fontId="0" fillId="0" borderId="0" xfId="0" applyFont="1" applyAlignment="1"/>
    <xf numFmtId="164" fontId="10" fillId="0" borderId="0" xfId="0" applyFont="1" applyBorder="1" applyAlignment="1">
      <alignment vertical="center" wrapText="1"/>
    </xf>
    <xf numFmtId="0" fontId="8" fillId="2" borderId="0" xfId="0" applyNumberFormat="1" applyFont="1" applyFill="1" applyBorder="1" applyAlignment="1">
      <alignment horizontal="center"/>
    </xf>
    <xf numFmtId="0" fontId="8" fillId="2" borderId="1" xfId="0" applyNumberFormat="1" applyFont="1" applyFill="1" applyBorder="1" applyAlignment="1">
      <alignment horizontal="center"/>
    </xf>
    <xf numFmtId="164" fontId="8" fillId="0" borderId="0" xfId="0" applyFont="1" applyFill="1" applyBorder="1" applyAlignment="1">
      <alignment vertical="top"/>
    </xf>
    <xf numFmtId="164" fontId="8" fillId="0" borderId="0" xfId="0" applyFont="1">
      <alignment vertical="top"/>
    </xf>
    <xf numFmtId="164" fontId="0" fillId="3" borderId="2" xfId="0" applyFont="1" applyFill="1" applyBorder="1">
      <alignment vertical="top"/>
    </xf>
    <xf numFmtId="0" fontId="11" fillId="2" borderId="0" xfId="0" applyNumberFormat="1" applyFont="1" applyFill="1" applyBorder="1" applyAlignment="1">
      <alignment horizontal="center" wrapText="1"/>
    </xf>
    <xf numFmtId="0" fontId="11" fillId="2" borderId="1" xfId="0" applyNumberFormat="1" applyFont="1" applyFill="1" applyBorder="1" applyAlignment="1">
      <alignment horizontal="center" wrapText="1"/>
    </xf>
    <xf numFmtId="164" fontId="12" fillId="0" borderId="0" xfId="0" applyFont="1" applyFill="1" applyBorder="1" applyAlignment="1">
      <alignment vertical="top" wrapText="1"/>
    </xf>
    <xf numFmtId="164" fontId="12" fillId="0" borderId="0" xfId="0" applyFont="1">
      <alignment vertical="top"/>
    </xf>
    <xf numFmtId="0" fontId="11" fillId="2" borderId="1" xfId="0" applyNumberFormat="1" applyFont="1" applyFill="1" applyBorder="1" applyAlignment="1">
      <alignment horizontal="center"/>
    </xf>
    <xf numFmtId="165" fontId="0" fillId="3" borderId="2" xfId="1" applyFont="1" applyFill="1" applyBorder="1">
      <alignment vertical="top"/>
    </xf>
    <xf numFmtId="164" fontId="0" fillId="0" borderId="0" xfId="0" applyFont="1" applyBorder="1">
      <alignment vertical="top"/>
    </xf>
    <xf numFmtId="164" fontId="8" fillId="0" borderId="0" xfId="0" applyFont="1" applyBorder="1">
      <alignment vertical="top"/>
    </xf>
    <xf numFmtId="164" fontId="12" fillId="0" borderId="0" xfId="0" applyFont="1" applyBorder="1">
      <alignment vertical="top"/>
    </xf>
    <xf numFmtId="164" fontId="9" fillId="0" borderId="0" xfId="0" applyFont="1" applyBorder="1">
      <alignment vertical="top"/>
    </xf>
    <xf numFmtId="1" fontId="5" fillId="2" borderId="0" xfId="0" applyNumberFormat="1" applyFont="1" applyFill="1" applyBorder="1" applyAlignment="1">
      <alignment horizontal="right" shrinkToFit="1"/>
    </xf>
    <xf numFmtId="1" fontId="4" fillId="2" borderId="1" xfId="0" applyNumberFormat="1" applyFont="1" applyFill="1" applyBorder="1" applyAlignment="1">
      <alignment horizontal="left" shrinkToFit="1"/>
    </xf>
    <xf numFmtId="1" fontId="7" fillId="0" borderId="0" xfId="0" applyNumberFormat="1" applyFont="1" applyFill="1" applyBorder="1" applyAlignment="1">
      <alignment horizontal="right" vertical="top" shrinkToFit="1"/>
    </xf>
    <xf numFmtId="164" fontId="0" fillId="0" borderId="0" xfId="0" applyFont="1" applyBorder="1" applyAlignment="1">
      <alignment vertical="top" shrinkToFit="1"/>
    </xf>
    <xf numFmtId="164" fontId="0" fillId="0" borderId="0" xfId="0" applyFont="1" applyAlignment="1">
      <alignment vertical="top" shrinkToFit="1"/>
    </xf>
    <xf numFmtId="1" fontId="4" fillId="2" borderId="1" xfId="0" applyNumberFormat="1" applyFont="1" applyFill="1" applyBorder="1" applyAlignment="1">
      <alignment horizontal="center" shrinkToFit="1"/>
    </xf>
    <xf numFmtId="164" fontId="13" fillId="0" borderId="0" xfId="6" applyAlignment="1">
      <alignment vertical="top" shrinkToFit="1"/>
    </xf>
    <xf numFmtId="164" fontId="13" fillId="0" borderId="0" xfId="6" applyAlignment="1" applyProtection="1"/>
    <xf numFmtId="164" fontId="9" fillId="0" borderId="3" xfId="0" applyFont="1" applyBorder="1">
      <alignment vertical="top"/>
    </xf>
    <xf numFmtId="164" fontId="0" fillId="0" borderId="2" xfId="0" applyBorder="1">
      <alignment vertical="top"/>
    </xf>
    <xf numFmtId="164" fontId="0" fillId="0" borderId="0" xfId="0" applyAlignment="1">
      <alignment vertical="top"/>
    </xf>
    <xf numFmtId="0" fontId="3" fillId="2" borderId="0" xfId="0" applyNumberFormat="1" applyFont="1" applyFill="1" applyBorder="1" applyAlignment="1"/>
    <xf numFmtId="0" fontId="4" fillId="2" borderId="1" xfId="0" applyNumberFormat="1" applyFont="1" applyFill="1" applyBorder="1" applyAlignment="1"/>
    <xf numFmtId="164" fontId="0" fillId="3" borderId="2" xfId="0" applyFont="1" applyFill="1" applyBorder="1" applyAlignment="1">
      <alignment horizontal="right" vertical="top"/>
    </xf>
    <xf numFmtId="165" fontId="9" fillId="0" borderId="2" xfId="1" applyFont="1" applyBorder="1">
      <alignment vertical="top"/>
    </xf>
    <xf numFmtId="164" fontId="2" fillId="0" borderId="0" xfId="0" applyFont="1">
      <alignment vertical="top"/>
    </xf>
    <xf numFmtId="170" fontId="10" fillId="3" borderId="2" xfId="0" applyNumberFormat="1" applyFont="1" applyFill="1" applyBorder="1">
      <alignment vertical="top"/>
    </xf>
    <xf numFmtId="164" fontId="8" fillId="0" borderId="0" xfId="0" applyFont="1" applyFill="1" applyBorder="1" applyAlignment="1">
      <alignment horizontal="center" vertical="top" wrapText="1"/>
    </xf>
    <xf numFmtId="164" fontId="0" fillId="0" borderId="0" xfId="0" applyFont="1" applyBorder="1" applyAlignment="1">
      <alignment horizontal="center" vertical="top"/>
    </xf>
    <xf numFmtId="164" fontId="0" fillId="0" borderId="0" xfId="0" applyFont="1" applyAlignment="1">
      <alignment horizontal="center" vertical="top"/>
    </xf>
    <xf numFmtId="170" fontId="9" fillId="0" borderId="2" xfId="0" applyNumberFormat="1" applyFont="1" applyBorder="1">
      <alignment vertical="top"/>
    </xf>
    <xf numFmtId="171" fontId="0" fillId="0" borderId="2" xfId="0" applyNumberFormat="1" applyFont="1" applyBorder="1">
      <alignment vertical="top"/>
    </xf>
    <xf numFmtId="164" fontId="13" fillId="0" borderId="0" xfId="6">
      <alignment vertical="top"/>
    </xf>
    <xf numFmtId="1" fontId="4" fillId="2" borderId="1" xfId="0" applyNumberFormat="1" applyFont="1" applyFill="1" applyBorder="1" applyAlignment="1">
      <alignment horizontal="left" wrapText="1"/>
    </xf>
    <xf numFmtId="165" fontId="0" fillId="3" borderId="4" xfId="1" applyFont="1" applyFill="1" applyBorder="1">
      <alignment vertical="top"/>
    </xf>
    <xf numFmtId="1" fontId="11" fillId="2" borderId="0" xfId="0" applyNumberFormat="1" applyFont="1" applyFill="1" applyBorder="1" applyAlignment="1">
      <alignment horizontal="right" wrapText="1"/>
    </xf>
    <xf numFmtId="1" fontId="6" fillId="2" borderId="1" xfId="0" applyNumberFormat="1" applyFont="1" applyFill="1" applyBorder="1" applyAlignment="1">
      <alignment horizontal="center" wrapText="1"/>
    </xf>
    <xf numFmtId="1" fontId="14" fillId="0" borderId="0" xfId="0" applyNumberFormat="1" applyFont="1" applyFill="1" applyBorder="1" applyAlignment="1">
      <alignment horizontal="right" vertical="top" wrapText="1"/>
    </xf>
    <xf numFmtId="171" fontId="9" fillId="0" borderId="0" xfId="0" applyNumberFormat="1" applyFont="1" applyBorder="1">
      <alignment vertical="top"/>
    </xf>
    <xf numFmtId="165" fontId="9" fillId="0" borderId="0" xfId="1" applyFont="1">
      <alignment vertical="top"/>
    </xf>
    <xf numFmtId="164" fontId="8" fillId="0" borderId="0" xfId="0" applyFont="1" applyFill="1" applyBorder="1" applyAlignment="1">
      <alignment horizontal="center" vertical="top" shrinkToFit="1"/>
    </xf>
    <xf numFmtId="0" fontId="0" fillId="0" borderId="0" xfId="0" applyNumberFormat="1" applyAlignment="1">
      <alignment horizontal="center" vertical="top" shrinkToFit="1"/>
    </xf>
    <xf numFmtId="164" fontId="0" fillId="0" borderId="0" xfId="0" applyAlignment="1">
      <alignment horizontal="center" vertical="top" shrinkToFit="1"/>
    </xf>
    <xf numFmtId="164" fontId="9" fillId="0" borderId="0" xfId="0" applyFont="1" applyAlignment="1">
      <alignment horizontal="center" vertical="top" shrinkToFit="1"/>
    </xf>
    <xf numFmtId="164" fontId="9" fillId="0" borderId="0" xfId="0" applyFont="1" applyAlignment="1">
      <alignment horizontal="center" vertical="top"/>
    </xf>
    <xf numFmtId="165" fontId="9" fillId="0" borderId="3" xfId="1" applyFont="1" applyBorder="1">
      <alignment vertical="top"/>
    </xf>
    <xf numFmtId="164" fontId="0" fillId="0" borderId="0" xfId="0" applyBorder="1">
      <alignment vertical="top"/>
    </xf>
    <xf numFmtId="170" fontId="0" fillId="0" borderId="2" xfId="0" applyNumberFormat="1" applyBorder="1">
      <alignment vertical="top"/>
    </xf>
    <xf numFmtId="166" fontId="0" fillId="0" borderId="2" xfId="0" applyNumberFormat="1" applyBorder="1">
      <alignment vertical="top"/>
    </xf>
    <xf numFmtId="170" fontId="9" fillId="0" borderId="3" xfId="0" applyNumberFormat="1" applyFont="1" applyBorder="1">
      <alignment vertical="top"/>
    </xf>
    <xf numFmtId="170" fontId="9" fillId="0" borderId="0" xfId="0" applyNumberFormat="1" applyFont="1" applyBorder="1">
      <alignment vertical="top"/>
    </xf>
    <xf numFmtId="164" fontId="7" fillId="0" borderId="0" xfId="0" applyFont="1" applyAlignment="1">
      <alignment vertical="top"/>
    </xf>
    <xf numFmtId="164" fontId="14" fillId="0" borderId="0" xfId="0" applyFont="1">
      <alignment vertical="top"/>
    </xf>
    <xf numFmtId="164" fontId="0" fillId="0" borderId="3" xfId="0" applyBorder="1">
      <alignment vertical="top"/>
    </xf>
    <xf numFmtId="164" fontId="0" fillId="0" borderId="0" xfId="0" applyBorder="1" applyAlignment="1">
      <alignment horizontal="center" vertical="top" shrinkToFit="1"/>
    </xf>
    <xf numFmtId="172" fontId="7" fillId="0" borderId="2" xfId="0" applyNumberFormat="1" applyFont="1" applyBorder="1">
      <alignment vertical="top"/>
    </xf>
    <xf numFmtId="172" fontId="7" fillId="0" borderId="0" xfId="0" applyNumberFormat="1" applyFont="1" applyBorder="1" applyAlignment="1">
      <alignment horizontal="center" vertical="top" shrinkToFit="1"/>
    </xf>
    <xf numFmtId="172" fontId="7" fillId="0" borderId="0" xfId="0" applyNumberFormat="1" applyFont="1" applyBorder="1">
      <alignment vertical="top"/>
    </xf>
    <xf numFmtId="172" fontId="7" fillId="0" borderId="3" xfId="0" applyNumberFormat="1" applyFont="1" applyBorder="1">
      <alignment vertical="top"/>
    </xf>
    <xf numFmtId="164" fontId="7" fillId="0" borderId="2" xfId="0" applyFont="1" applyBorder="1">
      <alignment vertical="top"/>
    </xf>
    <xf numFmtId="173" fontId="0" fillId="0" borderId="0" xfId="0" applyNumberFormat="1" applyAlignment="1">
      <alignment horizontal="left" vertical="top"/>
    </xf>
    <xf numFmtId="174" fontId="0" fillId="0" borderId="2" xfId="1" applyNumberFormat="1" applyFont="1" applyBorder="1">
      <alignment vertical="top"/>
    </xf>
    <xf numFmtId="164" fontId="7" fillId="0" borderId="0" xfId="0" applyFont="1" applyAlignment="1">
      <alignment horizontal="center" vertical="top"/>
    </xf>
    <xf numFmtId="165" fontId="7" fillId="0" borderId="2" xfId="1" applyFont="1" applyBorder="1">
      <alignment vertical="top"/>
    </xf>
    <xf numFmtId="170" fontId="0" fillId="0" borderId="3" xfId="0" applyNumberFormat="1" applyBorder="1">
      <alignment vertical="top"/>
    </xf>
    <xf numFmtId="166" fontId="9" fillId="0" borderId="2" xfId="0" applyNumberFormat="1" applyFont="1" applyBorder="1">
      <alignment vertical="top"/>
    </xf>
    <xf numFmtId="164" fontId="0" fillId="0" borderId="0" xfId="0" applyBorder="1" applyAlignment="1">
      <alignment vertical="top"/>
    </xf>
    <xf numFmtId="164" fontId="2" fillId="0" borderId="0" xfId="0" applyFont="1" applyBorder="1">
      <alignment vertical="top"/>
    </xf>
    <xf numFmtId="164" fontId="2" fillId="0" borderId="0" xfId="0" applyFont="1" applyAlignment="1">
      <alignment vertical="top"/>
    </xf>
    <xf numFmtId="164" fontId="15" fillId="0" borderId="0" xfId="0" applyFont="1">
      <alignment vertical="top"/>
    </xf>
    <xf numFmtId="164" fontId="2" fillId="0" borderId="2" xfId="0" applyFont="1" applyBorder="1">
      <alignment vertical="top"/>
    </xf>
    <xf numFmtId="165" fontId="7" fillId="0" borderId="3" xfId="1" applyFont="1" applyBorder="1">
      <alignment vertical="top"/>
    </xf>
    <xf numFmtId="165" fontId="0" fillId="0" borderId="4" xfId="1" applyFont="1" applyBorder="1" applyAlignment="1">
      <alignment vertical="top"/>
    </xf>
    <xf numFmtId="165" fontId="0" fillId="0" borderId="2" xfId="1" applyFont="1" applyBorder="1" applyAlignment="1">
      <alignment vertical="top"/>
    </xf>
    <xf numFmtId="166" fontId="0" fillId="0" borderId="2" xfId="2" applyFont="1" applyBorder="1">
      <alignment vertical="top"/>
    </xf>
    <xf numFmtId="164" fontId="2" fillId="0" borderId="2" xfId="0" applyFont="1" applyBorder="1" applyAlignment="1">
      <alignment horizontal="right" vertical="top"/>
    </xf>
    <xf numFmtId="164" fontId="0" fillId="0" borderId="2" xfId="0" applyFont="1" applyBorder="1" applyAlignment="1">
      <alignment horizontal="right" vertical="top"/>
    </xf>
    <xf numFmtId="164" fontId="8" fillId="0" borderId="0" xfId="0" applyFont="1" applyFill="1" applyBorder="1" applyAlignment="1">
      <alignment horizontal="center" shrinkToFit="1"/>
    </xf>
    <xf numFmtId="0" fontId="0" fillId="0" borderId="0" xfId="0" applyNumberFormat="1" applyAlignment="1">
      <alignment horizontal="center" shrinkToFit="1"/>
    </xf>
    <xf numFmtId="172" fontId="7" fillId="0" borderId="0" xfId="0" applyNumberFormat="1" applyFont="1" applyBorder="1" applyAlignment="1">
      <alignment horizontal="center" shrinkToFit="1"/>
    </xf>
    <xf numFmtId="164" fontId="0" fillId="0" borderId="0" xfId="0" applyBorder="1" applyAlignment="1">
      <alignment horizontal="center" shrinkToFit="1"/>
    </xf>
    <xf numFmtId="164" fontId="0" fillId="0" borderId="0" xfId="0" applyAlignment="1">
      <alignment horizontal="center" shrinkToFit="1"/>
    </xf>
    <xf numFmtId="164" fontId="9" fillId="0" borderId="0" xfId="0" applyFont="1" applyAlignment="1">
      <alignment horizontal="center" shrinkToFit="1"/>
    </xf>
    <xf numFmtId="164" fontId="9" fillId="0" borderId="0" xfId="0" applyFont="1" applyAlignment="1">
      <alignment horizontal="center"/>
    </xf>
    <xf numFmtId="164" fontId="7" fillId="0" borderId="0" xfId="0" applyFont="1" applyAlignment="1">
      <alignment horizontal="center"/>
    </xf>
    <xf numFmtId="164" fontId="2" fillId="0" borderId="0" xfId="0" applyFont="1" applyAlignment="1">
      <alignment horizontal="center" shrinkToFit="1"/>
    </xf>
    <xf numFmtId="164" fontId="0" fillId="0" borderId="0" xfId="0" applyAlignment="1">
      <alignment horizontal="center"/>
    </xf>
    <xf numFmtId="164" fontId="2" fillId="0" borderId="0" xfId="0" applyFont="1" applyAlignment="1">
      <alignment horizontal="center"/>
    </xf>
    <xf numFmtId="165" fontId="9" fillId="0" borderId="0" xfId="1" applyFont="1" applyAlignment="1">
      <alignment horizontal="center"/>
    </xf>
    <xf numFmtId="164" fontId="9" fillId="0" borderId="0" xfId="0" applyNumberFormat="1" applyFont="1">
      <alignment vertical="top"/>
    </xf>
    <xf numFmtId="164" fontId="9" fillId="0" borderId="2" xfId="0" applyNumberFormat="1" applyFont="1" applyBorder="1">
      <alignment vertical="top"/>
    </xf>
    <xf numFmtId="164" fontId="9" fillId="0" borderId="3" xfId="0" applyNumberFormat="1" applyFont="1" applyBorder="1">
      <alignment vertical="top"/>
    </xf>
    <xf numFmtId="165" fontId="9" fillId="0" borderId="0" xfId="1" applyFont="1" applyBorder="1">
      <alignment vertical="top"/>
    </xf>
    <xf numFmtId="164" fontId="9" fillId="4" borderId="2" xfId="0" applyFont="1" applyFill="1" applyBorder="1">
      <alignment vertical="top"/>
    </xf>
    <xf numFmtId="164" fontId="16" fillId="0" borderId="0" xfId="0" applyFont="1" applyBorder="1">
      <alignment vertical="top"/>
    </xf>
    <xf numFmtId="164" fontId="0" fillId="0" borderId="0" xfId="0" applyFont="1" applyAlignment="1">
      <alignment vertical="top" wrapText="1"/>
    </xf>
    <xf numFmtId="164" fontId="0" fillId="0" borderId="4" xfId="0" applyBorder="1">
      <alignment vertical="top"/>
    </xf>
    <xf numFmtId="164" fontId="7" fillId="0" borderId="0" xfId="0" applyNumberFormat="1" applyFont="1">
      <alignment vertical="top"/>
    </xf>
    <xf numFmtId="164" fontId="7" fillId="0" borderId="0" xfId="0" applyFont="1" applyAlignment="1">
      <alignment horizontal="center" vertical="top" shrinkToFit="1"/>
    </xf>
    <xf numFmtId="164" fontId="7" fillId="0" borderId="2" xfId="0" applyNumberFormat="1" applyFont="1" applyBorder="1">
      <alignment vertical="top"/>
    </xf>
    <xf numFmtId="165" fontId="9" fillId="0" borderId="0" xfId="1" applyFont="1" applyAlignment="1">
      <alignment horizontal="center" vertical="top"/>
    </xf>
    <xf numFmtId="164" fontId="0" fillId="0" borderId="4" xfId="0" applyNumberFormat="1" applyBorder="1">
      <alignment vertical="top"/>
    </xf>
    <xf numFmtId="164" fontId="16" fillId="0" borderId="3" xfId="0" applyFont="1" applyBorder="1">
      <alignment vertical="top"/>
    </xf>
    <xf numFmtId="165" fontId="0" fillId="0" borderId="0" xfId="1" applyFont="1">
      <alignment vertical="top"/>
    </xf>
    <xf numFmtId="165" fontId="2" fillId="0" borderId="0" xfId="1" applyFont="1">
      <alignment vertical="top"/>
    </xf>
    <xf numFmtId="165" fontId="12" fillId="0" borderId="0" xfId="1" applyFont="1">
      <alignment vertical="top"/>
    </xf>
    <xf numFmtId="164" fontId="0" fillId="0" borderId="5" xfId="0" applyBorder="1">
      <alignment vertical="top"/>
    </xf>
    <xf numFmtId="166" fontId="9" fillId="0" borderId="0" xfId="0" applyNumberFormat="1" applyFont="1" applyBorder="1">
      <alignment vertical="top"/>
    </xf>
    <xf numFmtId="164" fontId="7" fillId="0" borderId="0" xfId="0" applyFont="1" applyBorder="1">
      <alignment vertical="top"/>
    </xf>
    <xf numFmtId="164" fontId="0" fillId="3" borderId="2" xfId="0" applyFill="1" applyBorder="1">
      <alignment vertical="top"/>
    </xf>
    <xf numFmtId="1" fontId="4" fillId="2" borderId="1" xfId="0" applyNumberFormat="1" applyFont="1" applyFill="1" applyBorder="1" applyAlignment="1">
      <alignment horizontal="left"/>
    </xf>
    <xf numFmtId="164" fontId="0" fillId="4" borderId="2" xfId="0" applyFill="1" applyBorder="1">
      <alignment vertical="top"/>
    </xf>
    <xf numFmtId="164" fontId="9" fillId="0" borderId="4" xfId="0" applyFont="1" applyBorder="1">
      <alignment vertical="top"/>
    </xf>
    <xf numFmtId="165" fontId="7" fillId="0" borderId="0" xfId="1" applyFont="1">
      <alignment vertical="top"/>
    </xf>
    <xf numFmtId="165" fontId="8" fillId="0" borderId="0" xfId="1" applyFont="1">
      <alignment vertical="top"/>
    </xf>
    <xf numFmtId="165" fontId="14" fillId="0" borderId="0" xfId="1" applyFont="1">
      <alignment vertical="top"/>
    </xf>
    <xf numFmtId="165" fontId="19" fillId="0" borderId="0" xfId="1" applyFont="1" applyBorder="1">
      <alignment vertical="top"/>
    </xf>
    <xf numFmtId="165" fontId="20" fillId="0" borderId="0" xfId="1" applyFont="1" applyBorder="1">
      <alignment vertical="top"/>
    </xf>
    <xf numFmtId="165" fontId="9" fillId="0" borderId="0" xfId="1" applyFont="1" applyBorder="1" applyAlignment="1">
      <alignment horizontal="center" vertical="top"/>
    </xf>
    <xf numFmtId="166" fontId="9" fillId="0" borderId="3" xfId="0" applyNumberFormat="1" applyFont="1" applyBorder="1">
      <alignment vertical="top"/>
    </xf>
    <xf numFmtId="170" fontId="9" fillId="0" borderId="0" xfId="0" applyNumberFormat="1" applyFont="1" applyBorder="1" applyAlignment="1">
      <alignment horizontal="center" vertical="top"/>
    </xf>
    <xf numFmtId="0" fontId="4" fillId="2" borderId="0" xfId="0" applyNumberFormat="1" applyFont="1" applyFill="1" applyBorder="1" applyAlignment="1">
      <alignment horizontal="center" vertical="center" shrinkToFit="1"/>
    </xf>
    <xf numFmtId="0" fontId="4" fillId="2" borderId="1" xfId="0" applyNumberFormat="1" applyFont="1" applyFill="1" applyBorder="1" applyAlignment="1">
      <alignment horizontal="center" vertical="center" shrinkToFit="1"/>
    </xf>
    <xf numFmtId="164" fontId="9" fillId="0" borderId="0" xfId="0" applyFont="1" applyAlignment="1">
      <alignment horizontal="center" vertical="center"/>
    </xf>
    <xf numFmtId="164" fontId="8" fillId="0" borderId="0" xfId="0" applyFont="1" applyFill="1" applyBorder="1" applyAlignment="1">
      <alignment horizontal="center" vertical="center" shrinkToFit="1"/>
    </xf>
    <xf numFmtId="165" fontId="9" fillId="0" borderId="0" xfId="1" applyFont="1" applyAlignment="1">
      <alignment horizontal="center" vertical="center"/>
    </xf>
    <xf numFmtId="164" fontId="7" fillId="0" borderId="0" xfId="0" applyFont="1" applyAlignment="1">
      <alignment horizontal="center" vertical="center"/>
    </xf>
    <xf numFmtId="164" fontId="0" fillId="0" borderId="0" xfId="0" applyAlignment="1">
      <alignment horizontal="center" vertical="center" shrinkToFit="1"/>
    </xf>
    <xf numFmtId="164" fontId="0" fillId="0" borderId="0" xfId="0" applyAlignment="1">
      <alignment horizontal="center" vertical="center"/>
    </xf>
    <xf numFmtId="165" fontId="7" fillId="0" borderId="0" xfId="1" applyFont="1" applyAlignment="1">
      <alignment horizontal="center" vertical="center"/>
    </xf>
    <xf numFmtId="165" fontId="9" fillId="0" borderId="0" xfId="1" applyFont="1" applyBorder="1" applyAlignment="1">
      <alignment horizontal="center" vertical="center"/>
    </xf>
    <xf numFmtId="170" fontId="9" fillId="0" borderId="0" xfId="0" applyNumberFormat="1" applyFont="1" applyBorder="1" applyAlignment="1">
      <alignment horizontal="center" vertical="center"/>
    </xf>
    <xf numFmtId="164" fontId="8" fillId="0" borderId="0" xfId="0" applyFont="1" applyFill="1" applyBorder="1" applyAlignment="1">
      <alignment horizontal="center" vertical="center" wrapText="1"/>
    </xf>
    <xf numFmtId="0" fontId="0" fillId="0" borderId="0" xfId="0" applyNumberFormat="1" applyAlignment="1">
      <alignment horizontal="center" vertical="center"/>
    </xf>
    <xf numFmtId="0" fontId="4" fillId="2" borderId="0" xfId="0" applyNumberFormat="1" applyFont="1" applyFill="1" applyBorder="1" applyAlignment="1">
      <alignment horizontal="center" wrapText="1" shrinkToFit="1"/>
    </xf>
    <xf numFmtId="0" fontId="4" fillId="2" borderId="1" xfId="0" applyNumberFormat="1" applyFont="1" applyFill="1" applyBorder="1" applyAlignment="1">
      <alignment horizontal="center" wrapText="1" shrinkToFit="1"/>
    </xf>
    <xf numFmtId="164" fontId="7" fillId="0" borderId="4" xfId="0" applyFont="1" applyBorder="1">
      <alignment vertical="top"/>
    </xf>
    <xf numFmtId="170" fontId="7" fillId="0" borderId="0" xfId="0" applyNumberFormat="1" applyFont="1" applyBorder="1">
      <alignment vertical="top"/>
    </xf>
    <xf numFmtId="164" fontId="7" fillId="0" borderId="0" xfId="0" applyFont="1" applyAlignment="1">
      <alignment horizontal="center" vertical="center" shrinkToFit="1"/>
    </xf>
    <xf numFmtId="164" fontId="7" fillId="0" borderId="3" xfId="0" applyFont="1" applyBorder="1">
      <alignment vertical="top"/>
    </xf>
    <xf numFmtId="170" fontId="19" fillId="0" borderId="0" xfId="0" applyNumberFormat="1" applyFont="1" applyBorder="1">
      <alignment vertical="top"/>
    </xf>
    <xf numFmtId="170" fontId="20" fillId="0" borderId="0" xfId="0" applyNumberFormat="1" applyFont="1" applyBorder="1">
      <alignment vertical="top"/>
    </xf>
    <xf numFmtId="170" fontId="0" fillId="0" borderId="4" xfId="0" applyNumberFormat="1" applyBorder="1">
      <alignment vertical="top"/>
    </xf>
    <xf numFmtId="165" fontId="0" fillId="0" borderId="0" xfId="1" applyFont="1" applyBorder="1">
      <alignment vertical="top"/>
    </xf>
    <xf numFmtId="164" fontId="0" fillId="0" borderId="0" xfId="0" applyFont="1" applyAlignment="1">
      <alignment vertical="top"/>
    </xf>
    <xf numFmtId="164" fontId="0" fillId="0" borderId="0" xfId="0" applyFont="1" applyAlignment="1">
      <alignment horizontal="center"/>
    </xf>
    <xf numFmtId="165" fontId="16" fillId="0" borderId="0" xfId="1" applyFont="1">
      <alignment vertical="top"/>
    </xf>
    <xf numFmtId="165" fontId="22" fillId="0" borderId="0" xfId="1" applyFont="1">
      <alignment vertical="top"/>
    </xf>
    <xf numFmtId="165" fontId="16" fillId="0" borderId="0" xfId="1" applyFont="1" applyAlignment="1">
      <alignment horizontal="center" vertical="top"/>
    </xf>
    <xf numFmtId="164" fontId="16" fillId="0" borderId="0" xfId="0" applyFont="1" applyAlignment="1">
      <alignment horizontal="center" vertical="top" shrinkToFit="1"/>
    </xf>
    <xf numFmtId="165" fontId="16" fillId="0" borderId="2" xfId="1" applyFont="1" applyBorder="1">
      <alignment vertical="top"/>
    </xf>
    <xf numFmtId="164" fontId="16" fillId="0" borderId="0" xfId="0" applyFont="1" applyAlignment="1">
      <alignment vertical="top"/>
    </xf>
    <xf numFmtId="164" fontId="23" fillId="0" borderId="0" xfId="0" applyFont="1">
      <alignment vertical="top"/>
    </xf>
    <xf numFmtId="164" fontId="16" fillId="0" borderId="0" xfId="0" applyFont="1">
      <alignment vertical="top"/>
    </xf>
    <xf numFmtId="164" fontId="22" fillId="0" borderId="0" xfId="0" applyFont="1">
      <alignment vertical="top"/>
    </xf>
    <xf numFmtId="164" fontId="16" fillId="0" borderId="0" xfId="0" applyFont="1" applyAlignment="1">
      <alignment horizontal="center" vertical="center" shrinkToFit="1"/>
    </xf>
    <xf numFmtId="164" fontId="16" fillId="0" borderId="6" xfId="0" applyFont="1" applyBorder="1">
      <alignment vertical="top"/>
    </xf>
    <xf numFmtId="0" fontId="6" fillId="2" borderId="0" xfId="0" applyNumberFormat="1" applyFont="1" applyFill="1" applyBorder="1" applyAlignment="1">
      <alignment horizontal="center" wrapText="1"/>
    </xf>
    <xf numFmtId="0" fontId="6" fillId="2" borderId="1" xfId="0" applyNumberFormat="1" applyFont="1" applyFill="1" applyBorder="1" applyAlignment="1">
      <alignment horizontal="center" wrapText="1"/>
    </xf>
    <xf numFmtId="164" fontId="15" fillId="0" borderId="0" xfId="0" applyFont="1" applyFill="1" applyBorder="1" applyAlignment="1">
      <alignment vertical="top" wrapText="1"/>
    </xf>
    <xf numFmtId="0" fontId="0" fillId="0" borderId="0" xfId="0" applyNumberFormat="1" applyAlignment="1">
      <alignment horizontal="center" vertical="top"/>
    </xf>
    <xf numFmtId="164" fontId="0" fillId="0" borderId="0" xfId="0" applyAlignment="1">
      <alignment horizontal="center" vertical="top"/>
    </xf>
    <xf numFmtId="166" fontId="7" fillId="0" borderId="2" xfId="2" applyFont="1" applyBorder="1">
      <alignment vertical="top"/>
    </xf>
    <xf numFmtId="164" fontId="10" fillId="3" borderId="2" xfId="0" applyNumberFormat="1" applyFont="1" applyFill="1" applyBorder="1">
      <alignment vertical="top"/>
    </xf>
    <xf numFmtId="170" fontId="9" fillId="0" borderId="0" xfId="0" applyNumberFormat="1" applyFont="1">
      <alignment vertical="top"/>
    </xf>
    <xf numFmtId="170" fontId="9" fillId="0" borderId="0" xfId="0" applyNumberFormat="1" applyFont="1" applyAlignment="1">
      <alignment horizontal="center" vertical="top"/>
    </xf>
    <xf numFmtId="164" fontId="2" fillId="5" borderId="2" xfId="0" applyFont="1" applyFill="1" applyBorder="1">
      <alignment vertical="top"/>
    </xf>
    <xf numFmtId="164" fontId="8" fillId="3" borderId="2" xfId="0" applyFont="1" applyFill="1" applyBorder="1">
      <alignment vertical="top"/>
    </xf>
    <xf numFmtId="164" fontId="24" fillId="6" borderId="2" xfId="0" applyFont="1" applyFill="1" applyBorder="1">
      <alignment vertical="top"/>
    </xf>
    <xf numFmtId="164" fontId="24" fillId="7" borderId="2" xfId="0" applyFont="1" applyFill="1" applyBorder="1">
      <alignment vertical="top"/>
    </xf>
    <xf numFmtId="164" fontId="8" fillId="0" borderId="2" xfId="0" applyFont="1" applyFill="1" applyBorder="1">
      <alignment vertical="top"/>
    </xf>
    <xf numFmtId="164" fontId="19" fillId="0" borderId="2" xfId="0" applyFont="1" applyFill="1" applyBorder="1">
      <alignment vertical="top"/>
    </xf>
    <xf numFmtId="164" fontId="23" fillId="0" borderId="3" xfId="0" applyFont="1" applyFill="1" applyBorder="1">
      <alignment vertical="top"/>
    </xf>
    <xf numFmtId="164" fontId="23" fillId="0" borderId="0" xfId="0" applyFont="1" applyAlignment="1">
      <alignment vertical="top"/>
    </xf>
    <xf numFmtId="164" fontId="25" fillId="0" borderId="0" xfId="0" applyFont="1">
      <alignment vertical="top"/>
    </xf>
    <xf numFmtId="164" fontId="23" fillId="0" borderId="6" xfId="0" applyFont="1" applyBorder="1">
      <alignment vertical="top"/>
    </xf>
    <xf numFmtId="164" fontId="16" fillId="0" borderId="2" xfId="0" applyFont="1" applyBorder="1">
      <alignment vertical="top"/>
    </xf>
    <xf numFmtId="164" fontId="9" fillId="0" borderId="5" xfId="0" applyFont="1" applyBorder="1">
      <alignment vertical="top"/>
    </xf>
    <xf numFmtId="164" fontId="8" fillId="0" borderId="0" xfId="0" applyFont="1" applyFill="1" applyBorder="1" applyAlignment="1">
      <alignment horizontal="right" vertical="top" shrinkToFit="1"/>
    </xf>
    <xf numFmtId="0" fontId="0" fillId="0" borderId="0" xfId="0" applyNumberFormat="1" applyAlignment="1">
      <alignment horizontal="right" vertical="top" shrinkToFit="1"/>
    </xf>
    <xf numFmtId="165" fontId="9" fillId="0" borderId="0" xfId="1" applyFont="1" applyAlignment="1">
      <alignment horizontal="right" vertical="top"/>
    </xf>
    <xf numFmtId="164" fontId="0" fillId="0" borderId="0" xfId="0" applyAlignment="1">
      <alignment horizontal="right" vertical="top" shrinkToFit="1"/>
    </xf>
    <xf numFmtId="164" fontId="9" fillId="0" borderId="0" xfId="0" applyFont="1" applyAlignment="1">
      <alignment horizontal="right" vertical="top" shrinkToFit="1"/>
    </xf>
    <xf numFmtId="164" fontId="9" fillId="0" borderId="0" xfId="0" applyFont="1" applyAlignment="1">
      <alignment horizontal="right" vertical="top"/>
    </xf>
    <xf numFmtId="164" fontId="0" fillId="0" borderId="2" xfId="0" applyBorder="1" applyAlignment="1">
      <alignment horizontal="right" vertical="top"/>
    </xf>
    <xf numFmtId="164" fontId="0" fillId="0" borderId="0" xfId="0" applyBorder="1" applyAlignment="1">
      <alignment horizontal="right" vertical="top"/>
    </xf>
    <xf numFmtId="164" fontId="0" fillId="0" borderId="3" xfId="0" applyBorder="1" applyAlignment="1">
      <alignment horizontal="right" vertical="top"/>
    </xf>
    <xf numFmtId="164" fontId="0" fillId="0" borderId="2" xfId="0" applyBorder="1" applyAlignment="1">
      <alignment horizontal="right" vertical="top" shrinkToFit="1"/>
    </xf>
    <xf numFmtId="164" fontId="9" fillId="0" borderId="2" xfId="0" applyFont="1" applyBorder="1" applyAlignment="1">
      <alignment horizontal="right" vertical="top"/>
    </xf>
    <xf numFmtId="164" fontId="7" fillId="0" borderId="0" xfId="0" applyFont="1" applyAlignment="1">
      <alignment horizontal="right" vertical="top" shrinkToFit="1"/>
    </xf>
    <xf numFmtId="164" fontId="0" fillId="0" borderId="4" xfId="0" applyBorder="1" applyAlignment="1">
      <alignment horizontal="right" vertical="top"/>
    </xf>
    <xf numFmtId="164" fontId="23" fillId="0" borderId="6" xfId="0" applyFont="1" applyBorder="1" applyAlignment="1">
      <alignment horizontal="right" vertical="top"/>
    </xf>
    <xf numFmtId="164" fontId="16" fillId="0" borderId="2" xfId="0" applyFont="1" applyBorder="1" applyAlignment="1">
      <alignment horizontal="right" vertical="top" shrinkToFit="1"/>
    </xf>
    <xf numFmtId="0" fontId="4" fillId="2" borderId="0" xfId="0" applyNumberFormat="1" applyFont="1" applyFill="1" applyBorder="1" applyAlignment="1">
      <alignment horizontal="right" shrinkToFit="1"/>
    </xf>
    <xf numFmtId="164" fontId="8" fillId="0" borderId="0" xfId="0" applyFont="1" applyFill="1" applyBorder="1" applyAlignment="1">
      <alignment horizontal="right" vertical="top" wrapText="1"/>
    </xf>
    <xf numFmtId="0" fontId="0" fillId="0" borderId="0" xfId="0" applyNumberFormat="1" applyAlignment="1">
      <alignment horizontal="right" vertical="top"/>
    </xf>
    <xf numFmtId="165" fontId="0" fillId="0" borderId="0" xfId="1" applyFont="1" applyAlignment="1">
      <alignment horizontal="right" vertical="top"/>
    </xf>
    <xf numFmtId="164" fontId="0" fillId="0" borderId="0" xfId="0" applyAlignment="1">
      <alignment horizontal="right" vertical="top"/>
    </xf>
    <xf numFmtId="165" fontId="7" fillId="0" borderId="0" xfId="1" applyFont="1" applyBorder="1">
      <alignment vertical="top"/>
    </xf>
    <xf numFmtId="164" fontId="16" fillId="0" borderId="4" xfId="0" applyFont="1" applyBorder="1" applyAlignment="1">
      <alignment horizontal="right" vertical="top" shrinkToFit="1"/>
    </xf>
    <xf numFmtId="164" fontId="0" fillId="0" borderId="0" xfId="0" applyBorder="1" applyAlignment="1">
      <alignment horizontal="center" vertical="top"/>
    </xf>
    <xf numFmtId="164" fontId="16" fillId="0" borderId="2" xfId="0" applyFont="1" applyBorder="1" applyAlignment="1">
      <alignment horizontal="right" vertical="top"/>
    </xf>
    <xf numFmtId="164" fontId="0" fillId="4" borderId="0" xfId="0" applyFill="1">
      <alignment vertical="top"/>
    </xf>
    <xf numFmtId="164" fontId="9" fillId="0" borderId="0" xfId="0" applyFont="1" applyBorder="1" applyAlignment="1">
      <alignment horizontal="center" vertical="top"/>
    </xf>
    <xf numFmtId="166" fontId="7" fillId="0" borderId="0" xfId="0" applyNumberFormat="1" applyFont="1" applyBorder="1">
      <alignment vertical="top"/>
    </xf>
    <xf numFmtId="171" fontId="7" fillId="0" borderId="2" xfId="0" applyNumberFormat="1" applyFont="1" applyBorder="1">
      <alignment vertical="top"/>
    </xf>
    <xf numFmtId="164" fontId="0" fillId="0" borderId="0" xfId="0" applyBorder="1" applyAlignment="1">
      <alignment horizontal="right" vertical="top" shrinkToFit="1"/>
    </xf>
    <xf numFmtId="170" fontId="0" fillId="0" borderId="0" xfId="0" applyNumberFormat="1" applyBorder="1">
      <alignment vertical="top"/>
    </xf>
    <xf numFmtId="164" fontId="16" fillId="0" borderId="0" xfId="0" applyFont="1" applyAlignment="1">
      <alignment horizontal="center" vertical="top"/>
    </xf>
    <xf numFmtId="164" fontId="9" fillId="0" borderId="0" xfId="0" applyNumberFormat="1" applyFont="1" applyAlignment="1">
      <alignment horizontal="center" vertical="top"/>
    </xf>
    <xf numFmtId="165" fontId="0" fillId="0" borderId="0" xfId="1" applyFont="1" applyAlignment="1">
      <alignment horizontal="center" vertical="top"/>
    </xf>
    <xf numFmtId="164" fontId="7" fillId="0" borderId="0" xfId="0" applyNumberFormat="1" applyFont="1" applyAlignment="1">
      <alignment horizontal="center" vertical="top"/>
    </xf>
    <xf numFmtId="164" fontId="23" fillId="0" borderId="0" xfId="0" applyFont="1" applyAlignment="1">
      <alignment horizontal="center" vertical="top"/>
    </xf>
    <xf numFmtId="170" fontId="0" fillId="0" borderId="0" xfId="0" applyNumberFormat="1">
      <alignment vertical="top"/>
    </xf>
    <xf numFmtId="164" fontId="0" fillId="3" borderId="4" xfId="0" applyFill="1" applyBorder="1">
      <alignment vertical="top"/>
    </xf>
    <xf numFmtId="170" fontId="7" fillId="0" borderId="4" xfId="0" applyNumberFormat="1" applyFont="1" applyBorder="1">
      <alignment vertical="top"/>
    </xf>
    <xf numFmtId="164" fontId="7" fillId="0" borderId="2" xfId="0" applyFont="1" applyBorder="1" applyAlignment="1">
      <alignment horizontal="right" vertical="top" shrinkToFit="1"/>
    </xf>
    <xf numFmtId="175" fontId="0" fillId="0" borderId="0" xfId="2" applyNumberFormat="1" applyFont="1">
      <alignment vertical="top"/>
    </xf>
    <xf numFmtId="166" fontId="9" fillId="0" borderId="2" xfId="2" applyFont="1" applyBorder="1">
      <alignment vertical="top"/>
    </xf>
    <xf numFmtId="166" fontId="7" fillId="0" borderId="0" xfId="2" applyFont="1" applyBorder="1">
      <alignment vertical="top"/>
    </xf>
    <xf numFmtId="165" fontId="0" fillId="0" borderId="2" xfId="1" applyFont="1" applyBorder="1">
      <alignment vertical="top"/>
    </xf>
    <xf numFmtId="165" fontId="9" fillId="3" borderId="2" xfId="1" applyFont="1" applyFill="1" applyBorder="1">
      <alignment vertical="top"/>
    </xf>
    <xf numFmtId="170" fontId="9" fillId="3" borderId="2" xfId="0" applyNumberFormat="1" applyFont="1" applyFill="1" applyBorder="1">
      <alignment vertical="top"/>
    </xf>
    <xf numFmtId="175" fontId="9" fillId="3" borderId="2" xfId="0" applyNumberFormat="1" applyFont="1" applyFill="1" applyBorder="1">
      <alignment vertical="top"/>
    </xf>
    <xf numFmtId="175" fontId="9" fillId="3" borderId="3" xfId="0" applyNumberFormat="1" applyFont="1" applyFill="1" applyBorder="1">
      <alignment vertical="top"/>
    </xf>
    <xf numFmtId="165" fontId="7" fillId="3" borderId="2" xfId="1" applyFont="1" applyFill="1" applyBorder="1">
      <alignment vertical="top"/>
    </xf>
    <xf numFmtId="166" fontId="9" fillId="3" borderId="2" xfId="2" applyFont="1" applyFill="1" applyBorder="1">
      <alignment vertical="top"/>
    </xf>
    <xf numFmtId="166" fontId="9" fillId="3" borderId="3" xfId="2" applyFont="1" applyFill="1" applyBorder="1">
      <alignment vertical="top"/>
    </xf>
    <xf numFmtId="165" fontId="9" fillId="0" borderId="0" xfId="1" applyFont="1" applyFill="1" applyBorder="1">
      <alignment vertical="top"/>
    </xf>
    <xf numFmtId="164" fontId="0" fillId="0" borderId="0" xfId="0" applyAlignment="1">
      <alignment horizontal="left" vertical="center" shrinkToFit="1"/>
    </xf>
    <xf numFmtId="164" fontId="16" fillId="4" borderId="0" xfId="0" applyFont="1" applyFill="1">
      <alignment vertical="top"/>
    </xf>
    <xf numFmtId="165" fontId="16" fillId="4" borderId="0" xfId="1" applyFont="1" applyFill="1" applyBorder="1">
      <alignment vertical="top"/>
    </xf>
    <xf numFmtId="164" fontId="16" fillId="4" borderId="0" xfId="0" applyFont="1" applyFill="1" applyAlignment="1">
      <alignment horizontal="center" vertical="top"/>
    </xf>
    <xf numFmtId="165" fontId="16" fillId="4" borderId="5" xfId="1" applyFont="1" applyFill="1" applyBorder="1">
      <alignment vertical="top"/>
    </xf>
    <xf numFmtId="165" fontId="16" fillId="4" borderId="4" xfId="1" applyFont="1" applyFill="1" applyBorder="1">
      <alignment vertical="top"/>
    </xf>
    <xf numFmtId="165" fontId="16" fillId="4" borderId="2" xfId="1" applyFont="1" applyFill="1" applyBorder="1">
      <alignment vertical="top"/>
    </xf>
    <xf numFmtId="164" fontId="0" fillId="0" borderId="0" xfId="0" applyBorder="1" applyAlignment="1">
      <alignment horizontal="center" vertical="center" shrinkToFit="1"/>
    </xf>
    <xf numFmtId="171" fontId="9" fillId="0" borderId="2" xfId="0" applyNumberFormat="1" applyFont="1" applyBorder="1">
      <alignment vertical="top"/>
    </xf>
    <xf numFmtId="171" fontId="0" fillId="0" borderId="2" xfId="0" applyNumberFormat="1" applyBorder="1">
      <alignment vertical="top"/>
    </xf>
    <xf numFmtId="164" fontId="0" fillId="0" borderId="0" xfId="0" applyFill="1" applyBorder="1" applyAlignment="1">
      <alignment vertical="top"/>
    </xf>
    <xf numFmtId="164" fontId="2" fillId="0" borderId="0" xfId="0" applyFont="1" applyFill="1" applyBorder="1">
      <alignment vertical="top"/>
    </xf>
    <xf numFmtId="164" fontId="0" fillId="0" borderId="0" xfId="0" applyFill="1" applyBorder="1">
      <alignment vertical="top"/>
    </xf>
    <xf numFmtId="164" fontId="12" fillId="0" borderId="0" xfId="0" applyFont="1" applyFill="1" applyBorder="1">
      <alignment vertical="top"/>
    </xf>
    <xf numFmtId="164" fontId="9" fillId="0" borderId="0" xfId="0" applyFont="1" applyFill="1" applyBorder="1">
      <alignment vertical="top"/>
    </xf>
    <xf numFmtId="171" fontId="9" fillId="0" borderId="0" xfId="0" applyNumberFormat="1" applyFont="1" applyFill="1" applyBorder="1">
      <alignment vertical="top"/>
    </xf>
    <xf numFmtId="164" fontId="0" fillId="0" borderId="0" xfId="0" applyFill="1" applyBorder="1" applyAlignment="1">
      <alignment horizontal="right" vertical="top" shrinkToFit="1"/>
    </xf>
    <xf numFmtId="171" fontId="7" fillId="0" borderId="0" xfId="0" applyNumberFormat="1" applyFont="1" applyBorder="1">
      <alignment vertical="top"/>
    </xf>
    <xf numFmtId="171" fontId="9" fillId="0" borderId="0" xfId="0" applyNumberFormat="1" applyFont="1" applyAlignment="1">
      <alignment horizontal="center" vertical="top"/>
    </xf>
    <xf numFmtId="171" fontId="7" fillId="0" borderId="0" xfId="0" applyNumberFormat="1" applyFont="1" applyAlignment="1">
      <alignment horizontal="center" vertical="top"/>
    </xf>
    <xf numFmtId="171" fontId="9" fillId="0" borderId="0" xfId="0" applyNumberFormat="1" applyFont="1" applyFill="1" applyBorder="1" applyAlignment="1">
      <alignment horizontal="center" vertical="top"/>
    </xf>
    <xf numFmtId="166" fontId="0" fillId="0" borderId="0" xfId="2" applyFont="1">
      <alignment vertical="top"/>
    </xf>
    <xf numFmtId="164" fontId="0" fillId="4" borderId="0" xfId="0" applyFill="1" applyAlignment="1">
      <alignment vertical="top"/>
    </xf>
    <xf numFmtId="164" fontId="2" fillId="4" borderId="0" xfId="0" applyFont="1" applyFill="1">
      <alignment vertical="top"/>
    </xf>
    <xf numFmtId="164" fontId="12" fillId="4" borderId="0" xfId="0" applyFont="1" applyFill="1">
      <alignment vertical="top"/>
    </xf>
    <xf numFmtId="164" fontId="9" fillId="4" borderId="0" xfId="0" applyFont="1" applyFill="1">
      <alignment vertical="top"/>
    </xf>
    <xf numFmtId="171" fontId="9" fillId="4" borderId="0" xfId="0" applyNumberFormat="1" applyFont="1" applyFill="1" applyBorder="1">
      <alignment vertical="top"/>
    </xf>
    <xf numFmtId="171" fontId="9" fillId="4" borderId="0" xfId="0" applyNumberFormat="1" applyFont="1" applyFill="1" applyAlignment="1">
      <alignment horizontal="center" vertical="top"/>
    </xf>
    <xf numFmtId="164" fontId="0" fillId="4" borderId="0" xfId="0" applyFill="1" applyAlignment="1">
      <alignment horizontal="right" vertical="top" shrinkToFit="1"/>
    </xf>
    <xf numFmtId="171" fontId="0" fillId="4" borderId="0" xfId="0" applyNumberFormat="1" applyFill="1" applyBorder="1">
      <alignment vertical="top"/>
    </xf>
    <xf numFmtId="171" fontId="0" fillId="0" borderId="2" xfId="2" applyNumberFormat="1" applyFont="1" applyBorder="1">
      <alignment vertical="top"/>
    </xf>
    <xf numFmtId="164" fontId="0" fillId="0" borderId="0" xfId="0" applyFont="1" applyFill="1" applyBorder="1">
      <alignment vertical="top"/>
    </xf>
    <xf numFmtId="166" fontId="7" fillId="0" borderId="3" xfId="2" applyFont="1" applyBorder="1">
      <alignment vertical="top"/>
    </xf>
    <xf numFmtId="164" fontId="7" fillId="0" borderId="2" xfId="0" applyFont="1" applyBorder="1" applyAlignment="1">
      <alignment horizontal="right" vertical="top"/>
    </xf>
    <xf numFmtId="164" fontId="7" fillId="0" borderId="0" xfId="0" applyFont="1" applyBorder="1" applyAlignment="1">
      <alignment horizontal="right" vertical="top"/>
    </xf>
    <xf numFmtId="164" fontId="7" fillId="0" borderId="3" xfId="0" applyFont="1" applyBorder="1" applyAlignment="1">
      <alignment horizontal="right" vertical="top"/>
    </xf>
    <xf numFmtId="164" fontId="9" fillId="0" borderId="0" xfId="0" applyFont="1" applyBorder="1" applyAlignment="1">
      <alignment horizontal="right" vertical="top"/>
    </xf>
    <xf numFmtId="164" fontId="7" fillId="0" borderId="0" xfId="0" applyFont="1" applyFill="1" applyBorder="1" applyAlignment="1">
      <alignment horizontal="center" vertical="center" shrinkToFit="1"/>
    </xf>
    <xf numFmtId="164" fontId="7" fillId="0" borderId="6" xfId="0" applyFont="1" applyBorder="1" applyAlignment="1">
      <alignment horizontal="right" vertical="top"/>
    </xf>
    <xf numFmtId="164" fontId="7" fillId="0" borderId="0" xfId="0" applyFont="1" applyBorder="1" applyAlignment="1">
      <alignment vertical="top"/>
    </xf>
    <xf numFmtId="164" fontId="14" fillId="0" borderId="0" xfId="0" applyFont="1" applyBorder="1">
      <alignment vertical="top"/>
    </xf>
    <xf numFmtId="164" fontId="0" fillId="0" borderId="2" xfId="0" applyFont="1" applyBorder="1">
      <alignment vertical="top"/>
    </xf>
    <xf numFmtId="164" fontId="8" fillId="0" borderId="0" xfId="0" applyFont="1" applyFill="1" applyBorder="1">
      <alignment vertical="top"/>
    </xf>
    <xf numFmtId="164" fontId="0" fillId="0" borderId="0" xfId="0" applyFont="1" applyFill="1" applyBorder="1" applyAlignment="1">
      <alignment horizontal="center" vertical="top"/>
    </xf>
    <xf numFmtId="165" fontId="7" fillId="3" borderId="7" xfId="1" applyFont="1" applyFill="1" applyBorder="1">
      <alignment vertical="top"/>
    </xf>
    <xf numFmtId="165" fontId="9" fillId="0" borderId="2" xfId="1" applyFont="1" applyFill="1" applyBorder="1">
      <alignment vertical="top"/>
    </xf>
    <xf numFmtId="170" fontId="0" fillId="0" borderId="0" xfId="0" applyNumberFormat="1" applyFont="1">
      <alignment vertical="top"/>
    </xf>
    <xf numFmtId="164" fontId="2" fillId="0" borderId="0" xfId="0" applyFont="1" applyBorder="1" applyAlignment="1">
      <alignment horizontal="right" vertical="top"/>
    </xf>
    <xf numFmtId="164" fontId="0" fillId="0" borderId="0" xfId="0" applyFont="1" applyBorder="1" applyAlignment="1">
      <alignment vertical="top"/>
    </xf>
    <xf numFmtId="164" fontId="0" fillId="0" borderId="0" xfId="0" applyFont="1" applyBorder="1" applyAlignment="1">
      <alignment horizontal="center"/>
    </xf>
    <xf numFmtId="164" fontId="7" fillId="0" borderId="6" xfId="0" applyFont="1" applyBorder="1">
      <alignment vertical="top"/>
    </xf>
    <xf numFmtId="164" fontId="16" fillId="0" borderId="0" xfId="0" applyFont="1" applyAlignment="1">
      <alignment horizontal="right" vertical="top" shrinkToFit="1"/>
    </xf>
    <xf numFmtId="170" fontId="16" fillId="0" borderId="2" xfId="0" applyNumberFormat="1" applyFont="1" applyBorder="1">
      <alignment vertical="top"/>
    </xf>
    <xf numFmtId="164" fontId="8" fillId="0" borderId="6" xfId="0" applyFont="1" applyBorder="1">
      <alignment vertical="top"/>
    </xf>
    <xf numFmtId="164" fontId="8" fillId="0" borderId="0" xfId="0" applyFont="1" applyAlignment="1">
      <alignment vertical="top"/>
    </xf>
    <xf numFmtId="164" fontId="26" fillId="0" borderId="0" xfId="0" applyFont="1">
      <alignment vertical="top"/>
    </xf>
    <xf numFmtId="164" fontId="8" fillId="0" borderId="0" xfId="0" applyFont="1" applyAlignment="1">
      <alignment horizontal="center" vertical="top"/>
    </xf>
    <xf numFmtId="164" fontId="8" fillId="0" borderId="2" xfId="0" applyFont="1" applyBorder="1" applyAlignment="1">
      <alignment horizontal="right" vertical="top"/>
    </xf>
    <xf numFmtId="164" fontId="2" fillId="0" borderId="0" xfId="0" applyFont="1" applyBorder="1" applyAlignment="1">
      <alignment vertical="top"/>
    </xf>
    <xf numFmtId="164" fontId="15" fillId="0" borderId="0" xfId="0" applyFont="1" applyBorder="1">
      <alignment vertical="top"/>
    </xf>
    <xf numFmtId="0" fontId="4" fillId="2" borderId="1" xfId="0" applyNumberFormat="1" applyFont="1" applyFill="1" applyBorder="1" applyAlignment="1">
      <alignment horizontal="left" shrinkToFit="1"/>
    </xf>
    <xf numFmtId="165" fontId="9" fillId="0" borderId="4" xfId="1" applyFont="1" applyBorder="1">
      <alignment vertical="top"/>
    </xf>
    <xf numFmtId="164" fontId="0" fillId="0" borderId="0" xfId="0" applyFont="1" applyFill="1">
      <alignment vertical="top"/>
    </xf>
    <xf numFmtId="164" fontId="8" fillId="0" borderId="0" xfId="0" applyFont="1" applyFill="1">
      <alignment vertical="top"/>
    </xf>
    <xf numFmtId="164" fontId="12" fillId="0" borderId="0" xfId="0" applyFont="1" applyFill="1">
      <alignment vertical="top"/>
    </xf>
    <xf numFmtId="164" fontId="0" fillId="0" borderId="0" xfId="0" applyFont="1" applyFill="1" applyAlignment="1">
      <alignment vertical="top" shrinkToFit="1"/>
    </xf>
    <xf numFmtId="164" fontId="0" fillId="0" borderId="0" xfId="0" applyFont="1" applyFill="1" applyAlignment="1">
      <alignment horizontal="center" vertical="top"/>
    </xf>
    <xf numFmtId="166" fontId="9" fillId="0" borderId="0" xfId="2" applyFont="1" applyFill="1" applyBorder="1">
      <alignment vertical="top"/>
    </xf>
    <xf numFmtId="165" fontId="7" fillId="0" borderId="0" xfId="1" applyFont="1" applyAlignment="1">
      <alignment horizontal="center" vertical="top"/>
    </xf>
    <xf numFmtId="164" fontId="19" fillId="0" borderId="0" xfId="0" applyFont="1">
      <alignment vertical="top"/>
    </xf>
    <xf numFmtId="164" fontId="20" fillId="0" borderId="0" xfId="0" applyFont="1">
      <alignment vertical="top"/>
    </xf>
    <xf numFmtId="166" fontId="9" fillId="0" borderId="0" xfId="2" applyFont="1">
      <alignment vertical="top"/>
    </xf>
    <xf numFmtId="166" fontId="19" fillId="0" borderId="0" xfId="2" applyFont="1">
      <alignment vertical="top"/>
    </xf>
    <xf numFmtId="166" fontId="20" fillId="0" borderId="0" xfId="2" applyFont="1">
      <alignment vertical="top"/>
    </xf>
    <xf numFmtId="166" fontId="9" fillId="0" borderId="0" xfId="2" applyFont="1" applyBorder="1">
      <alignment vertical="top"/>
    </xf>
    <xf numFmtId="170" fontId="9" fillId="0" borderId="0" xfId="2" applyNumberFormat="1" applyFont="1">
      <alignment vertical="top"/>
    </xf>
    <xf numFmtId="170" fontId="19" fillId="0" borderId="0" xfId="2" applyNumberFormat="1" applyFont="1">
      <alignment vertical="top"/>
    </xf>
    <xf numFmtId="170" fontId="20" fillId="0" borderId="0" xfId="2" applyNumberFormat="1" applyFont="1">
      <alignment vertical="top"/>
    </xf>
    <xf numFmtId="170" fontId="9" fillId="0" borderId="0" xfId="2" applyNumberFormat="1" applyFont="1" applyBorder="1">
      <alignment vertical="top"/>
    </xf>
    <xf numFmtId="166" fontId="9" fillId="0" borderId="0" xfId="2" applyFont="1" applyAlignment="1">
      <alignment horizontal="center" vertical="top"/>
    </xf>
    <xf numFmtId="170" fontId="9" fillId="0" borderId="0" xfId="2" applyNumberFormat="1" applyFont="1" applyAlignment="1">
      <alignment horizontal="center" vertical="top"/>
    </xf>
    <xf numFmtId="170" fontId="9" fillId="0" borderId="2" xfId="2" applyNumberFormat="1" applyFont="1" applyBorder="1">
      <alignment vertical="top"/>
    </xf>
    <xf numFmtId="164" fontId="16" fillId="0" borderId="0" xfId="0" applyFont="1" applyFill="1">
      <alignment vertical="top"/>
    </xf>
    <xf numFmtId="165" fontId="16" fillId="0" borderId="0" xfId="1" applyFont="1" applyFill="1" applyBorder="1">
      <alignment vertical="top"/>
    </xf>
    <xf numFmtId="164" fontId="16" fillId="0" borderId="0" xfId="0" applyFont="1" applyFill="1" applyAlignment="1">
      <alignment horizontal="center" vertical="top"/>
    </xf>
    <xf numFmtId="165" fontId="16" fillId="0" borderId="5" xfId="1" applyFont="1" applyFill="1" applyBorder="1">
      <alignment vertical="top"/>
    </xf>
    <xf numFmtId="165" fontId="16" fillId="0" borderId="4" xfId="1" applyFont="1" applyFill="1" applyBorder="1">
      <alignment vertical="top"/>
    </xf>
    <xf numFmtId="165" fontId="16" fillId="0" borderId="2" xfId="1" applyFont="1" applyFill="1" applyBorder="1">
      <alignment vertical="top"/>
    </xf>
    <xf numFmtId="164" fontId="16" fillId="0" borderId="0" xfId="0" applyFont="1" applyFill="1" applyBorder="1">
      <alignment vertical="top"/>
    </xf>
    <xf numFmtId="164" fontId="16" fillId="0" borderId="0" xfId="0" applyFont="1" applyFill="1" applyBorder="1" applyAlignment="1">
      <alignment horizontal="center" vertical="top"/>
    </xf>
    <xf numFmtId="170" fontId="19" fillId="0" borderId="0" xfId="0" applyNumberFormat="1" applyFont="1">
      <alignment vertical="top"/>
    </xf>
    <xf numFmtId="170" fontId="20" fillId="0" borderId="0" xfId="0" applyNumberFormat="1" applyFont="1">
      <alignment vertical="top"/>
    </xf>
    <xf numFmtId="176" fontId="7" fillId="0" borderId="2" xfId="1" applyNumberFormat="1" applyFont="1" applyBorder="1">
      <alignment vertical="top"/>
    </xf>
    <xf numFmtId="176" fontId="9" fillId="0" borderId="0" xfId="1" applyNumberFormat="1" applyFont="1" applyBorder="1">
      <alignment vertical="top"/>
    </xf>
    <xf numFmtId="176" fontId="9" fillId="0" borderId="2" xfId="1" applyNumberFormat="1" applyFont="1" applyBorder="1">
      <alignment vertical="top"/>
    </xf>
    <xf numFmtId="164" fontId="0" fillId="0" borderId="2" xfId="0" applyFont="1" applyFill="1" applyBorder="1">
      <alignment vertical="top"/>
    </xf>
    <xf numFmtId="164" fontId="9" fillId="0" borderId="0" xfId="0" applyFont="1" applyAlignment="1">
      <alignment horizontal="center" vertical="center" shrinkToFit="1"/>
    </xf>
    <xf numFmtId="164" fontId="7" fillId="0" borderId="0" xfId="0" applyFont="1" applyFill="1" applyBorder="1">
      <alignment vertical="top"/>
    </xf>
    <xf numFmtId="164" fontId="7" fillId="0" borderId="0" xfId="0" applyFont="1" applyFill="1" applyBorder="1" applyAlignment="1">
      <alignment vertical="top"/>
    </xf>
    <xf numFmtId="164" fontId="14" fillId="0" borderId="0" xfId="0" applyFont="1" applyFill="1" applyBorder="1">
      <alignment vertical="top"/>
    </xf>
    <xf numFmtId="164" fontId="7" fillId="0" borderId="0" xfId="0" applyFont="1" applyFill="1" applyBorder="1" applyAlignment="1">
      <alignment horizontal="center" vertical="center"/>
    </xf>
    <xf numFmtId="164" fontId="0" fillId="0" borderId="6" xfId="0" applyBorder="1">
      <alignment vertical="top"/>
    </xf>
    <xf numFmtId="165" fontId="8" fillId="0" borderId="0" xfId="1" applyFont="1" applyBorder="1">
      <alignment vertical="top"/>
    </xf>
    <xf numFmtId="165" fontId="14" fillId="0" borderId="0" xfId="1" applyFont="1" applyBorder="1">
      <alignment vertical="top"/>
    </xf>
    <xf numFmtId="165" fontId="7" fillId="0" borderId="0" xfId="1" applyFont="1" applyBorder="1" applyAlignment="1">
      <alignment horizontal="center" vertical="center"/>
    </xf>
    <xf numFmtId="164" fontId="7" fillId="4" borderId="5" xfId="0" applyFont="1" applyFill="1" applyBorder="1">
      <alignment vertical="top"/>
    </xf>
    <xf numFmtId="166" fontId="0" fillId="0" borderId="0" xfId="0" applyNumberFormat="1" applyBorder="1">
      <alignment vertical="top"/>
    </xf>
    <xf numFmtId="166" fontId="0" fillId="0" borderId="3" xfId="0" applyNumberFormat="1" applyBorder="1">
      <alignment vertical="top"/>
    </xf>
    <xf numFmtId="164" fontId="9" fillId="0" borderId="9" xfId="0" applyFont="1" applyBorder="1">
      <alignment vertical="top"/>
    </xf>
    <xf numFmtId="166" fontId="0" fillId="0" borderId="3" xfId="2" applyFont="1" applyBorder="1">
      <alignment vertical="top"/>
    </xf>
    <xf numFmtId="166" fontId="0" fillId="0" borderId="4" xfId="2" applyFont="1" applyBorder="1">
      <alignment vertical="top"/>
    </xf>
    <xf numFmtId="165" fontId="0" fillId="0" borderId="0" xfId="1" applyFont="1" applyFill="1" applyBorder="1">
      <alignment vertical="top"/>
    </xf>
    <xf numFmtId="165" fontId="7" fillId="0" borderId="0" xfId="1" applyFont="1" applyFill="1" applyBorder="1">
      <alignment vertical="top"/>
    </xf>
    <xf numFmtId="166" fontId="16" fillId="0" borderId="2" xfId="2" applyFont="1" applyBorder="1">
      <alignment vertical="top"/>
    </xf>
    <xf numFmtId="0" fontId="4" fillId="0" borderId="0" xfId="0" applyNumberFormat="1" applyFont="1" applyFill="1" applyBorder="1" applyAlignment="1">
      <alignment horizontal="center" shrinkToFit="1"/>
    </xf>
    <xf numFmtId="0" fontId="4" fillId="0" borderId="0" xfId="0" applyNumberFormat="1" applyFont="1" applyFill="1" applyBorder="1" applyAlignment="1">
      <alignment horizontal="right" shrinkToFit="1"/>
    </xf>
    <xf numFmtId="0" fontId="4" fillId="0" borderId="0" xfId="0" applyNumberFormat="1" applyFont="1" applyFill="1" applyBorder="1" applyAlignment="1">
      <alignment horizontal="left" shrinkToFit="1"/>
    </xf>
    <xf numFmtId="166" fontId="0" fillId="0" borderId="0" xfId="2" applyFont="1" applyFill="1" applyBorder="1">
      <alignment vertical="top"/>
    </xf>
    <xf numFmtId="166" fontId="7" fillId="0" borderId="0" xfId="2" applyFont="1" applyFill="1" applyBorder="1">
      <alignment vertical="top"/>
    </xf>
    <xf numFmtId="164" fontId="0" fillId="0" borderId="0" xfId="0" applyFill="1" applyBorder="1" applyAlignment="1">
      <alignment horizontal="right" vertical="top"/>
    </xf>
    <xf numFmtId="165" fontId="16" fillId="0" borderId="0" xfId="1" applyFont="1" applyBorder="1">
      <alignment vertical="top"/>
    </xf>
    <xf numFmtId="166" fontId="9" fillId="0" borderId="4" xfId="2" applyFont="1" applyBorder="1">
      <alignment vertical="top"/>
    </xf>
    <xf numFmtId="0" fontId="4" fillId="2" borderId="0" xfId="0" applyNumberFormat="1" applyFont="1" applyFill="1" applyBorder="1" applyAlignment="1">
      <alignment horizontal="left" wrapText="1" shrinkToFit="1"/>
    </xf>
    <xf numFmtId="0" fontId="4" fillId="2" borderId="0" xfId="0" applyNumberFormat="1" applyFont="1" applyFill="1" applyBorder="1" applyAlignment="1">
      <alignment horizontal="left"/>
    </xf>
    <xf numFmtId="0" fontId="8" fillId="2" borderId="0" xfId="0" applyNumberFormat="1" applyFont="1" applyFill="1" applyBorder="1" applyAlignment="1">
      <alignment horizontal="left"/>
    </xf>
    <xf numFmtId="0" fontId="8" fillId="2" borderId="1" xfId="0" applyNumberFormat="1" applyFont="1" applyFill="1" applyBorder="1" applyAlignment="1">
      <alignment horizontal="right" shrinkToFit="1"/>
    </xf>
    <xf numFmtId="0" fontId="8" fillId="0" borderId="0" xfId="0" applyNumberFormat="1" applyFont="1" applyFill="1" applyBorder="1" applyAlignment="1">
      <alignment horizontal="right" shrinkToFit="1"/>
    </xf>
    <xf numFmtId="164" fontId="7" fillId="0" borderId="0" xfId="0" applyFont="1" applyFill="1" applyBorder="1" applyAlignment="1">
      <alignment horizontal="right" vertical="top"/>
    </xf>
    <xf numFmtId="0" fontId="24" fillId="2" borderId="1" xfId="0" applyNumberFormat="1" applyFont="1" applyFill="1" applyBorder="1" applyAlignment="1">
      <alignment horizontal="left" shrinkToFit="1"/>
    </xf>
    <xf numFmtId="170" fontId="7" fillId="0" borderId="2" xfId="2" applyNumberFormat="1" applyFont="1" applyBorder="1">
      <alignment vertical="top"/>
    </xf>
    <xf numFmtId="170" fontId="0" fillId="0" borderId="0" xfId="0" applyNumberFormat="1" applyBorder="1" applyAlignment="1">
      <alignment horizontal="center" vertical="top"/>
    </xf>
    <xf numFmtId="170" fontId="7" fillId="0" borderId="0" xfId="0" applyNumberFormat="1" applyFont="1" applyBorder="1" applyAlignment="1">
      <alignment horizontal="center" vertical="top"/>
    </xf>
    <xf numFmtId="170" fontId="7" fillId="0" borderId="2" xfId="0" applyNumberFormat="1" applyFont="1" applyBorder="1">
      <alignment vertical="top"/>
    </xf>
    <xf numFmtId="164" fontId="9" fillId="0" borderId="0" xfId="0" applyFont="1" applyFill="1" applyBorder="1" applyAlignment="1">
      <alignment horizontal="center" vertical="top"/>
    </xf>
    <xf numFmtId="170" fontId="7" fillId="0" borderId="0" xfId="2" applyNumberFormat="1" applyFont="1" applyBorder="1">
      <alignment vertical="top"/>
    </xf>
    <xf numFmtId="166" fontId="9" fillId="0" borderId="0" xfId="2" applyFont="1" applyBorder="1" applyAlignment="1">
      <alignment horizontal="center" vertical="top"/>
    </xf>
    <xf numFmtId="166" fontId="0" fillId="0" borderId="0" xfId="2" applyFont="1" applyBorder="1">
      <alignment vertical="top"/>
    </xf>
    <xf numFmtId="164" fontId="7" fillId="0" borderId="0" xfId="0" applyFont="1" applyBorder="1" applyAlignment="1">
      <alignment horizontal="center" vertical="top"/>
    </xf>
    <xf numFmtId="164" fontId="7" fillId="0" borderId="5" xfId="0" applyFont="1" applyBorder="1" applyAlignment="1">
      <alignment horizontal="right" vertical="top"/>
    </xf>
    <xf numFmtId="165" fontId="7" fillId="0" borderId="2" xfId="1" applyFont="1" applyFill="1" applyBorder="1">
      <alignment vertical="top"/>
    </xf>
    <xf numFmtId="164" fontId="7" fillId="0" borderId="0" xfId="0" applyFont="1" applyFill="1" applyBorder="1" applyAlignment="1">
      <alignment vertical="top" wrapText="1"/>
    </xf>
    <xf numFmtId="164" fontId="8" fillId="0" borderId="6" xfId="0" applyFont="1" applyFill="1" applyBorder="1" applyAlignment="1">
      <alignment horizontal="right" vertical="top" shrinkToFit="1"/>
    </xf>
    <xf numFmtId="165" fontId="7" fillId="0" borderId="3" xfId="1" applyFont="1" applyFill="1" applyBorder="1">
      <alignment vertical="top"/>
    </xf>
    <xf numFmtId="164" fontId="0" fillId="3" borderId="2" xfId="0" applyFont="1" applyFill="1" applyBorder="1" applyAlignment="1" applyProtection="1">
      <alignment horizontal="right" vertical="top"/>
      <protection locked="0"/>
    </xf>
    <xf numFmtId="164" fontId="0" fillId="3" borderId="2" xfId="0" applyFill="1" applyBorder="1" applyProtection="1">
      <alignment vertical="top"/>
      <protection locked="0"/>
    </xf>
    <xf numFmtId="164" fontId="10" fillId="3" borderId="2" xfId="0" applyFont="1" applyFill="1" applyBorder="1" applyProtection="1">
      <alignment vertical="top"/>
      <protection locked="0"/>
    </xf>
    <xf numFmtId="170" fontId="0" fillId="3" borderId="2" xfId="0" applyNumberFormat="1" applyFont="1" applyFill="1" applyBorder="1" applyProtection="1">
      <alignment vertical="top"/>
      <protection locked="0"/>
    </xf>
    <xf numFmtId="170" fontId="0" fillId="3" borderId="3" xfId="0" applyNumberFormat="1" applyFont="1" applyFill="1" applyBorder="1" applyProtection="1">
      <alignment vertical="top"/>
      <protection locked="0"/>
    </xf>
    <xf numFmtId="165" fontId="0" fillId="3" borderId="2" xfId="1" applyFont="1" applyFill="1" applyBorder="1" applyProtection="1">
      <alignment vertical="top"/>
      <protection locked="0"/>
    </xf>
    <xf numFmtId="164" fontId="0" fillId="3" borderId="4" xfId="0" applyFont="1" applyFill="1" applyBorder="1" applyAlignment="1" applyProtection="1">
      <alignment horizontal="right" vertical="top"/>
      <protection locked="0"/>
    </xf>
    <xf numFmtId="164" fontId="0" fillId="3" borderId="2" xfId="0" applyFont="1" applyFill="1" applyBorder="1" applyProtection="1">
      <alignment vertical="top"/>
      <protection locked="0"/>
    </xf>
    <xf numFmtId="164" fontId="0" fillId="3" borderId="8" xfId="0" applyFont="1" applyFill="1" applyBorder="1" applyProtection="1">
      <alignment vertical="top"/>
      <protection locked="0"/>
    </xf>
    <xf numFmtId="164" fontId="0" fillId="3" borderId="9" xfId="0" applyFont="1" applyFill="1" applyBorder="1" applyProtection="1">
      <alignment vertical="top"/>
      <protection locked="0"/>
    </xf>
    <xf numFmtId="177" fontId="9" fillId="0" borderId="0" xfId="0" applyNumberFormat="1" applyFont="1" applyFill="1" applyBorder="1" applyAlignment="1" applyProtection="1">
      <alignment horizontal="right" vertical="top"/>
      <protection locked="0"/>
    </xf>
    <xf numFmtId="164" fontId="9" fillId="0" borderId="0" xfId="0" applyFont="1" applyBorder="1" applyAlignment="1">
      <alignment horizontal="center" vertical="center" shrinkToFit="1"/>
    </xf>
    <xf numFmtId="164" fontId="9" fillId="0" borderId="0" xfId="0" applyFont="1" applyAlignment="1">
      <alignment horizontal="left" vertical="center" shrinkToFit="1"/>
    </xf>
    <xf numFmtId="164" fontId="0" fillId="3" borderId="7" xfId="0" applyFont="1" applyFill="1" applyBorder="1">
      <alignment vertical="top"/>
    </xf>
    <xf numFmtId="164" fontId="9" fillId="0" borderId="2" xfId="0" applyFont="1" applyFill="1" applyBorder="1" applyProtection="1">
      <alignment vertical="top"/>
      <protection locked="0"/>
    </xf>
    <xf numFmtId="164" fontId="7" fillId="0" borderId="8" xfId="0" applyFont="1" applyBorder="1">
      <alignment vertical="top"/>
    </xf>
    <xf numFmtId="165" fontId="0" fillId="0" borderId="2" xfId="1" applyFont="1" applyFill="1" applyBorder="1">
      <alignment vertical="top"/>
    </xf>
    <xf numFmtId="166" fontId="16" fillId="0" borderId="0" xfId="2" applyFont="1" applyBorder="1">
      <alignment vertical="top"/>
    </xf>
    <xf numFmtId="165" fontId="0" fillId="0" borderId="2" xfId="1" applyFont="1" applyFill="1" applyBorder="1" applyProtection="1">
      <alignment vertical="top"/>
      <protection locked="0"/>
    </xf>
    <xf numFmtId="0" fontId="0" fillId="3" borderId="3" xfId="1" applyNumberFormat="1" applyFont="1" applyFill="1" applyBorder="1" applyAlignment="1">
      <alignment horizontal="right" vertical="top"/>
    </xf>
    <xf numFmtId="164" fontId="0" fillId="3" borderId="4" xfId="0" applyFont="1" applyFill="1" applyBorder="1">
      <alignment vertical="top"/>
    </xf>
    <xf numFmtId="164" fontId="0" fillId="0" borderId="0" xfId="0" applyFont="1" applyBorder="1" applyAlignment="1">
      <alignment horizontal="right" vertical="top"/>
    </xf>
    <xf numFmtId="164" fontId="16" fillId="0" borderId="0" xfId="0" applyFont="1" applyAlignment="1">
      <alignment horizontal="center"/>
    </xf>
    <xf numFmtId="164" fontId="16" fillId="0" borderId="0" xfId="0" applyFont="1" applyBorder="1" applyAlignment="1">
      <alignment vertical="top"/>
    </xf>
    <xf numFmtId="164" fontId="23" fillId="0" borderId="0" xfId="0" applyFont="1" applyBorder="1">
      <alignment vertical="top"/>
    </xf>
    <xf numFmtId="164" fontId="22" fillId="0" borderId="0" xfId="0" applyFont="1" applyBorder="1">
      <alignment vertical="top"/>
    </xf>
    <xf numFmtId="164" fontId="16" fillId="0" borderId="0" xfId="0" applyFont="1" applyBorder="1" applyAlignment="1">
      <alignment horizontal="center" vertical="top" shrinkToFit="1"/>
    </xf>
    <xf numFmtId="164" fontId="9" fillId="4" borderId="0" xfId="0" applyFont="1" applyFill="1" applyBorder="1">
      <alignment vertical="top"/>
    </xf>
    <xf numFmtId="170" fontId="0" fillId="0" borderId="0" xfId="0" applyNumberFormat="1" applyFill="1" applyBorder="1">
      <alignment vertical="top"/>
    </xf>
    <xf numFmtId="0" fontId="7" fillId="3" borderId="2" xfId="0" applyNumberFormat="1" applyFont="1" applyFill="1" applyBorder="1" applyProtection="1">
      <alignment vertical="top"/>
      <protection locked="0"/>
    </xf>
    <xf numFmtId="164" fontId="7" fillId="3" borderId="2" xfId="0" applyFont="1" applyFill="1" applyBorder="1" applyProtection="1">
      <alignment vertical="top"/>
      <protection locked="0"/>
    </xf>
    <xf numFmtId="164" fontId="9" fillId="3" borderId="2" xfId="0" applyFont="1" applyFill="1" applyBorder="1" applyProtection="1">
      <alignment vertical="top"/>
      <protection locked="0"/>
    </xf>
    <xf numFmtId="166" fontId="9" fillId="3" borderId="2" xfId="2" applyFont="1" applyFill="1" applyBorder="1" applyProtection="1">
      <alignment vertical="top"/>
      <protection locked="0"/>
    </xf>
    <xf numFmtId="164" fontId="0" fillId="3" borderId="3" xfId="0" applyFont="1" applyFill="1" applyBorder="1" applyProtection="1">
      <alignment vertical="top"/>
      <protection locked="0"/>
    </xf>
    <xf numFmtId="171" fontId="0" fillId="3" borderId="2" xfId="0" applyNumberFormat="1" applyFont="1" applyFill="1" applyBorder="1" applyProtection="1">
      <alignment vertical="top"/>
      <protection locked="0"/>
    </xf>
    <xf numFmtId="170" fontId="7" fillId="3" borderId="2" xfId="0" applyNumberFormat="1" applyFont="1" applyFill="1" applyBorder="1" applyProtection="1">
      <alignment vertical="top"/>
      <protection locked="0"/>
    </xf>
    <xf numFmtId="164" fontId="0" fillId="3" borderId="3" xfId="0" applyFont="1" applyFill="1" applyBorder="1" applyAlignment="1" applyProtection="1">
      <alignment horizontal="right" vertical="top"/>
      <protection locked="0"/>
    </xf>
    <xf numFmtId="165" fontId="0" fillId="3" borderId="3" xfId="1" applyFont="1" applyFill="1" applyBorder="1" applyProtection="1">
      <alignment vertical="top"/>
      <protection locked="0"/>
    </xf>
  </cellXfs>
  <cellStyles count="7">
    <cellStyle name="DateLong" xfId="3"/>
    <cellStyle name="DateShort" xfId="4"/>
    <cellStyle name="Factor" xfId="2"/>
    <cellStyle name="Hyperlink" xfId="6" builtinId="8"/>
    <cellStyle name="Normal" xfId="0" builtinId="0" customBuiltin="1"/>
    <cellStyle name="Percent" xfId="1" builtinId="5" customBuiltin="1"/>
    <cellStyle name="Year" xfId="5"/>
  </cellStyles>
  <dxfs count="293">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12</xdr:col>
      <xdr:colOff>180975</xdr:colOff>
      <xdr:row>0</xdr:row>
      <xdr:rowOff>28574</xdr:rowOff>
    </xdr:from>
    <xdr:to>
      <xdr:col>21</xdr:col>
      <xdr:colOff>85725</xdr:colOff>
      <xdr:row>6</xdr:row>
      <xdr:rowOff>19049</xdr:rowOff>
    </xdr:to>
    <xdr:sp macro="" textlink="">
      <xdr:nvSpPr>
        <xdr:cNvPr id="2" name="Rectangle 1"/>
        <xdr:cNvSpPr/>
      </xdr:nvSpPr>
      <xdr:spPr>
        <a:xfrm>
          <a:off x="2695575" y="28574"/>
          <a:ext cx="1619250" cy="962025"/>
        </a:xfrm>
        <a:prstGeom prst="rect">
          <a:avLst/>
        </a:prstGeom>
        <a:solidFill>
          <a:srgbClr val="FFFF00"/>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latin typeface="Arial Narrow" panose="020B0606020202030204" pitchFamily="34" charset="0"/>
            </a:rPr>
            <a:t>UserInput</a:t>
          </a:r>
        </a:p>
        <a:p>
          <a:pPr algn="l"/>
          <a:r>
            <a:rPr lang="en-GB" sz="1000" b="0" baseline="0">
              <a:latin typeface="Arial Narrow" panose="020B0606020202030204" pitchFamily="34" charset="0"/>
            </a:rPr>
            <a:t>Mains length, volume variables, assumptions. </a:t>
          </a:r>
          <a:endParaRPr lang="en-GB" sz="1000" b="0">
            <a:latin typeface="Arial Narrow" panose="020B0606020202030204" pitchFamily="34" charset="0"/>
          </a:endParaRPr>
        </a:p>
        <a:p>
          <a:pPr algn="l"/>
          <a:endParaRPr lang="en-GB" sz="1000" b="1">
            <a:latin typeface="Arial Narrow" panose="020B0606020202030204" pitchFamily="34" charset="0"/>
          </a:endParaRPr>
        </a:p>
      </xdr:txBody>
    </xdr:sp>
    <xdr:clientData/>
  </xdr:twoCellAnchor>
  <xdr:twoCellAnchor>
    <xdr:from>
      <xdr:col>12</xdr:col>
      <xdr:colOff>180975</xdr:colOff>
      <xdr:row>13</xdr:row>
      <xdr:rowOff>76199</xdr:rowOff>
    </xdr:from>
    <xdr:to>
      <xdr:col>21</xdr:col>
      <xdr:colOff>85725</xdr:colOff>
      <xdr:row>19</xdr:row>
      <xdr:rowOff>66675</xdr:rowOff>
    </xdr:to>
    <xdr:sp macro="" textlink="">
      <xdr:nvSpPr>
        <xdr:cNvPr id="3" name="Rectangle 2"/>
        <xdr:cNvSpPr/>
      </xdr:nvSpPr>
      <xdr:spPr>
        <a:xfrm>
          <a:off x="2695575" y="2181224"/>
          <a:ext cx="1619250" cy="962026"/>
        </a:xfrm>
        <a:prstGeom prst="rect">
          <a:avLst/>
        </a:prstGeom>
        <a:solidFill>
          <a:srgbClr val="FFFF00"/>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latin typeface="Arial Narrow" panose="020B0606020202030204" pitchFamily="34" charset="0"/>
            </a:rPr>
            <a:t>InpS</a:t>
          </a:r>
        </a:p>
        <a:p>
          <a:pPr algn="l"/>
          <a:r>
            <a:rPr lang="en-GB" sz="1000" b="0" baseline="0">
              <a:latin typeface="Arial Narrow" panose="020B0606020202030204" pitchFamily="34" charset="0"/>
            </a:rPr>
            <a:t>Series inputs - items which change over time inc infra maintenance, inflation, leakage and  tariffs (company input)</a:t>
          </a:r>
          <a:endParaRPr lang="en-GB" sz="1000" b="0">
            <a:latin typeface="Arial Narrow" panose="020B0606020202030204" pitchFamily="34" charset="0"/>
          </a:endParaRPr>
        </a:p>
        <a:p>
          <a:pPr algn="l"/>
          <a:endParaRPr lang="en-GB" sz="1000" b="1">
            <a:latin typeface="Arial Narrow" panose="020B0606020202030204" pitchFamily="34" charset="0"/>
          </a:endParaRPr>
        </a:p>
      </xdr:txBody>
    </xdr:sp>
    <xdr:clientData/>
  </xdr:twoCellAnchor>
  <xdr:twoCellAnchor>
    <xdr:from>
      <xdr:col>27</xdr:col>
      <xdr:colOff>157163</xdr:colOff>
      <xdr:row>0</xdr:row>
      <xdr:rowOff>19049</xdr:rowOff>
    </xdr:from>
    <xdr:to>
      <xdr:col>36</xdr:col>
      <xdr:colOff>61913</xdr:colOff>
      <xdr:row>6</xdr:row>
      <xdr:rowOff>15062</xdr:rowOff>
    </xdr:to>
    <xdr:sp macro="" textlink="">
      <xdr:nvSpPr>
        <xdr:cNvPr id="4" name="Rectangle 3"/>
        <xdr:cNvSpPr/>
      </xdr:nvSpPr>
      <xdr:spPr>
        <a:xfrm>
          <a:off x="5529263" y="19049"/>
          <a:ext cx="1619250" cy="967563"/>
        </a:xfrm>
        <a:prstGeom prst="rect">
          <a:avLst/>
        </a:prstGeom>
        <a:solidFill>
          <a:schemeClr val="tx2"/>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solidFill>
                <a:schemeClr val="bg1"/>
              </a:solidFill>
              <a:latin typeface="Arial Narrow" panose="020B0606020202030204" pitchFamily="34" charset="0"/>
            </a:rPr>
            <a:t>Commuted</a:t>
          </a:r>
          <a:r>
            <a:rPr lang="en-GB" sz="1000" b="1" baseline="0">
              <a:solidFill>
                <a:schemeClr val="bg1"/>
              </a:solidFill>
              <a:latin typeface="Arial Narrow" panose="020B0606020202030204" pitchFamily="34" charset="0"/>
            </a:rPr>
            <a:t> Sum (ComSum)</a:t>
          </a:r>
          <a:endParaRPr lang="en-GB" sz="1000" b="0" baseline="0">
            <a:solidFill>
              <a:schemeClr val="bg1"/>
            </a:solidFill>
            <a:latin typeface="Arial Narrow" panose="020B0606020202030204" pitchFamily="34" charset="0"/>
          </a:endParaRPr>
        </a:p>
        <a:p>
          <a:pPr algn="l"/>
          <a:r>
            <a:rPr lang="en-GB" sz="1000" b="0" baseline="0">
              <a:solidFill>
                <a:schemeClr val="bg1"/>
              </a:solidFill>
              <a:latin typeface="Arial Narrow" panose="020B0606020202030204" pitchFamily="34" charset="0"/>
            </a:rPr>
            <a:t>Performs a cross check to see whether commuted sum is equal to or greater than cost of on-site mains*</a:t>
          </a:r>
          <a:endParaRPr lang="en-GB" sz="1000" b="0">
            <a:solidFill>
              <a:schemeClr val="bg1"/>
            </a:solidFill>
            <a:latin typeface="Arial Narrow" panose="020B0606020202030204" pitchFamily="34" charset="0"/>
          </a:endParaRPr>
        </a:p>
        <a:p>
          <a:pPr algn="l"/>
          <a:endParaRPr lang="en-GB" sz="1000" b="1">
            <a:solidFill>
              <a:schemeClr val="bg1"/>
            </a:solidFill>
            <a:latin typeface="Arial Narrow" panose="020B0606020202030204" pitchFamily="34" charset="0"/>
          </a:endParaRPr>
        </a:p>
      </xdr:txBody>
    </xdr:sp>
    <xdr:clientData/>
  </xdr:twoCellAnchor>
  <xdr:twoCellAnchor>
    <xdr:from>
      <xdr:col>32</xdr:col>
      <xdr:colOff>14288</xdr:colOff>
      <xdr:row>6</xdr:row>
      <xdr:rowOff>15062</xdr:rowOff>
    </xdr:from>
    <xdr:to>
      <xdr:col>32</xdr:col>
      <xdr:colOff>14288</xdr:colOff>
      <xdr:row>17</xdr:row>
      <xdr:rowOff>95249</xdr:rowOff>
    </xdr:to>
    <xdr:cxnSp macro="">
      <xdr:nvCxnSpPr>
        <xdr:cNvPr id="5" name="Elbow Connector 4"/>
        <xdr:cNvCxnSpPr>
          <a:stCxn id="4" idx="2"/>
          <a:endCxn id="12" idx="0"/>
        </xdr:cNvCxnSpPr>
      </xdr:nvCxnSpPr>
      <xdr:spPr>
        <a:xfrm>
          <a:off x="6338888" y="986612"/>
          <a:ext cx="0" cy="1861362"/>
        </a:xfrm>
        <a:prstGeom prst="straightConnector1">
          <a:avLst/>
        </a:prstGeom>
        <a:ln w="22225">
          <a:solidFill>
            <a:schemeClr val="tx2"/>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3</xdr:row>
      <xdr:rowOff>23812</xdr:rowOff>
    </xdr:from>
    <xdr:to>
      <xdr:col>27</xdr:col>
      <xdr:colOff>157163</xdr:colOff>
      <xdr:row>20</xdr:row>
      <xdr:rowOff>93256</xdr:rowOff>
    </xdr:to>
    <xdr:cxnSp macro="">
      <xdr:nvCxnSpPr>
        <xdr:cNvPr id="6" name="Elbow Connector 5"/>
        <xdr:cNvCxnSpPr>
          <a:stCxn id="2" idx="3"/>
          <a:endCxn id="12" idx="1"/>
        </xdr:cNvCxnSpPr>
      </xdr:nvCxnSpPr>
      <xdr:spPr>
        <a:xfrm>
          <a:off x="4314825" y="509587"/>
          <a:ext cx="1214438" cy="2822169"/>
        </a:xfrm>
        <a:prstGeom prst="bentConnector3">
          <a:avLst>
            <a:gd name="adj1" fmla="val 50000"/>
          </a:avLst>
        </a:prstGeom>
        <a:ln w="22225">
          <a:solidFill>
            <a:schemeClr val="accent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3</xdr:row>
      <xdr:rowOff>17056</xdr:rowOff>
    </xdr:from>
    <xdr:to>
      <xdr:col>27</xdr:col>
      <xdr:colOff>157163</xdr:colOff>
      <xdr:row>3</xdr:row>
      <xdr:rowOff>23812</xdr:rowOff>
    </xdr:to>
    <xdr:cxnSp macro="">
      <xdr:nvCxnSpPr>
        <xdr:cNvPr id="7" name="Elbow Connector 6"/>
        <xdr:cNvCxnSpPr>
          <a:stCxn id="2" idx="3"/>
          <a:endCxn id="4" idx="1"/>
        </xdr:cNvCxnSpPr>
      </xdr:nvCxnSpPr>
      <xdr:spPr>
        <a:xfrm flipV="1">
          <a:off x="4314825" y="502831"/>
          <a:ext cx="1214438" cy="6756"/>
        </a:xfrm>
        <a:prstGeom prst="bentConnector3">
          <a:avLst>
            <a:gd name="adj1" fmla="val 50000"/>
          </a:avLst>
        </a:prstGeom>
        <a:ln w="2222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157163</xdr:colOff>
      <xdr:row>17</xdr:row>
      <xdr:rowOff>95249</xdr:rowOff>
    </xdr:from>
    <xdr:to>
      <xdr:col>36</xdr:col>
      <xdr:colOff>61913</xdr:colOff>
      <xdr:row>23</xdr:row>
      <xdr:rowOff>91262</xdr:rowOff>
    </xdr:to>
    <xdr:sp macro="" textlink="">
      <xdr:nvSpPr>
        <xdr:cNvPr id="12" name="Rectangle 11"/>
        <xdr:cNvSpPr/>
      </xdr:nvSpPr>
      <xdr:spPr>
        <a:xfrm>
          <a:off x="5529263" y="2847974"/>
          <a:ext cx="1619250" cy="967563"/>
        </a:xfrm>
        <a:prstGeom prst="rect">
          <a:avLst/>
        </a:prstGeom>
        <a:solidFill>
          <a:schemeClr val="tx2"/>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solidFill>
                <a:schemeClr val="bg1"/>
              </a:solidFill>
              <a:latin typeface="Arial Narrow" panose="020B0606020202030204" pitchFamily="34" charset="0"/>
            </a:rPr>
            <a:t>Costs</a:t>
          </a:r>
          <a:endParaRPr lang="en-GB" sz="1000" b="0" baseline="0">
            <a:solidFill>
              <a:schemeClr val="bg1"/>
            </a:solidFill>
            <a:latin typeface="Arial Narrow" panose="020B0606020202030204" pitchFamily="34" charset="0"/>
          </a:endParaRPr>
        </a:p>
        <a:p>
          <a:pPr algn="l"/>
          <a:r>
            <a:rPr lang="en-GB" sz="1000" b="0" baseline="0">
              <a:solidFill>
                <a:schemeClr val="bg1"/>
              </a:solidFill>
              <a:latin typeface="Arial Narrow" panose="020B0606020202030204" pitchFamily="34" charset="0"/>
            </a:rPr>
            <a:t>Calculates the cost of mains, meters and maintenance for a site of this size</a:t>
          </a:r>
          <a:endParaRPr lang="en-GB" sz="1000" b="0">
            <a:solidFill>
              <a:schemeClr val="bg1"/>
            </a:solidFill>
            <a:latin typeface="Arial Narrow" panose="020B0606020202030204" pitchFamily="34" charset="0"/>
          </a:endParaRPr>
        </a:p>
        <a:p>
          <a:pPr algn="l"/>
          <a:endParaRPr lang="en-GB" sz="1000" b="1">
            <a:solidFill>
              <a:schemeClr val="bg1"/>
            </a:solidFill>
            <a:latin typeface="Arial Narrow" panose="020B0606020202030204" pitchFamily="34" charset="0"/>
          </a:endParaRPr>
        </a:p>
      </xdr:txBody>
    </xdr:sp>
    <xdr:clientData/>
  </xdr:twoCellAnchor>
  <xdr:twoCellAnchor>
    <xdr:from>
      <xdr:col>21</xdr:col>
      <xdr:colOff>85725</xdr:colOff>
      <xdr:row>16</xdr:row>
      <xdr:rowOff>71437</xdr:rowOff>
    </xdr:from>
    <xdr:to>
      <xdr:col>27</xdr:col>
      <xdr:colOff>157163</xdr:colOff>
      <xdr:row>20</xdr:row>
      <xdr:rowOff>93256</xdr:rowOff>
    </xdr:to>
    <xdr:cxnSp macro="">
      <xdr:nvCxnSpPr>
        <xdr:cNvPr id="15" name="Elbow Connector 6"/>
        <xdr:cNvCxnSpPr>
          <a:stCxn id="3" idx="3"/>
          <a:endCxn id="12" idx="1"/>
        </xdr:cNvCxnSpPr>
      </xdr:nvCxnSpPr>
      <xdr:spPr>
        <a:xfrm>
          <a:off x="4314825" y="2662237"/>
          <a:ext cx="1214438" cy="669519"/>
        </a:xfrm>
        <a:prstGeom prst="bentConnector3">
          <a:avLst>
            <a:gd name="adj1" fmla="val 50000"/>
          </a:avLst>
        </a:prstGeom>
        <a:ln w="2222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157163</xdr:colOff>
      <xdr:row>24</xdr:row>
      <xdr:rowOff>9524</xdr:rowOff>
    </xdr:from>
    <xdr:to>
      <xdr:col>36</xdr:col>
      <xdr:colOff>61913</xdr:colOff>
      <xdr:row>30</xdr:row>
      <xdr:rowOff>5537</xdr:rowOff>
    </xdr:to>
    <xdr:sp macro="" textlink="">
      <xdr:nvSpPr>
        <xdr:cNvPr id="23" name="Rectangle 22"/>
        <xdr:cNvSpPr/>
      </xdr:nvSpPr>
      <xdr:spPr>
        <a:xfrm>
          <a:off x="5300663" y="3248024"/>
          <a:ext cx="1619250" cy="967563"/>
        </a:xfrm>
        <a:prstGeom prst="rect">
          <a:avLst/>
        </a:prstGeom>
        <a:solidFill>
          <a:schemeClr val="tx2"/>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solidFill>
                <a:schemeClr val="bg1"/>
              </a:solidFill>
              <a:latin typeface="Arial Narrow" panose="020B0606020202030204" pitchFamily="34" charset="0"/>
            </a:rPr>
            <a:t>Standard Charges</a:t>
          </a:r>
          <a:endParaRPr lang="en-GB" sz="1000" b="0" baseline="0">
            <a:solidFill>
              <a:schemeClr val="bg1"/>
            </a:solidFill>
            <a:latin typeface="Arial Narrow" panose="020B0606020202030204" pitchFamily="34" charset="0"/>
          </a:endParaRPr>
        </a:p>
        <a:p>
          <a:pPr algn="l"/>
          <a:r>
            <a:rPr lang="en-GB" sz="1000" b="0" baseline="0">
              <a:solidFill>
                <a:schemeClr val="bg1"/>
              </a:solidFill>
              <a:latin typeface="Arial Narrow" panose="020B0606020202030204" pitchFamily="34" charset="0"/>
            </a:rPr>
            <a:t>Calculates the standard wholesale charges that would apply to a site of this size</a:t>
          </a:r>
          <a:endParaRPr lang="en-GB" sz="1000" b="0">
            <a:solidFill>
              <a:schemeClr val="bg1"/>
            </a:solidFill>
            <a:latin typeface="Arial Narrow" panose="020B0606020202030204" pitchFamily="34" charset="0"/>
          </a:endParaRPr>
        </a:p>
        <a:p>
          <a:pPr algn="l"/>
          <a:endParaRPr lang="en-GB" sz="1000" b="1">
            <a:solidFill>
              <a:schemeClr val="bg1"/>
            </a:solidFill>
            <a:latin typeface="Arial Narrow" panose="020B0606020202030204" pitchFamily="34" charset="0"/>
          </a:endParaRPr>
        </a:p>
      </xdr:txBody>
    </xdr:sp>
    <xdr:clientData/>
  </xdr:twoCellAnchor>
  <xdr:twoCellAnchor>
    <xdr:from>
      <xdr:col>17</xdr:col>
      <xdr:colOff>38099</xdr:colOff>
      <xdr:row>19</xdr:row>
      <xdr:rowOff>66675</xdr:rowOff>
    </xdr:from>
    <xdr:to>
      <xdr:col>27</xdr:col>
      <xdr:colOff>157162</xdr:colOff>
      <xdr:row>27</xdr:row>
      <xdr:rowOff>7531</xdr:rowOff>
    </xdr:to>
    <xdr:cxnSp macro="">
      <xdr:nvCxnSpPr>
        <xdr:cNvPr id="24" name="Elbow Connector 6"/>
        <xdr:cNvCxnSpPr>
          <a:stCxn id="3" idx="2"/>
          <a:endCxn id="23" idx="1"/>
        </xdr:cNvCxnSpPr>
      </xdr:nvCxnSpPr>
      <xdr:spPr>
        <a:xfrm rot="16200000" flipH="1">
          <a:off x="3899103" y="2749346"/>
          <a:ext cx="1236256" cy="2024063"/>
        </a:xfrm>
        <a:prstGeom prst="bentConnector2">
          <a:avLst/>
        </a:prstGeom>
        <a:ln w="2222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3</xdr:row>
      <xdr:rowOff>23812</xdr:rowOff>
    </xdr:from>
    <xdr:to>
      <xdr:col>27</xdr:col>
      <xdr:colOff>157163</xdr:colOff>
      <xdr:row>27</xdr:row>
      <xdr:rowOff>7531</xdr:rowOff>
    </xdr:to>
    <xdr:cxnSp macro="">
      <xdr:nvCxnSpPr>
        <xdr:cNvPr id="27" name="Elbow Connector 26"/>
        <xdr:cNvCxnSpPr>
          <a:stCxn id="2" idx="3"/>
          <a:endCxn id="23" idx="1"/>
        </xdr:cNvCxnSpPr>
      </xdr:nvCxnSpPr>
      <xdr:spPr>
        <a:xfrm>
          <a:off x="4314825" y="509587"/>
          <a:ext cx="1214438" cy="3869919"/>
        </a:xfrm>
        <a:prstGeom prst="bentConnector3">
          <a:avLst>
            <a:gd name="adj1" fmla="val 50000"/>
          </a:avLst>
        </a:prstGeom>
        <a:ln w="22225">
          <a:solidFill>
            <a:schemeClr val="accent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61913</xdr:colOff>
      <xdr:row>3</xdr:row>
      <xdr:rowOff>17056</xdr:rowOff>
    </xdr:from>
    <xdr:to>
      <xdr:col>36</xdr:col>
      <xdr:colOff>74613</xdr:colOff>
      <xdr:row>20</xdr:row>
      <xdr:rowOff>93256</xdr:rowOff>
    </xdr:to>
    <xdr:cxnSp macro="">
      <xdr:nvCxnSpPr>
        <xdr:cNvPr id="30" name="Elbow Connector 4"/>
        <xdr:cNvCxnSpPr>
          <a:stCxn id="12" idx="3"/>
          <a:endCxn id="4" idx="3"/>
        </xdr:cNvCxnSpPr>
      </xdr:nvCxnSpPr>
      <xdr:spPr>
        <a:xfrm flipV="1">
          <a:off x="7148513" y="502831"/>
          <a:ext cx="12700" cy="2828925"/>
        </a:xfrm>
        <a:prstGeom prst="bentConnector3">
          <a:avLst>
            <a:gd name="adj1" fmla="val 1800000"/>
          </a:avLst>
        </a:prstGeom>
        <a:ln w="22225">
          <a:solidFill>
            <a:schemeClr val="tx2"/>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61913</xdr:colOff>
      <xdr:row>20</xdr:row>
      <xdr:rowOff>93256</xdr:rowOff>
    </xdr:from>
    <xdr:to>
      <xdr:col>40</xdr:col>
      <xdr:colOff>23813</xdr:colOff>
      <xdr:row>22</xdr:row>
      <xdr:rowOff>7531</xdr:rowOff>
    </xdr:to>
    <xdr:cxnSp macro="">
      <xdr:nvCxnSpPr>
        <xdr:cNvPr id="34" name="Elbow Connector 4"/>
        <xdr:cNvCxnSpPr>
          <a:stCxn id="12" idx="3"/>
          <a:endCxn id="38" idx="1"/>
        </xdr:cNvCxnSpPr>
      </xdr:nvCxnSpPr>
      <xdr:spPr>
        <a:xfrm>
          <a:off x="7205663" y="3331756"/>
          <a:ext cx="723900" cy="238125"/>
        </a:xfrm>
        <a:prstGeom prst="bentConnector3">
          <a:avLst>
            <a:gd name="adj1" fmla="val 50000"/>
          </a:avLst>
        </a:prstGeom>
        <a:ln w="22225">
          <a:solidFill>
            <a:schemeClr val="tx2"/>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23813</xdr:colOff>
      <xdr:row>19</xdr:row>
      <xdr:rowOff>9524</xdr:rowOff>
    </xdr:from>
    <xdr:to>
      <xdr:col>48</xdr:col>
      <xdr:colOff>119063</xdr:colOff>
      <xdr:row>25</xdr:row>
      <xdr:rowOff>5537</xdr:rowOff>
    </xdr:to>
    <xdr:sp macro="" textlink="">
      <xdr:nvSpPr>
        <xdr:cNvPr id="38" name="Rectangle 37"/>
        <xdr:cNvSpPr/>
      </xdr:nvSpPr>
      <xdr:spPr>
        <a:xfrm>
          <a:off x="7643813" y="3086099"/>
          <a:ext cx="1619250" cy="967563"/>
        </a:xfrm>
        <a:prstGeom prst="rect">
          <a:avLst/>
        </a:prstGeom>
        <a:solidFill>
          <a:srgbClr val="C00000"/>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solidFill>
                <a:schemeClr val="bg1"/>
              </a:solidFill>
              <a:latin typeface="Arial Narrow" panose="020B0606020202030204" pitchFamily="34" charset="0"/>
            </a:rPr>
            <a:t>Discount Calculation</a:t>
          </a:r>
          <a:endParaRPr lang="en-GB" sz="1000" b="0" baseline="0">
            <a:solidFill>
              <a:schemeClr val="bg1"/>
            </a:solidFill>
            <a:latin typeface="Arial Narrow" panose="020B0606020202030204" pitchFamily="34" charset="0"/>
          </a:endParaRPr>
        </a:p>
        <a:p>
          <a:pPr algn="l"/>
          <a:r>
            <a:rPr lang="en-GB" sz="1000" b="0" baseline="0">
              <a:solidFill>
                <a:schemeClr val="bg1"/>
              </a:solidFill>
              <a:latin typeface="Arial Narrow" panose="020B0606020202030204" pitchFamily="34" charset="0"/>
            </a:rPr>
            <a:t>Calculates the present value of standard charges and costs for the site; calculates required discount and compares to Intermediate / Large User</a:t>
          </a:r>
          <a:endParaRPr lang="en-GB" sz="1000" b="0">
            <a:solidFill>
              <a:schemeClr val="bg1"/>
            </a:solidFill>
            <a:latin typeface="Arial Narrow" panose="020B0606020202030204" pitchFamily="34" charset="0"/>
          </a:endParaRPr>
        </a:p>
        <a:p>
          <a:pPr algn="l"/>
          <a:endParaRPr lang="en-GB" sz="1000" b="1">
            <a:solidFill>
              <a:schemeClr val="bg1"/>
            </a:solidFill>
            <a:latin typeface="Arial Narrow" panose="020B0606020202030204" pitchFamily="34" charset="0"/>
          </a:endParaRPr>
        </a:p>
      </xdr:txBody>
    </xdr:sp>
    <xdr:clientData/>
  </xdr:twoCellAnchor>
  <xdr:twoCellAnchor>
    <xdr:from>
      <xdr:col>48</xdr:col>
      <xdr:colOff>119063</xdr:colOff>
      <xdr:row>22</xdr:row>
      <xdr:rowOff>7531</xdr:rowOff>
    </xdr:from>
    <xdr:to>
      <xdr:col>51</xdr:col>
      <xdr:colOff>128588</xdr:colOff>
      <xdr:row>27</xdr:row>
      <xdr:rowOff>36106</xdr:rowOff>
    </xdr:to>
    <xdr:cxnSp macro="">
      <xdr:nvCxnSpPr>
        <xdr:cNvPr id="40" name="Elbow Connector 4"/>
        <xdr:cNvCxnSpPr>
          <a:stCxn id="38" idx="3"/>
          <a:endCxn id="25" idx="1"/>
        </xdr:cNvCxnSpPr>
      </xdr:nvCxnSpPr>
      <xdr:spPr>
        <a:xfrm>
          <a:off x="9548813" y="3569881"/>
          <a:ext cx="581025" cy="838200"/>
        </a:xfrm>
        <a:prstGeom prst="bentConnector3">
          <a:avLst>
            <a:gd name="adj1" fmla="val 50000"/>
          </a:avLst>
        </a:prstGeom>
        <a:ln w="22225">
          <a:solidFill>
            <a:srgbClr val="C0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9</xdr:row>
      <xdr:rowOff>138112</xdr:rowOff>
    </xdr:from>
    <xdr:to>
      <xdr:col>44</xdr:col>
      <xdr:colOff>71438</xdr:colOff>
      <xdr:row>19</xdr:row>
      <xdr:rowOff>9524</xdr:rowOff>
    </xdr:to>
    <xdr:cxnSp macro="">
      <xdr:nvCxnSpPr>
        <xdr:cNvPr id="46" name="Elbow Connector 45"/>
        <xdr:cNvCxnSpPr>
          <a:stCxn id="47" idx="3"/>
          <a:endCxn id="38" idx="0"/>
        </xdr:cNvCxnSpPr>
      </xdr:nvCxnSpPr>
      <xdr:spPr>
        <a:xfrm>
          <a:off x="4314825" y="1595437"/>
          <a:ext cx="4367213" cy="1490662"/>
        </a:xfrm>
        <a:prstGeom prst="bentConnector2">
          <a:avLst/>
        </a:prstGeom>
        <a:ln w="22225">
          <a:solidFill>
            <a:schemeClr val="accent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16</xdr:row>
      <xdr:rowOff>71437</xdr:rowOff>
    </xdr:from>
    <xdr:to>
      <xdr:col>44</xdr:col>
      <xdr:colOff>71438</xdr:colOff>
      <xdr:row>19</xdr:row>
      <xdr:rowOff>9524</xdr:rowOff>
    </xdr:to>
    <xdr:cxnSp macro="">
      <xdr:nvCxnSpPr>
        <xdr:cNvPr id="49" name="Elbow Connector 48"/>
        <xdr:cNvCxnSpPr>
          <a:stCxn id="3" idx="3"/>
          <a:endCxn id="38" idx="0"/>
        </xdr:cNvCxnSpPr>
      </xdr:nvCxnSpPr>
      <xdr:spPr>
        <a:xfrm>
          <a:off x="4314825" y="2662237"/>
          <a:ext cx="4367213" cy="423862"/>
        </a:xfrm>
        <a:prstGeom prst="bentConnector2">
          <a:avLst/>
        </a:prstGeom>
        <a:ln w="22225">
          <a:solidFill>
            <a:schemeClr val="accent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180975</xdr:colOff>
      <xdr:row>6</xdr:row>
      <xdr:rowOff>142874</xdr:rowOff>
    </xdr:from>
    <xdr:to>
      <xdr:col>21</xdr:col>
      <xdr:colOff>85725</xdr:colOff>
      <xdr:row>12</xdr:row>
      <xdr:rowOff>133350</xdr:rowOff>
    </xdr:to>
    <xdr:sp macro="" textlink="">
      <xdr:nvSpPr>
        <xdr:cNvPr id="47" name="Rectangle 46"/>
        <xdr:cNvSpPr/>
      </xdr:nvSpPr>
      <xdr:spPr>
        <a:xfrm>
          <a:off x="2695575" y="1114424"/>
          <a:ext cx="1619250" cy="962026"/>
        </a:xfrm>
        <a:prstGeom prst="rect">
          <a:avLst/>
        </a:prstGeom>
        <a:solidFill>
          <a:srgbClr val="FFFF00"/>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latin typeface="Arial Narrow" panose="020B0606020202030204" pitchFamily="34" charset="0"/>
            </a:rPr>
            <a:t>InpC</a:t>
          </a:r>
        </a:p>
        <a:p>
          <a:pPr algn="l"/>
          <a:r>
            <a:rPr lang="en-GB" sz="1000" b="0" baseline="0">
              <a:latin typeface="Arial Narrow" panose="020B0606020202030204" pitchFamily="34" charset="0"/>
            </a:rPr>
            <a:t>Cost input;  model variables; asset lives; discount rate; options  (company input)</a:t>
          </a:r>
          <a:endParaRPr lang="en-GB" sz="1000" b="0">
            <a:latin typeface="Arial Narrow" panose="020B0606020202030204" pitchFamily="34" charset="0"/>
          </a:endParaRPr>
        </a:p>
        <a:p>
          <a:pPr algn="l"/>
          <a:endParaRPr lang="en-GB" sz="1000" b="1">
            <a:latin typeface="Arial Narrow" panose="020B0606020202030204" pitchFamily="34" charset="0"/>
          </a:endParaRPr>
        </a:p>
      </xdr:txBody>
    </xdr:sp>
    <xdr:clientData/>
  </xdr:twoCellAnchor>
  <xdr:twoCellAnchor>
    <xdr:from>
      <xdr:col>51</xdr:col>
      <xdr:colOff>128588</xdr:colOff>
      <xdr:row>24</xdr:row>
      <xdr:rowOff>38099</xdr:rowOff>
    </xdr:from>
    <xdr:to>
      <xdr:col>60</xdr:col>
      <xdr:colOff>33338</xdr:colOff>
      <xdr:row>30</xdr:row>
      <xdr:rowOff>34112</xdr:rowOff>
    </xdr:to>
    <xdr:sp macro="" textlink="">
      <xdr:nvSpPr>
        <xdr:cNvPr id="25" name="Rectangle 24"/>
        <xdr:cNvSpPr/>
      </xdr:nvSpPr>
      <xdr:spPr>
        <a:xfrm>
          <a:off x="10129838" y="3924299"/>
          <a:ext cx="1619250" cy="967563"/>
        </a:xfrm>
        <a:prstGeom prst="rect">
          <a:avLst/>
        </a:prstGeom>
        <a:solidFill>
          <a:srgbClr val="C00000"/>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GB" sz="1000" b="1">
              <a:solidFill>
                <a:schemeClr val="bg1"/>
              </a:solidFill>
              <a:effectLst/>
              <a:latin typeface="Arial Narrow" panose="020B0606020202030204" pitchFamily="34" charset="0"/>
              <a:ea typeface="+mn-ea"/>
              <a:cs typeface="+mn-cs"/>
            </a:rPr>
            <a:t>Rates</a:t>
          </a:r>
          <a:endParaRPr lang="en-GB" sz="1000">
            <a:solidFill>
              <a:schemeClr val="bg1"/>
            </a:solidFill>
            <a:effectLst/>
            <a:latin typeface="Arial Narrow" panose="020B0606020202030204" pitchFamily="34" charset="0"/>
          </a:endParaRPr>
        </a:p>
        <a:p>
          <a:r>
            <a:rPr lang="en-GB" sz="1000" b="0" baseline="0">
              <a:solidFill>
                <a:schemeClr val="bg1"/>
              </a:solidFill>
              <a:effectLst/>
              <a:latin typeface="Arial Narrow" panose="020B0606020202030204" pitchFamily="34" charset="0"/>
              <a:ea typeface="+mn-ea"/>
              <a:cs typeface="+mn-cs"/>
            </a:rPr>
            <a:t>Applies the relevant discounts to the current wholesale charges</a:t>
          </a:r>
          <a:endParaRPr lang="en-GB" sz="1000">
            <a:solidFill>
              <a:schemeClr val="bg1"/>
            </a:solidFill>
            <a:effectLst/>
            <a:latin typeface="Arial Narrow" panose="020B0606020202030204" pitchFamily="34" charset="0"/>
          </a:endParaRPr>
        </a:p>
        <a:p>
          <a:pPr algn="l"/>
          <a:endParaRPr lang="en-GB" sz="1000" b="1">
            <a:solidFill>
              <a:schemeClr val="bg1"/>
            </a:solidFill>
            <a:latin typeface="Arial Narrow" panose="020B0606020202030204" pitchFamily="34" charset="0"/>
          </a:endParaRPr>
        </a:p>
      </xdr:txBody>
    </xdr:sp>
    <xdr:clientData/>
  </xdr:twoCellAnchor>
  <xdr:twoCellAnchor>
    <xdr:from>
      <xdr:col>34</xdr:col>
      <xdr:colOff>157163</xdr:colOff>
      <xdr:row>22</xdr:row>
      <xdr:rowOff>7531</xdr:rowOff>
    </xdr:from>
    <xdr:to>
      <xdr:col>40</xdr:col>
      <xdr:colOff>23813</xdr:colOff>
      <xdr:row>27</xdr:row>
      <xdr:rowOff>7532</xdr:rowOff>
    </xdr:to>
    <xdr:cxnSp macro="">
      <xdr:nvCxnSpPr>
        <xdr:cNvPr id="26" name="Elbow Connector 4"/>
        <xdr:cNvCxnSpPr>
          <a:endCxn id="38" idx="1"/>
        </xdr:cNvCxnSpPr>
      </xdr:nvCxnSpPr>
      <xdr:spPr>
        <a:xfrm flipV="1">
          <a:off x="6919913" y="3569881"/>
          <a:ext cx="1009650" cy="809626"/>
        </a:xfrm>
        <a:prstGeom prst="bentConnector3">
          <a:avLst>
            <a:gd name="adj1" fmla="val 50000"/>
          </a:avLst>
        </a:prstGeom>
        <a:ln w="22225">
          <a:solidFill>
            <a:schemeClr val="tx2"/>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61913</xdr:colOff>
      <xdr:row>27</xdr:row>
      <xdr:rowOff>7531</xdr:rowOff>
    </xdr:from>
    <xdr:to>
      <xdr:col>51</xdr:col>
      <xdr:colOff>128588</xdr:colOff>
      <xdr:row>27</xdr:row>
      <xdr:rowOff>36106</xdr:rowOff>
    </xdr:to>
    <xdr:cxnSp macro="">
      <xdr:nvCxnSpPr>
        <xdr:cNvPr id="31" name="Elbow Connector 4"/>
        <xdr:cNvCxnSpPr>
          <a:stCxn id="23" idx="3"/>
          <a:endCxn id="25" idx="1"/>
        </xdr:cNvCxnSpPr>
      </xdr:nvCxnSpPr>
      <xdr:spPr>
        <a:xfrm>
          <a:off x="7205663" y="4379506"/>
          <a:ext cx="2924175" cy="28575"/>
        </a:xfrm>
        <a:prstGeom prst="straightConnector1">
          <a:avLst/>
        </a:prstGeom>
        <a:ln w="22225">
          <a:solidFill>
            <a:schemeClr val="tx2"/>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NAV%20Charging%20Development" TargetMode="External"/><Relationship Id="rId13" Type="http://schemas.openxmlformats.org/officeDocument/2006/relationships/comments" Target="../comments1.xml"/><Relationship Id="rId3" Type="http://schemas.openxmlformats.org/officeDocument/2006/relationships/hyperlink" Target="../../../../../../userdata/users/JMclau2/Office/UnsavedFiles/160615%20Site%20Set%20up%20Costs.docx" TargetMode="External"/><Relationship Id="rId7" Type="http://schemas.openxmlformats.org/officeDocument/2006/relationships/hyperlink" Target="../../../../../../userdata/users/JMclau2/Office/NAV%20Charging%20Development" TargetMode="External"/><Relationship Id="rId12" Type="http://schemas.openxmlformats.org/officeDocument/2006/relationships/vmlDrawing" Target="../drawings/vmlDrawing1.vml"/><Relationship Id="rId2" Type="http://schemas.openxmlformats.org/officeDocument/2006/relationships/hyperlink" Target="../../../../../../userdata/users/JMclau2/Office/MSC%20Review/2015-16%20Review" TargetMode="External"/><Relationship Id="rId1" Type="http://schemas.openxmlformats.org/officeDocument/2006/relationships/hyperlink" Target="../../../../../../userdata/users/JMclau2/Office/MSC%20Review/2015-16%20Review/MSC%20Review%202015-16.xlsx" TargetMode="External"/><Relationship Id="rId6" Type="http://schemas.openxmlformats.org/officeDocument/2006/relationships/hyperlink" Target="..\..\..\..\..\..\userdata\users\JMclau2\Office\MSC%20Review\2015-16%20Review" TargetMode="External"/><Relationship Id="rId11" Type="http://schemas.openxmlformats.org/officeDocument/2006/relationships/printerSettings" Target="../printerSettings/printerSettings2.bin"/><Relationship Id="rId5" Type="http://schemas.openxmlformats.org/officeDocument/2006/relationships/hyperlink" Target="../../../../../../userdata/users/JMclau2/Office/MSC%20Review/2015-16%20Review" TargetMode="External"/><Relationship Id="rId10" Type="http://schemas.openxmlformats.org/officeDocument/2006/relationships/hyperlink" Target="../NAV%20Charging%20Development" TargetMode="External"/><Relationship Id="rId4" Type="http://schemas.openxmlformats.org/officeDocument/2006/relationships/hyperlink" Target="../../../../../../userdata/users/JMclau2/Office/NAV%20Charging%20Development" TargetMode="External"/><Relationship Id="rId9" Type="http://schemas.openxmlformats.org/officeDocument/2006/relationships/hyperlink" Target="../NAV%20Charging%20Development"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NAV%20Charging%20Development" TargetMode="External"/><Relationship Id="rId3" Type="http://schemas.openxmlformats.org/officeDocument/2006/relationships/hyperlink" Target="../../../../../../userdata/PR14/08%20PR14%20Final%20Determination/120%20Ofwat%20models" TargetMode="External"/><Relationship Id="rId7" Type="http://schemas.openxmlformats.org/officeDocument/2006/relationships/hyperlink" Target="..\NAV%20Charging%20Development" TargetMode="External"/><Relationship Id="rId2" Type="http://schemas.openxmlformats.org/officeDocument/2006/relationships/hyperlink" Target="../../../../../../userdata/PR14/08%20PR14%20Final%20Determination/120%20Ofwat%20models" TargetMode="External"/><Relationship Id="rId1" Type="http://schemas.openxmlformats.org/officeDocument/2006/relationships/hyperlink" Target="..\..\..\..\..\..\userdata\Strategy\Indices\2016" TargetMode="External"/><Relationship Id="rId6" Type="http://schemas.openxmlformats.org/officeDocument/2006/relationships/hyperlink" Target="../../../../../../userdata/users/JMclau2/Office/MSC%20Review/2015-16%20Review/MSC%20Review%202015-16.xlsx" TargetMode="External"/><Relationship Id="rId5" Type="http://schemas.openxmlformats.org/officeDocument/2006/relationships/hyperlink" Target="..\NAV%20Charging%20Development" TargetMode="External"/><Relationship Id="rId10" Type="http://schemas.openxmlformats.org/officeDocument/2006/relationships/comments" Target="../comments2.xml"/><Relationship Id="rId4" Type="http://schemas.openxmlformats.org/officeDocument/2006/relationships/hyperlink" Target="../../../../../../userdata/Strategy/Indices/2016" TargetMode="External"/><Relationship Id="rId9"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AM48"/>
  <sheetViews>
    <sheetView showGridLines="0" workbookViewId="0"/>
  </sheetViews>
  <sheetFormatPr defaultColWidth="3.33203125" defaultRowHeight="12.75" x14ac:dyDescent="0.2"/>
  <cols>
    <col min="1" max="1" width="3.33203125" style="56"/>
    <col min="3" max="3" width="8.33203125" bestFit="1" customWidth="1"/>
  </cols>
  <sheetData>
    <row r="1" spans="1:39" x14ac:dyDescent="0.2">
      <c r="A1"/>
      <c r="B1" s="61" t="s">
        <v>234</v>
      </c>
    </row>
    <row r="2" spans="1:39" x14ac:dyDescent="0.2">
      <c r="A2"/>
      <c r="B2" s="61"/>
      <c r="C2" s="202">
        <v>1</v>
      </c>
      <c r="D2" t="s">
        <v>235</v>
      </c>
    </row>
    <row r="3" spans="1:39" x14ac:dyDescent="0.2">
      <c r="A3"/>
      <c r="B3" s="61"/>
      <c r="C3" s="203">
        <v>2</v>
      </c>
      <c r="D3" t="s">
        <v>236</v>
      </c>
    </row>
    <row r="4" spans="1:39" x14ac:dyDescent="0.2">
      <c r="A4"/>
      <c r="B4" s="61"/>
      <c r="C4" s="204">
        <v>3</v>
      </c>
      <c r="D4" t="s">
        <v>237</v>
      </c>
    </row>
    <row r="5" spans="1:39" x14ac:dyDescent="0.2">
      <c r="A5"/>
      <c r="B5" s="61"/>
      <c r="C5" s="205">
        <v>4</v>
      </c>
      <c r="D5" t="s">
        <v>238</v>
      </c>
    </row>
    <row r="6" spans="1:39" x14ac:dyDescent="0.2">
      <c r="A6"/>
      <c r="B6" s="61" t="s">
        <v>239</v>
      </c>
      <c r="AM6" t="s">
        <v>245</v>
      </c>
    </row>
    <row r="7" spans="1:39" x14ac:dyDescent="0.2">
      <c r="A7"/>
      <c r="C7" s="203">
        <v>1</v>
      </c>
      <c r="D7" t="s">
        <v>240</v>
      </c>
    </row>
    <row r="8" spans="1:39" x14ac:dyDescent="0.2">
      <c r="A8"/>
      <c r="C8" s="206">
        <v>2</v>
      </c>
      <c r="D8" t="s">
        <v>241</v>
      </c>
    </row>
    <row r="9" spans="1:39" x14ac:dyDescent="0.2">
      <c r="A9"/>
      <c r="C9" s="207">
        <v>3</v>
      </c>
      <c r="D9" s="18" t="s">
        <v>242</v>
      </c>
      <c r="AA9" t="s">
        <v>248</v>
      </c>
    </row>
    <row r="10" spans="1:39" x14ac:dyDescent="0.2">
      <c r="A10"/>
      <c r="C10" s="208">
        <v>4</v>
      </c>
      <c r="D10" s="189" t="s">
        <v>243</v>
      </c>
    </row>
    <row r="11" spans="1:39" x14ac:dyDescent="0.2">
      <c r="A11"/>
      <c r="C11" s="147">
        <v>5</v>
      </c>
      <c r="D11" t="s">
        <v>244</v>
      </c>
    </row>
    <row r="13" spans="1:39" x14ac:dyDescent="0.2">
      <c r="AG13" t="s">
        <v>246</v>
      </c>
    </row>
    <row r="26" spans="18:39" x14ac:dyDescent="0.2">
      <c r="AM26" t="s">
        <v>459</v>
      </c>
    </row>
    <row r="28" spans="18:39" x14ac:dyDescent="0.2">
      <c r="R28" t="s">
        <v>247</v>
      </c>
    </row>
    <row r="32" spans="18:39" x14ac:dyDescent="0.2">
      <c r="AC32" t="s">
        <v>449</v>
      </c>
    </row>
    <row r="33" spans="2:5" x14ac:dyDescent="0.2">
      <c r="B33" t="s">
        <v>269</v>
      </c>
    </row>
    <row r="34" spans="2:5" x14ac:dyDescent="0.2">
      <c r="C34" s="253">
        <v>1</v>
      </c>
      <c r="E34" t="s">
        <v>270</v>
      </c>
    </row>
    <row r="35" spans="2:5" x14ac:dyDescent="0.2">
      <c r="C35" s="253">
        <v>2</v>
      </c>
      <c r="E35" t="s">
        <v>271</v>
      </c>
    </row>
    <row r="36" spans="2:5" x14ac:dyDescent="0.2">
      <c r="C36" s="253">
        <v>3</v>
      </c>
      <c r="E36" t="s">
        <v>272</v>
      </c>
    </row>
    <row r="37" spans="2:5" x14ac:dyDescent="0.2">
      <c r="C37" s="253">
        <v>4</v>
      </c>
      <c r="E37" t="s">
        <v>282</v>
      </c>
    </row>
    <row r="38" spans="2:5" x14ac:dyDescent="0.2">
      <c r="C38" s="253">
        <v>5</v>
      </c>
      <c r="E38" t="s">
        <v>371</v>
      </c>
    </row>
    <row r="39" spans="2:5" x14ac:dyDescent="0.2">
      <c r="C39" s="253">
        <v>6</v>
      </c>
      <c r="E39" t="s">
        <v>372</v>
      </c>
    </row>
    <row r="40" spans="2:5" x14ac:dyDescent="0.2">
      <c r="C40" s="253">
        <v>7</v>
      </c>
      <c r="E40" t="s">
        <v>399</v>
      </c>
    </row>
    <row r="41" spans="2:5" x14ac:dyDescent="0.2">
      <c r="C41" s="253">
        <v>8</v>
      </c>
      <c r="E41" t="s">
        <v>398</v>
      </c>
    </row>
    <row r="42" spans="2:5" x14ac:dyDescent="0.2">
      <c r="C42" s="253">
        <v>9</v>
      </c>
      <c r="E42" t="s">
        <v>527</v>
      </c>
    </row>
    <row r="43" spans="2:5" x14ac:dyDescent="0.2">
      <c r="C43" s="253">
        <v>10</v>
      </c>
      <c r="E43" t="s">
        <v>458</v>
      </c>
    </row>
    <row r="44" spans="2:5" x14ac:dyDescent="0.2">
      <c r="C44" s="253">
        <v>11</v>
      </c>
      <c r="E44" t="s">
        <v>528</v>
      </c>
    </row>
    <row r="45" spans="2:5" x14ac:dyDescent="0.2">
      <c r="C45" s="253">
        <v>12</v>
      </c>
      <c r="E45" t="s">
        <v>500</v>
      </c>
    </row>
    <row r="46" spans="2:5" x14ac:dyDescent="0.2">
      <c r="C46" s="253">
        <v>12.1</v>
      </c>
      <c r="E46" t="s">
        <v>529</v>
      </c>
    </row>
    <row r="47" spans="2:5" x14ac:dyDescent="0.2">
      <c r="C47" s="253">
        <v>12.2</v>
      </c>
      <c r="E47" t="s">
        <v>530</v>
      </c>
    </row>
    <row r="48" spans="2:5" x14ac:dyDescent="0.2">
      <c r="C48">
        <v>12.3</v>
      </c>
      <c r="E48" t="s">
        <v>531</v>
      </c>
    </row>
  </sheetData>
  <conditionalFormatting sqref="C7:C10 C3:C5">
    <cfRule type="cellIs" dxfId="292" priority="1" operator="lessThan">
      <formula>0</formula>
    </cfRule>
  </conditionalFormatting>
  <pageMargins left="0.7" right="0.7" top="0.75" bottom="0.75" header="0.3" footer="0.3"/>
  <pageSetup paperSize="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outlinePr summaryBelow="0" summaryRight="0"/>
  </sheetPr>
  <dimension ref="A1:CM91"/>
  <sheetViews>
    <sheetView showGridLines="0" tabSelected="1" zoomScaleNormal="100" workbookViewId="0">
      <pane xSplit="9" ySplit="3" topLeftCell="J4" activePane="bottomRight" state="frozen"/>
      <selection activeCell="E11" sqref="E11:G11"/>
      <selection pane="topRight" activeCell="E11" sqref="E11:G11"/>
      <selection pane="bottomLeft" activeCell="E11" sqref="E11:G11"/>
      <selection pane="bottomRight" activeCell="G7" sqref="G7"/>
    </sheetView>
  </sheetViews>
  <sheetFormatPr defaultColWidth="0" defaultRowHeight="12.75" outlineLevelRow="1" x14ac:dyDescent="0.2"/>
  <cols>
    <col min="1" max="1" width="1.6640625" style="28" customWidth="1"/>
    <col min="2" max="2" width="1.6640625" style="34" customWidth="1"/>
    <col min="3" max="3" width="1.6640625" style="39" customWidth="1"/>
    <col min="4" max="4" width="16.5" style="50" customWidth="1"/>
    <col min="5" max="5" width="53" style="28" bestFit="1" customWidth="1"/>
    <col min="6" max="6" width="10" style="28" customWidth="1"/>
    <col min="7" max="7" width="16" style="28" bestFit="1" customWidth="1"/>
    <col min="8" max="8" width="10.1640625" style="65" customWidth="1"/>
    <col min="9" max="9" width="2.6640625" style="28" customWidth="1"/>
    <col min="10" max="10" width="119.5" style="28" customWidth="1"/>
    <col min="11" max="12" width="14.6640625" style="28" hidden="1" customWidth="1"/>
    <col min="13" max="16384" width="9.33203125" style="28" hidden="1"/>
  </cols>
  <sheetData>
    <row r="1" spans="1:91" ht="18" x14ac:dyDescent="0.25">
      <c r="A1" s="1" t="s">
        <v>236</v>
      </c>
      <c r="B1" s="31"/>
      <c r="C1" s="36"/>
      <c r="D1" s="46"/>
      <c r="E1" s="5"/>
      <c r="F1" s="5"/>
      <c r="G1" s="3"/>
      <c r="H1" s="6"/>
      <c r="I1" s="7"/>
      <c r="J1" s="170"/>
      <c r="K1" s="170"/>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row>
    <row r="2" spans="1:91" ht="13.5" thickBot="1" x14ac:dyDescent="0.25">
      <c r="A2" s="8"/>
      <c r="B2" s="32"/>
      <c r="C2" s="37"/>
      <c r="D2" s="47"/>
      <c r="E2" s="11" t="s">
        <v>3</v>
      </c>
      <c r="F2" s="12"/>
      <c r="G2" s="12" t="s">
        <v>7</v>
      </c>
      <c r="H2" s="12" t="s">
        <v>1</v>
      </c>
      <c r="I2" s="13"/>
      <c r="J2" s="171"/>
      <c r="K2" s="171"/>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row>
    <row r="3" spans="1:91" ht="13.5" thickTop="1" x14ac:dyDescent="0.2"/>
    <row r="4" spans="1:91" s="29" customFormat="1" ht="13.5" thickBot="1" x14ac:dyDescent="0.25">
      <c r="A4" s="22" t="s">
        <v>28</v>
      </c>
      <c r="B4" s="32"/>
      <c r="C4" s="40"/>
      <c r="D4" s="51"/>
      <c r="E4" s="22"/>
      <c r="F4" s="12"/>
      <c r="G4" s="12"/>
      <c r="H4" s="12"/>
      <c r="I4" s="23"/>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row>
    <row r="5" spans="1:91" ht="3" customHeight="1" outlineLevel="1" thickTop="1" x14ac:dyDescent="0.2">
      <c r="A5" s="7"/>
      <c r="B5" s="33"/>
      <c r="C5" s="38"/>
      <c r="D5" s="48"/>
      <c r="E5" s="16"/>
      <c r="F5" s="17"/>
      <c r="G5" s="16"/>
      <c r="H5" s="63"/>
      <c r="I5" s="13"/>
    </row>
    <row r="6" spans="1:91" outlineLevel="1" x14ac:dyDescent="0.2">
      <c r="E6" s="28" t="str">
        <f xml:space="preserve"> "Company: " &amp; IF( G6, K6, L6 )</f>
        <v>Company: Hafren Dyfrdwy</v>
      </c>
      <c r="G6" s="415">
        <v>0</v>
      </c>
      <c r="H6" s="65" t="s">
        <v>138</v>
      </c>
      <c r="J6" s="28" t="str">
        <f xml:space="preserve"> "1 = " &amp; K6 &amp; ", 0 = " &amp; L6</f>
        <v>1 = Severn Trent, 0 = Hafren Dyfrdwy</v>
      </c>
      <c r="K6" s="41" t="s">
        <v>508</v>
      </c>
      <c r="L6" s="41" t="s">
        <v>507</v>
      </c>
      <c r="M6" s="421">
        <v>1</v>
      </c>
      <c r="N6" s="35">
        <v>0</v>
      </c>
    </row>
    <row r="7" spans="1:91" outlineLevel="1" x14ac:dyDescent="0.2">
      <c r="E7" s="28" t="str">
        <f xml:space="preserve"> "Zone: " &amp; IF( G7, K7, L7)</f>
        <v>Zone: Powys</v>
      </c>
      <c r="G7" s="415">
        <v>1</v>
      </c>
      <c r="H7" s="65" t="s">
        <v>138</v>
      </c>
      <c r="J7" s="28" t="str">
        <f xml:space="preserve"> "1 = " &amp; K7 &amp; ", 0 = " &amp; L7</f>
        <v>1 = Powys, 0 = Wrexham</v>
      </c>
      <c r="K7" s="424" t="str">
        <f xml:space="preserve"> IF( $G6, " Main Area", "Powys" )</f>
        <v>Powys</v>
      </c>
      <c r="L7" s="424" t="str">
        <f xml:space="preserve"> IF( $G6, "Chester", "Wrexham" )</f>
        <v>Wrexham</v>
      </c>
      <c r="M7" s="421">
        <v>1</v>
      </c>
      <c r="N7" s="35">
        <v>0</v>
      </c>
    </row>
    <row r="8" spans="1:91" outlineLevel="1" x14ac:dyDescent="0.2">
      <c r="E8" s="30" t="s">
        <v>375</v>
      </c>
      <c r="G8" s="408" t="b">
        <v>0</v>
      </c>
      <c r="H8" s="65" t="s">
        <v>138</v>
      </c>
      <c r="J8" s="28" t="s">
        <v>403</v>
      </c>
    </row>
    <row r="9" spans="1:91" outlineLevel="1" x14ac:dyDescent="0.2">
      <c r="E9" s="30" t="s">
        <v>515</v>
      </c>
      <c r="G9" s="408" t="s">
        <v>519</v>
      </c>
      <c r="H9" s="65" t="s">
        <v>514</v>
      </c>
      <c r="J9" s="28" t="str">
        <f xml:space="preserve"> IF( G6, "Percentage rate contribution from developers applied from 2018-19", "Not relevant in Wales" )</f>
        <v>Not relevant in Wales</v>
      </c>
      <c r="K9" s="427" t="s">
        <v>520</v>
      </c>
      <c r="L9" s="427" t="s">
        <v>517</v>
      </c>
      <c r="M9" s="427" t="s">
        <v>518</v>
      </c>
      <c r="N9" s="427" t="s">
        <v>519</v>
      </c>
    </row>
    <row r="10" spans="1:91" outlineLevel="1" x14ac:dyDescent="0.2">
      <c r="E10" s="30" t="str">
        <f xml:space="preserve"> IF( OR( G9 = K9, G6 = 0 ), "DAD calculation used", IF( G9 = "NA", "NA", "Flat rate income offset applied " ) )</f>
        <v>DAD calculation used</v>
      </c>
      <c r="G10" s="426">
        <f>HLOOKUP( G9, $K$9:$N$10, 2 )</f>
        <v>0</v>
      </c>
      <c r="H10" s="65" t="s">
        <v>14</v>
      </c>
      <c r="K10" s="41">
        <v>1</v>
      </c>
      <c r="L10" s="41">
        <v>0.91</v>
      </c>
      <c r="M10" s="41">
        <v>0.9</v>
      </c>
      <c r="N10" s="41"/>
    </row>
    <row r="11" spans="1:91" outlineLevel="1" x14ac:dyDescent="0.2">
      <c r="E11" s="28" t="s">
        <v>373</v>
      </c>
      <c r="G11" s="408" t="b">
        <v>0</v>
      </c>
      <c r="H11" s="65" t="s">
        <v>138</v>
      </c>
      <c r="J11" s="28" t="s">
        <v>483</v>
      </c>
      <c r="M11" s="428" t="b">
        <v>1</v>
      </c>
      <c r="N11" s="428" t="b">
        <v>0</v>
      </c>
    </row>
    <row r="12" spans="1:91" outlineLevel="1" x14ac:dyDescent="0.2">
      <c r="E12" s="28" t="s">
        <v>516</v>
      </c>
      <c r="G12" s="408" t="b">
        <v>1</v>
      </c>
      <c r="H12" s="65" t="s">
        <v>138</v>
      </c>
      <c r="J12" s="28" t="s">
        <v>509</v>
      </c>
      <c r="M12" s="35" t="b">
        <v>1</v>
      </c>
      <c r="N12" s="35" t="b">
        <v>0</v>
      </c>
    </row>
    <row r="13" spans="1:91" outlineLevel="1" x14ac:dyDescent="0.2"/>
    <row r="14" spans="1:91" s="29" customFormat="1" ht="13.5" thickBot="1" x14ac:dyDescent="0.25">
      <c r="A14" s="22" t="s">
        <v>334</v>
      </c>
      <c r="B14" s="32"/>
      <c r="C14" s="40"/>
      <c r="D14" s="51"/>
      <c r="E14" s="22"/>
      <c r="F14" s="12"/>
      <c r="G14" s="12"/>
      <c r="H14" s="12"/>
      <c r="I14" s="23"/>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row>
    <row r="15" spans="1:91" ht="3" customHeight="1" outlineLevel="1" thickTop="1" x14ac:dyDescent="0.2">
      <c r="A15" s="7"/>
      <c r="B15" s="33"/>
      <c r="C15" s="38"/>
      <c r="D15" s="48"/>
      <c r="E15" s="16"/>
      <c r="F15" s="17"/>
      <c r="G15" s="16"/>
      <c r="H15" s="63"/>
      <c r="I15" s="13"/>
    </row>
    <row r="16" spans="1:91" customFormat="1" outlineLevel="1" x14ac:dyDescent="0.2">
      <c r="A16" s="56"/>
      <c r="B16" s="61"/>
      <c r="D16" s="50"/>
      <c r="E16" t="s">
        <v>374</v>
      </c>
      <c r="G16" s="409">
        <v>8.4</v>
      </c>
      <c r="H16" s="78" t="s">
        <v>253</v>
      </c>
      <c r="I16" s="217"/>
    </row>
    <row r="17" spans="1:91" outlineLevel="1" x14ac:dyDescent="0.2">
      <c r="E17" s="30" t="s">
        <v>255</v>
      </c>
      <c r="G17" s="410">
        <v>4</v>
      </c>
      <c r="H17" s="65" t="s">
        <v>10</v>
      </c>
    </row>
    <row r="18" spans="1:91" outlineLevel="1" x14ac:dyDescent="0.2"/>
    <row r="19" spans="1:91" s="29" customFormat="1" ht="13.5" thickBot="1" x14ac:dyDescent="0.25">
      <c r="A19" s="22" t="s">
        <v>199</v>
      </c>
      <c r="B19" s="32"/>
      <c r="C19" s="40"/>
      <c r="D19" s="51"/>
      <c r="E19" s="22"/>
      <c r="F19" s="12"/>
      <c r="G19" s="12"/>
      <c r="H19" s="12"/>
      <c r="I19" s="23"/>
      <c r="J19" s="325"/>
      <c r="K19" s="12" t="s">
        <v>400</v>
      </c>
      <c r="L19" s="12" t="s">
        <v>401</v>
      </c>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row>
    <row r="20" spans="1:91" ht="3" customHeight="1" outlineLevel="1" thickTop="1" x14ac:dyDescent="0.2">
      <c r="A20" s="7"/>
      <c r="B20" s="33"/>
      <c r="C20" s="38"/>
      <c r="D20" s="48"/>
      <c r="E20" s="16"/>
      <c r="F20" s="17"/>
      <c r="G20" s="16"/>
      <c r="H20" s="63"/>
      <c r="I20" s="13"/>
      <c r="K20" s="16"/>
      <c r="L20" s="16"/>
    </row>
    <row r="21" spans="1:91" outlineLevel="1" x14ac:dyDescent="0.2">
      <c r="B21" s="34" t="s">
        <v>404</v>
      </c>
    </row>
    <row r="22" spans="1:91" outlineLevel="1" x14ac:dyDescent="0.2">
      <c r="E22" s="28" t="s">
        <v>105</v>
      </c>
      <c r="G22" s="411">
        <v>12</v>
      </c>
      <c r="H22" s="65" t="s">
        <v>104</v>
      </c>
    </row>
    <row r="23" spans="1:91" outlineLevel="1" x14ac:dyDescent="0.2">
      <c r="E23" s="28" t="s">
        <v>107</v>
      </c>
      <c r="G23" s="411">
        <v>26</v>
      </c>
      <c r="H23" s="65" t="s">
        <v>104</v>
      </c>
    </row>
    <row r="24" spans="1:91" outlineLevel="1" x14ac:dyDescent="0.2">
      <c r="E24" s="28" t="s">
        <v>106</v>
      </c>
      <c r="G24" s="411">
        <v>24</v>
      </c>
      <c r="H24" s="65" t="s">
        <v>104</v>
      </c>
    </row>
    <row r="25" spans="1:91" outlineLevel="1" x14ac:dyDescent="0.2">
      <c r="E25" s="28" t="s">
        <v>108</v>
      </c>
      <c r="G25" s="411">
        <v>18</v>
      </c>
      <c r="H25" s="65" t="s">
        <v>104</v>
      </c>
    </row>
    <row r="26" spans="1:91" outlineLevel="1" x14ac:dyDescent="0.2">
      <c r="E26" s="28" t="s">
        <v>249</v>
      </c>
      <c r="G26" s="411">
        <v>4</v>
      </c>
      <c r="H26" s="65" t="s">
        <v>104</v>
      </c>
    </row>
    <row r="27" spans="1:91" outlineLevel="1" x14ac:dyDescent="0.2"/>
    <row r="28" spans="1:91" outlineLevel="1" x14ac:dyDescent="0.2">
      <c r="B28" s="34" t="s">
        <v>418</v>
      </c>
    </row>
    <row r="29" spans="1:91" outlineLevel="1" x14ac:dyDescent="0.2">
      <c r="E29" s="28" t="s">
        <v>202</v>
      </c>
      <c r="G29" s="411">
        <v>2.2400000000000002</v>
      </c>
      <c r="H29" s="65" t="s">
        <v>85</v>
      </c>
    </row>
    <row r="30" spans="1:91" outlineLevel="1" x14ac:dyDescent="0.2">
      <c r="E30" s="28" t="s">
        <v>203</v>
      </c>
      <c r="G30" s="411">
        <v>2.2400000000000002</v>
      </c>
      <c r="H30" s="65" t="s">
        <v>85</v>
      </c>
    </row>
    <row r="31" spans="1:91" outlineLevel="1" x14ac:dyDescent="0.2">
      <c r="E31" s="28" t="s">
        <v>204</v>
      </c>
      <c r="G31" s="411">
        <v>2.4900000000000002</v>
      </c>
      <c r="H31" s="65" t="s">
        <v>85</v>
      </c>
    </row>
    <row r="32" spans="1:91" outlineLevel="1" x14ac:dyDescent="0.2">
      <c r="E32" s="28" t="s">
        <v>205</v>
      </c>
      <c r="G32" s="411">
        <v>2.6</v>
      </c>
      <c r="H32" s="65" t="s">
        <v>85</v>
      </c>
    </row>
    <row r="33" spans="2:12" outlineLevel="1" x14ac:dyDescent="0.2">
      <c r="E33" s="28" t="s">
        <v>84</v>
      </c>
      <c r="G33" s="411">
        <v>104.77298469224148</v>
      </c>
      <c r="H33" s="65" t="s">
        <v>206</v>
      </c>
    </row>
    <row r="34" spans="2:12" outlineLevel="1" x14ac:dyDescent="0.2"/>
    <row r="35" spans="2:12" outlineLevel="1" x14ac:dyDescent="0.2">
      <c r="E35" s="28" t="s">
        <v>102</v>
      </c>
      <c r="G35" s="412">
        <v>3</v>
      </c>
      <c r="H35" s="65" t="s">
        <v>100</v>
      </c>
    </row>
    <row r="36" spans="2:12" outlineLevel="1" x14ac:dyDescent="0.2">
      <c r="E36" s="28" t="s">
        <v>99</v>
      </c>
      <c r="G36" s="411">
        <v>12</v>
      </c>
      <c r="H36" s="65" t="s">
        <v>100</v>
      </c>
    </row>
    <row r="37" spans="2:12" outlineLevel="1" x14ac:dyDescent="0.2">
      <c r="E37" s="28" t="s">
        <v>341</v>
      </c>
      <c r="G37" s="413">
        <v>0.98</v>
      </c>
      <c r="H37" s="65" t="s">
        <v>14</v>
      </c>
    </row>
    <row r="38" spans="2:12" outlineLevel="1" x14ac:dyDescent="0.2"/>
    <row r="39" spans="2:12" outlineLevel="1" x14ac:dyDescent="0.2">
      <c r="E39" s="28" t="s">
        <v>369</v>
      </c>
      <c r="G39" s="19">
        <f xml:space="preserve"> StandardCharges!$G$96</f>
        <v>8927.7042948116396</v>
      </c>
      <c r="H39" s="65" t="s">
        <v>370</v>
      </c>
    </row>
    <row r="40" spans="2:12" outlineLevel="1" x14ac:dyDescent="0.2">
      <c r="E40" s="28" t="s">
        <v>376</v>
      </c>
      <c r="G40" s="413">
        <v>0.39829029051518317</v>
      </c>
      <c r="H40" s="65" t="s">
        <v>14</v>
      </c>
    </row>
    <row r="41" spans="2:12" outlineLevel="1" x14ac:dyDescent="0.2">
      <c r="E41" s="28" t="s">
        <v>368</v>
      </c>
      <c r="G41" s="306" t="str">
        <f xml:space="preserve"> INDEX( $E$45:$E$55, MATCH( G39, K45:K55, 1 ), 1 )</f>
        <v>Meter size 42 mm</v>
      </c>
      <c r="H41" s="65" t="s">
        <v>27</v>
      </c>
    </row>
    <row r="42" spans="2:12" outlineLevel="1" x14ac:dyDescent="0.2">
      <c r="E42" s="28" t="s">
        <v>179</v>
      </c>
      <c r="G42" s="414" t="s">
        <v>47</v>
      </c>
      <c r="H42" s="65" t="s">
        <v>27</v>
      </c>
    </row>
    <row r="43" spans="2:12" outlineLevel="1" x14ac:dyDescent="0.2"/>
    <row r="44" spans="2:12" outlineLevel="1" x14ac:dyDescent="0.2">
      <c r="B44" s="34" t="s">
        <v>407</v>
      </c>
    </row>
    <row r="45" spans="2:12" outlineLevel="1" x14ac:dyDescent="0.2">
      <c r="E45" s="28" t="s">
        <v>415</v>
      </c>
      <c r="G45" s="415"/>
      <c r="H45" s="65" t="s">
        <v>145</v>
      </c>
      <c r="K45" s="416">
        <v>0</v>
      </c>
      <c r="L45" s="360">
        <f xml:space="preserve"> K46</f>
        <v>100</v>
      </c>
    </row>
    <row r="46" spans="2:12" outlineLevel="1" x14ac:dyDescent="0.2">
      <c r="E46" s="28" t="s">
        <v>506</v>
      </c>
      <c r="G46" s="415"/>
      <c r="H46" s="65" t="s">
        <v>145</v>
      </c>
      <c r="K46" s="416">
        <v>100</v>
      </c>
      <c r="L46" s="360">
        <f xml:space="preserve"> K47</f>
        <v>200</v>
      </c>
    </row>
    <row r="47" spans="2:12" outlineLevel="1" x14ac:dyDescent="0.2">
      <c r="E47" s="28" t="s">
        <v>414</v>
      </c>
      <c r="G47" s="415"/>
      <c r="H47" s="65" t="s">
        <v>145</v>
      </c>
      <c r="K47" s="416">
        <v>200</v>
      </c>
      <c r="L47" s="360">
        <f xml:space="preserve"> K48</f>
        <v>1000</v>
      </c>
    </row>
    <row r="48" spans="2:12" outlineLevel="1" x14ac:dyDescent="0.2">
      <c r="E48" s="28" t="s">
        <v>47</v>
      </c>
      <c r="G48" s="415"/>
      <c r="H48" s="65" t="s">
        <v>145</v>
      </c>
      <c r="K48" s="416">
        <v>1000</v>
      </c>
      <c r="L48" s="360">
        <f xml:space="preserve"> K49</f>
        <v>25000</v>
      </c>
    </row>
    <row r="49" spans="5:12" outlineLevel="1" x14ac:dyDescent="0.2">
      <c r="E49" s="28" t="s">
        <v>48</v>
      </c>
      <c r="G49" s="415"/>
      <c r="H49" s="65" t="s">
        <v>145</v>
      </c>
      <c r="K49" s="416">
        <v>25000</v>
      </c>
      <c r="L49" s="360">
        <f t="shared" ref="L49:L54" si="0" xml:space="preserve"> K50</f>
        <v>40000</v>
      </c>
    </row>
    <row r="50" spans="5:12" outlineLevel="1" x14ac:dyDescent="0.2">
      <c r="E50" s="28" t="s">
        <v>49</v>
      </c>
      <c r="G50" s="415"/>
      <c r="H50" s="65" t="s">
        <v>145</v>
      </c>
      <c r="K50" s="416">
        <v>40000</v>
      </c>
      <c r="L50" s="360">
        <f t="shared" si="0"/>
        <v>100000</v>
      </c>
    </row>
    <row r="51" spans="5:12" outlineLevel="1" x14ac:dyDescent="0.2">
      <c r="E51" s="28" t="s">
        <v>50</v>
      </c>
      <c r="G51" s="415"/>
      <c r="H51" s="65" t="s">
        <v>145</v>
      </c>
      <c r="K51" s="416">
        <v>100000</v>
      </c>
      <c r="L51" s="360">
        <f t="shared" si="0"/>
        <v>250000</v>
      </c>
    </row>
    <row r="52" spans="5:12" outlineLevel="1" x14ac:dyDescent="0.2">
      <c r="E52" s="28" t="s">
        <v>51</v>
      </c>
      <c r="G52" s="415"/>
      <c r="H52" s="65" t="s">
        <v>145</v>
      </c>
      <c r="K52" s="416">
        <v>250000</v>
      </c>
      <c r="L52" s="360">
        <f t="shared" si="0"/>
        <v>500000</v>
      </c>
    </row>
    <row r="53" spans="5:12" outlineLevel="1" x14ac:dyDescent="0.2">
      <c r="E53" s="28" t="s">
        <v>52</v>
      </c>
      <c r="G53" s="415"/>
      <c r="H53" s="65" t="s">
        <v>145</v>
      </c>
      <c r="K53" s="417">
        <v>500000</v>
      </c>
      <c r="L53" s="360">
        <f t="shared" si="0"/>
        <v>750000</v>
      </c>
    </row>
    <row r="54" spans="5:12" outlineLevel="1" x14ac:dyDescent="0.2">
      <c r="E54" s="28" t="s">
        <v>53</v>
      </c>
      <c r="G54" s="415"/>
      <c r="H54" s="65" t="s">
        <v>145</v>
      </c>
      <c r="K54" s="417">
        <v>750000</v>
      </c>
      <c r="L54" s="360">
        <f t="shared" si="0"/>
        <v>1000000</v>
      </c>
    </row>
    <row r="55" spans="5:12" outlineLevel="1" x14ac:dyDescent="0.2">
      <c r="E55" s="28" t="s">
        <v>54</v>
      </c>
      <c r="G55" s="415"/>
      <c r="H55" s="65" t="s">
        <v>145</v>
      </c>
      <c r="K55" s="416">
        <v>1000000</v>
      </c>
      <c r="L55" s="112" t="s">
        <v>402</v>
      </c>
    </row>
    <row r="56" spans="5:12" outlineLevel="1" x14ac:dyDescent="0.2"/>
    <row r="57" spans="5:12" outlineLevel="1" x14ac:dyDescent="0.2">
      <c r="E57" s="28" t="s">
        <v>411</v>
      </c>
      <c r="G57" s="415"/>
      <c r="H57" s="65" t="s">
        <v>104</v>
      </c>
    </row>
    <row r="58" spans="5:12" outlineLevel="1" x14ac:dyDescent="0.2">
      <c r="E58" s="28" t="s">
        <v>412</v>
      </c>
      <c r="G58" s="415"/>
      <c r="H58" s="65" t="s">
        <v>104</v>
      </c>
    </row>
    <row r="59" spans="5:12" outlineLevel="1" x14ac:dyDescent="0.2">
      <c r="E59" s="28" t="s">
        <v>413</v>
      </c>
      <c r="G59" s="415"/>
      <c r="H59" s="65" t="s">
        <v>104</v>
      </c>
    </row>
    <row r="60" spans="5:12" outlineLevel="1" x14ac:dyDescent="0.2"/>
    <row r="61" spans="5:12" outlineLevel="1" x14ac:dyDescent="0.2">
      <c r="E61" s="28" t="s">
        <v>408</v>
      </c>
      <c r="G61" s="415"/>
      <c r="H61" s="65" t="s">
        <v>182</v>
      </c>
    </row>
    <row r="62" spans="5:12" outlineLevel="1" x14ac:dyDescent="0.2">
      <c r="E62" s="28" t="s">
        <v>409</v>
      </c>
      <c r="G62" s="415"/>
      <c r="H62" s="65" t="s">
        <v>182</v>
      </c>
    </row>
    <row r="63" spans="5:12" outlineLevel="1" x14ac:dyDescent="0.2">
      <c r="E63" s="28" t="s">
        <v>410</v>
      </c>
      <c r="G63" s="415"/>
      <c r="H63" s="65" t="s">
        <v>182</v>
      </c>
    </row>
    <row r="64" spans="5:12" outlineLevel="1" x14ac:dyDescent="0.2">
      <c r="E64" s="28" t="s">
        <v>376</v>
      </c>
      <c r="G64" s="413">
        <v>0.42</v>
      </c>
      <c r="H64" s="65" t="s">
        <v>14</v>
      </c>
    </row>
    <row r="65" spans="1:91" outlineLevel="1" x14ac:dyDescent="0.2"/>
    <row r="66" spans="1:91" outlineLevel="1" x14ac:dyDescent="0.2">
      <c r="B66" s="34" t="s">
        <v>406</v>
      </c>
    </row>
    <row r="67" spans="1:91" outlineLevel="1" x14ac:dyDescent="0.2">
      <c r="E67" s="28" t="s">
        <v>207</v>
      </c>
      <c r="G67" s="411">
        <v>20</v>
      </c>
      <c r="H67" s="65" t="s">
        <v>200</v>
      </c>
    </row>
    <row r="68" spans="1:91" outlineLevel="1" x14ac:dyDescent="0.2">
      <c r="E68" s="28" t="s">
        <v>208</v>
      </c>
      <c r="G68" s="411">
        <v>48</v>
      </c>
      <c r="H68" s="65" t="s">
        <v>200</v>
      </c>
    </row>
    <row r="69" spans="1:91" outlineLevel="1" x14ac:dyDescent="0.2">
      <c r="E69" s="28" t="s">
        <v>209</v>
      </c>
      <c r="G69" s="411">
        <v>69</v>
      </c>
      <c r="H69" s="65" t="s">
        <v>200</v>
      </c>
    </row>
    <row r="70" spans="1:91" outlineLevel="1" x14ac:dyDescent="0.2">
      <c r="E70" s="28" t="s">
        <v>210</v>
      </c>
      <c r="G70" s="411">
        <v>102</v>
      </c>
      <c r="H70" s="65" t="s">
        <v>200</v>
      </c>
    </row>
    <row r="71" spans="1:91" outlineLevel="1" x14ac:dyDescent="0.2">
      <c r="E71" s="28" t="s">
        <v>405</v>
      </c>
      <c r="G71" s="411"/>
      <c r="H71" s="65" t="s">
        <v>200</v>
      </c>
    </row>
    <row r="72" spans="1:91" outlineLevel="1" x14ac:dyDescent="0.2"/>
    <row r="73" spans="1:91" s="29" customFormat="1" ht="13.5" thickBot="1" x14ac:dyDescent="0.25">
      <c r="A73" s="22" t="s">
        <v>323</v>
      </c>
      <c r="B73" s="32"/>
      <c r="C73" s="40"/>
      <c r="D73" s="51"/>
      <c r="E73" s="22"/>
      <c r="F73" s="12"/>
      <c r="G73" s="12"/>
      <c r="H73" s="12"/>
      <c r="I73" s="23"/>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row>
    <row r="74" spans="1:91" ht="3" customHeight="1" outlineLevel="1" thickTop="1" x14ac:dyDescent="0.2">
      <c r="A74" s="7"/>
      <c r="B74" s="33"/>
      <c r="C74" s="38"/>
      <c r="D74" s="48"/>
      <c r="E74" s="16"/>
      <c r="F74" s="17"/>
      <c r="G74" s="16"/>
      <c r="H74" s="63"/>
      <c r="I74" s="13"/>
    </row>
    <row r="75" spans="1:91" ht="3" customHeight="1" outlineLevel="1" x14ac:dyDescent="0.2">
      <c r="A75" s="7"/>
      <c r="B75" s="33"/>
      <c r="C75" s="38"/>
      <c r="D75" s="48"/>
      <c r="E75" s="16"/>
      <c r="F75" s="17"/>
      <c r="G75" s="16"/>
      <c r="H75" s="63"/>
      <c r="I75" s="13"/>
    </row>
    <row r="76" spans="1:91" outlineLevel="1" x14ac:dyDescent="0.2">
      <c r="D76" s="28"/>
      <c r="E76" s="296" t="s">
        <v>321</v>
      </c>
      <c r="G76" s="415"/>
      <c r="H76" s="65" t="s">
        <v>8</v>
      </c>
    </row>
    <row r="77" spans="1:91" outlineLevel="1" x14ac:dyDescent="0.2">
      <c r="D77" s="28"/>
      <c r="E77" s="415" t="s">
        <v>324</v>
      </c>
      <c r="G77" s="415"/>
      <c r="H77" s="65" t="s">
        <v>8</v>
      </c>
    </row>
    <row r="78" spans="1:91" outlineLevel="1" x14ac:dyDescent="0.2">
      <c r="D78" s="28"/>
      <c r="E78" s="415" t="s">
        <v>325</v>
      </c>
      <c r="G78" s="415"/>
      <c r="H78" s="65" t="s">
        <v>8</v>
      </c>
    </row>
    <row r="79" spans="1:91" outlineLevel="1" x14ac:dyDescent="0.2">
      <c r="D79" s="28"/>
      <c r="E79" s="415" t="s">
        <v>326</v>
      </c>
      <c r="G79" s="415"/>
      <c r="H79" s="65" t="s">
        <v>8</v>
      </c>
    </row>
    <row r="80" spans="1:91" outlineLevel="1" x14ac:dyDescent="0.2">
      <c r="D80" s="28"/>
      <c r="E80" s="415" t="s">
        <v>327</v>
      </c>
      <c r="G80" s="415"/>
      <c r="H80" s="65" t="s">
        <v>8</v>
      </c>
    </row>
    <row r="81" spans="1:91" outlineLevel="1" x14ac:dyDescent="0.2"/>
    <row r="82" spans="1:91" s="29" customFormat="1" ht="13.5" thickBot="1" x14ac:dyDescent="0.25">
      <c r="A82" s="22" t="s">
        <v>359</v>
      </c>
      <c r="B82" s="32"/>
      <c r="C82" s="40"/>
      <c r="D82" s="51"/>
      <c r="E82" s="22"/>
      <c r="F82" s="12"/>
      <c r="G82" s="12"/>
      <c r="H82" s="12"/>
      <c r="I82" s="23"/>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row>
    <row r="83" spans="1:91" ht="3" customHeight="1" outlineLevel="1" thickTop="1" x14ac:dyDescent="0.2">
      <c r="A83" s="7"/>
      <c r="B83" s="33"/>
      <c r="C83" s="38"/>
      <c r="D83" s="48"/>
      <c r="E83" s="16"/>
      <c r="F83" s="17"/>
      <c r="G83" s="16"/>
      <c r="H83" s="63"/>
      <c r="I83" s="13"/>
    </row>
    <row r="84" spans="1:91" outlineLevel="1" x14ac:dyDescent="0.2">
      <c r="D84" s="28"/>
      <c r="E84" s="296" t="s">
        <v>354</v>
      </c>
      <c r="G84" s="415"/>
      <c r="H84" s="65" t="s">
        <v>8</v>
      </c>
    </row>
    <row r="85" spans="1:91" outlineLevel="1" x14ac:dyDescent="0.2">
      <c r="D85" s="28"/>
      <c r="E85" s="415" t="s">
        <v>355</v>
      </c>
      <c r="G85" s="415"/>
      <c r="H85" s="65" t="s">
        <v>8</v>
      </c>
    </row>
    <row r="86" spans="1:91" outlineLevel="1" x14ac:dyDescent="0.2">
      <c r="D86" s="28"/>
      <c r="E86" s="415" t="s">
        <v>356</v>
      </c>
      <c r="G86" s="415"/>
      <c r="H86" s="65" t="s">
        <v>8</v>
      </c>
    </row>
    <row r="87" spans="1:91" outlineLevel="1" x14ac:dyDescent="0.2">
      <c r="D87" s="28"/>
      <c r="E87" s="415" t="s">
        <v>357</v>
      </c>
      <c r="G87" s="415"/>
      <c r="H87" s="65" t="s">
        <v>8</v>
      </c>
    </row>
    <row r="88" spans="1:91" outlineLevel="1" x14ac:dyDescent="0.2">
      <c r="D88" s="28"/>
      <c r="E88" s="415" t="s">
        <v>358</v>
      </c>
      <c r="G88" s="415"/>
      <c r="H88" s="65" t="s">
        <v>8</v>
      </c>
    </row>
    <row r="89" spans="1:91" outlineLevel="1" x14ac:dyDescent="0.2"/>
    <row r="90" spans="1:91" s="29" customFormat="1" ht="13.5" thickBot="1" x14ac:dyDescent="0.25">
      <c r="A90" s="22" t="s">
        <v>146</v>
      </c>
      <c r="B90" s="32"/>
      <c r="C90" s="40"/>
      <c r="D90" s="51"/>
      <c r="E90" s="22"/>
      <c r="F90" s="12"/>
      <c r="G90" s="12"/>
      <c r="H90" s="12"/>
      <c r="I90" s="23"/>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row>
    <row r="91" spans="1:91" ht="3" customHeight="1" thickTop="1" x14ac:dyDescent="0.2">
      <c r="A91" s="7"/>
      <c r="B91" s="33"/>
      <c r="C91" s="38"/>
      <c r="D91" s="48"/>
      <c r="E91" s="16"/>
      <c r="F91" s="17"/>
      <c r="G91" s="16"/>
      <c r="H91" s="63"/>
      <c r="I91" s="13"/>
    </row>
  </sheetData>
  <conditionalFormatting sqref="H1 J1:CM1">
    <cfRule type="cellIs" dxfId="291" priority="48" operator="equal">
      <formula>OverallError</formula>
    </cfRule>
  </conditionalFormatting>
  <conditionalFormatting sqref="H91 D91:F91">
    <cfRule type="cellIs" dxfId="290" priority="32" operator="lessThan">
      <formula>0</formula>
    </cfRule>
  </conditionalFormatting>
  <conditionalFormatting sqref="H15 D15:F15">
    <cfRule type="cellIs" dxfId="289" priority="16" operator="lessThan">
      <formula>0</formula>
    </cfRule>
  </conditionalFormatting>
  <conditionalFormatting sqref="H75 D75:F75">
    <cfRule type="cellIs" dxfId="288" priority="10" operator="lessThan">
      <formula>0</formula>
    </cfRule>
  </conditionalFormatting>
  <conditionalFormatting sqref="H20 D20:F20">
    <cfRule type="cellIs" dxfId="287" priority="8" operator="lessThan">
      <formula>0</formula>
    </cfRule>
  </conditionalFormatting>
  <conditionalFormatting sqref="K20:L20">
    <cfRule type="cellIs" dxfId="286" priority="7" operator="lessThan">
      <formula>0</formula>
    </cfRule>
  </conditionalFormatting>
  <conditionalFormatting sqref="H5 D5:F5">
    <cfRule type="cellIs" dxfId="285" priority="6" operator="lessThan">
      <formula>0</formula>
    </cfRule>
  </conditionalFormatting>
  <conditionalFormatting sqref="H74 D74:F74">
    <cfRule type="cellIs" dxfId="284" priority="4" operator="lessThan">
      <formula>0</formula>
    </cfRule>
  </conditionalFormatting>
  <conditionalFormatting sqref="H83 D83:F83">
    <cfRule type="cellIs" dxfId="283" priority="2" operator="lessThan">
      <formula>0</formula>
    </cfRule>
  </conditionalFormatting>
  <dataValidations count="3">
    <dataValidation type="list" allowBlank="1" showInputMessage="1" showErrorMessage="1" sqref="G8 G11:G12">
      <formula1>$M$11:$N$11</formula1>
    </dataValidation>
    <dataValidation type="list" allowBlank="1" showInputMessage="1" showErrorMessage="1" sqref="G6:G7">
      <formula1>$M$7:$N$7</formula1>
    </dataValidation>
    <dataValidation type="list" allowBlank="1" showInputMessage="1" showErrorMessage="1" sqref="G9">
      <formula1>$K$9:$N$9</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InpS!$E$61:$E$71</xm:f>
          </x14:formula1>
          <xm:sqref>G42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outlinePr summaryBelow="0" summaryRight="0"/>
  </sheetPr>
  <dimension ref="A1:XFC84"/>
  <sheetViews>
    <sheetView showGridLines="0" zoomScaleNormal="100" workbookViewId="0">
      <pane xSplit="9" ySplit="3" topLeftCell="AF40" activePane="bottomRight" state="frozen"/>
      <selection activeCell="M26" sqref="M26"/>
      <selection pane="topRight" activeCell="M26" sqref="M26"/>
      <selection pane="bottomLeft" activeCell="M26" sqref="M26"/>
      <selection pane="bottomRight" activeCell="M26" sqref="M26"/>
    </sheetView>
  </sheetViews>
  <sheetFormatPr defaultColWidth="0" defaultRowHeight="12.75" outlineLevelRow="1" x14ac:dyDescent="0.2"/>
  <cols>
    <col min="1" max="1" width="1.6640625" style="28" customWidth="1"/>
    <col min="2" max="2" width="1.6640625" style="34" customWidth="1"/>
    <col min="3" max="3" width="1.6640625" style="39" customWidth="1"/>
    <col min="4" max="4" width="16.5" style="50" customWidth="1"/>
    <col min="5" max="5" width="53" style="28" bestFit="1" customWidth="1"/>
    <col min="6" max="6" width="10" style="28" customWidth="1"/>
    <col min="7" max="7" width="16" style="28" bestFit="1" customWidth="1"/>
    <col min="8" max="8" width="10.1640625" style="65" customWidth="1"/>
    <col min="9" max="9" width="1" style="28" customWidth="1"/>
    <col min="10" max="12" width="12.5" style="28" customWidth="1"/>
    <col min="13" max="47" width="9.33203125" style="28" customWidth="1"/>
    <col min="48" max="16383" width="9.33203125" style="28" hidden="1"/>
    <col min="16384" max="16384" width="2.6640625" style="28" hidden="1"/>
  </cols>
  <sheetData>
    <row r="1" spans="1:92" ht="18" x14ac:dyDescent="0.25">
      <c r="A1" s="1" t="s">
        <v>0</v>
      </c>
      <c r="B1" s="31"/>
      <c r="C1" s="36"/>
      <c r="D1" s="46"/>
      <c r="E1" s="5"/>
      <c r="F1" s="5"/>
      <c r="G1" s="3"/>
      <c r="H1" s="6"/>
      <c r="I1" s="7"/>
      <c r="J1" s="170"/>
      <c r="K1" s="170"/>
      <c r="L1" s="170"/>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row>
    <row r="2" spans="1:92" ht="26.25" thickBot="1" x14ac:dyDescent="0.25">
      <c r="A2" s="8"/>
      <c r="B2" s="32"/>
      <c r="C2" s="37"/>
      <c r="D2" s="47" t="s">
        <v>15</v>
      </c>
      <c r="E2" s="11" t="s">
        <v>3</v>
      </c>
      <c r="F2" s="12"/>
      <c r="G2" s="12" t="s">
        <v>7</v>
      </c>
      <c r="H2" s="12" t="s">
        <v>1</v>
      </c>
      <c r="I2" s="13"/>
      <c r="J2" s="171" t="s">
        <v>195</v>
      </c>
      <c r="K2" s="171" t="s">
        <v>196</v>
      </c>
      <c r="L2" s="171" t="s">
        <v>198</v>
      </c>
      <c r="M2" s="12" t="s">
        <v>197</v>
      </c>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row>
    <row r="3" spans="1:92" ht="3" customHeight="1" thickTop="1" x14ac:dyDescent="0.2">
      <c r="A3" s="7"/>
      <c r="B3" s="33"/>
      <c r="C3" s="38"/>
      <c r="D3" s="48"/>
      <c r="E3" s="16"/>
      <c r="F3" s="17"/>
      <c r="G3" s="16"/>
      <c r="H3" s="63"/>
      <c r="I3" s="13"/>
      <c r="J3" s="16"/>
    </row>
    <row r="4" spans="1:92" s="42" customFormat="1" x14ac:dyDescent="0.2">
      <c r="B4" s="43"/>
      <c r="C4" s="44"/>
      <c r="D4" s="49"/>
      <c r="H4" s="64"/>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row>
    <row r="5" spans="1:92" x14ac:dyDescent="0.2">
      <c r="E5" s="20" t="s">
        <v>4</v>
      </c>
      <c r="G5" s="437">
        <v>2020</v>
      </c>
    </row>
    <row r="7" spans="1:92" s="29" customFormat="1" ht="13.5" thickBot="1" x14ac:dyDescent="0.25">
      <c r="A7" s="22" t="s">
        <v>22</v>
      </c>
      <c r="B7" s="32"/>
      <c r="C7" s="40"/>
      <c r="D7" s="51"/>
      <c r="E7" s="22"/>
      <c r="F7" s="12"/>
      <c r="G7" s="12"/>
      <c r="H7" s="12"/>
      <c r="I7" s="23"/>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row>
    <row r="8" spans="1:92" ht="3" customHeight="1" outlineLevel="1" thickTop="1" x14ac:dyDescent="0.2">
      <c r="A8" s="7"/>
      <c r="B8" s="33"/>
      <c r="C8" s="38"/>
      <c r="D8" s="48"/>
      <c r="E8" s="16"/>
      <c r="F8" s="17"/>
      <c r="G8" s="16"/>
      <c r="H8" s="63"/>
      <c r="I8" s="13"/>
      <c r="J8" s="16"/>
    </row>
    <row r="9" spans="1:92" outlineLevel="1" x14ac:dyDescent="0.2">
      <c r="D9" s="52" t="s">
        <v>20</v>
      </c>
      <c r="E9" s="28" t="s">
        <v>18</v>
      </c>
      <c r="G9" s="438">
        <v>72.076276697210147</v>
      </c>
      <c r="H9" s="65" t="s">
        <v>8</v>
      </c>
      <c r="K9" s="139"/>
      <c r="L9" s="139"/>
    </row>
    <row r="10" spans="1:92" outlineLevel="1" x14ac:dyDescent="0.2">
      <c r="D10" s="53" t="s">
        <v>19</v>
      </c>
      <c r="E10" s="28" t="s">
        <v>21</v>
      </c>
      <c r="G10" s="438">
        <v>259.35996165571061</v>
      </c>
      <c r="H10" s="65" t="s">
        <v>8</v>
      </c>
    </row>
    <row r="11" spans="1:92" outlineLevel="1" x14ac:dyDescent="0.2">
      <c r="D11" s="53" t="s">
        <v>19</v>
      </c>
      <c r="E11" s="28" t="s">
        <v>24</v>
      </c>
      <c r="G11" s="439">
        <v>64.882869044173418</v>
      </c>
      <c r="H11" s="65" t="s">
        <v>8</v>
      </c>
      <c r="J11" s="311"/>
    </row>
    <row r="12" spans="1:92" outlineLevel="1" x14ac:dyDescent="0.2">
      <c r="D12" s="53" t="s">
        <v>19</v>
      </c>
      <c r="E12" s="28" t="s">
        <v>340</v>
      </c>
      <c r="G12" s="439">
        <v>185.27151906072038</v>
      </c>
      <c r="H12" s="65" t="s">
        <v>8</v>
      </c>
      <c r="J12" s="311"/>
    </row>
    <row r="13" spans="1:92" ht="3" customHeight="1" outlineLevel="1" x14ac:dyDescent="0.2">
      <c r="A13" s="7"/>
      <c r="B13" s="33"/>
      <c r="C13" s="38"/>
      <c r="D13" s="48"/>
      <c r="E13" s="16"/>
      <c r="F13" s="17"/>
      <c r="G13" s="16"/>
      <c r="H13" s="63"/>
      <c r="I13" s="13"/>
      <c r="J13" s="16"/>
    </row>
    <row r="14" spans="1:92" s="29" customFormat="1" ht="13.5" thickBot="1" x14ac:dyDescent="0.25">
      <c r="A14" s="22" t="s">
        <v>335</v>
      </c>
      <c r="B14" s="32"/>
      <c r="C14" s="40"/>
      <c r="D14" s="51"/>
      <c r="E14" s="22"/>
      <c r="F14" s="12"/>
      <c r="G14" s="12"/>
      <c r="H14" s="12"/>
      <c r="I14" s="23"/>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row>
    <row r="15" spans="1:92" ht="3" customHeight="1" outlineLevel="1" thickTop="1" x14ac:dyDescent="0.2">
      <c r="A15" s="7"/>
      <c r="B15" s="33"/>
      <c r="C15" s="38"/>
      <c r="D15" s="48"/>
      <c r="E15" s="16"/>
      <c r="F15" s="17"/>
      <c r="G15" s="16"/>
      <c r="H15" s="63"/>
      <c r="I15" s="13"/>
      <c r="J15" s="16"/>
    </row>
    <row r="16" spans="1:92" customFormat="1" outlineLevel="1" x14ac:dyDescent="0.2">
      <c r="A16" s="56"/>
      <c r="B16" s="61"/>
      <c r="D16" s="68" t="s">
        <v>23</v>
      </c>
      <c r="E16" t="s">
        <v>278</v>
      </c>
      <c r="G16" s="438">
        <v>70.886090559593669</v>
      </c>
      <c r="H16" s="78" t="s">
        <v>29</v>
      </c>
      <c r="I16" s="217"/>
      <c r="M16" s="28"/>
    </row>
    <row r="17" spans="1:92" ht="3" customHeight="1" outlineLevel="1" x14ac:dyDescent="0.2">
      <c r="A17" s="7"/>
      <c r="B17" s="33"/>
      <c r="C17" s="38"/>
      <c r="D17" s="48"/>
      <c r="E17" s="16"/>
      <c r="F17" s="17"/>
      <c r="G17" s="16"/>
      <c r="H17" s="63"/>
      <c r="I17" s="13"/>
      <c r="J17" s="16"/>
    </row>
    <row r="18" spans="1:92" outlineLevel="1" x14ac:dyDescent="0.2">
      <c r="D18" s="68" t="s">
        <v>265</v>
      </c>
      <c r="E18" s="28" t="s">
        <v>259</v>
      </c>
      <c r="G18" s="440">
        <v>1.3160825363929702E-2</v>
      </c>
      <c r="H18" s="65" t="s">
        <v>29</v>
      </c>
    </row>
    <row r="19" spans="1:92" outlineLevel="1" x14ac:dyDescent="0.2">
      <c r="D19" s="68" t="s">
        <v>265</v>
      </c>
      <c r="E19" s="28" t="s">
        <v>260</v>
      </c>
      <c r="G19" s="440">
        <v>0.83384796034964592</v>
      </c>
      <c r="H19" s="65" t="s">
        <v>29</v>
      </c>
    </row>
    <row r="20" spans="1:92" outlineLevel="1" x14ac:dyDescent="0.2"/>
    <row r="21" spans="1:92" s="29" customFormat="1" ht="13.5" thickBot="1" x14ac:dyDescent="0.25">
      <c r="A21" s="22" t="s">
        <v>151</v>
      </c>
      <c r="B21" s="32"/>
      <c r="C21" s="40"/>
      <c r="D21" s="51"/>
      <c r="E21" s="22"/>
      <c r="F21" s="12"/>
      <c r="G21" s="12"/>
      <c r="H21" s="12"/>
      <c r="I21" s="23"/>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row>
    <row r="22" spans="1:92" ht="3" customHeight="1" outlineLevel="1" thickTop="1" x14ac:dyDescent="0.2">
      <c r="A22" s="7"/>
      <c r="B22" s="33"/>
      <c r="C22" s="38"/>
      <c r="D22" s="48"/>
      <c r="E22" s="16"/>
      <c r="F22" s="17"/>
      <c r="G22" s="16"/>
      <c r="H22" s="63"/>
      <c r="I22" s="13"/>
      <c r="J22" s="16"/>
    </row>
    <row r="23" spans="1:92" outlineLevel="1" x14ac:dyDescent="0.2">
      <c r="D23" s="50" t="s">
        <v>150</v>
      </c>
      <c r="E23" s="28" t="s">
        <v>149</v>
      </c>
      <c r="G23" s="439">
        <v>329.02063409824251</v>
      </c>
      <c r="H23" s="65" t="s">
        <v>29</v>
      </c>
    </row>
    <row r="24" spans="1:92" outlineLevel="1" x14ac:dyDescent="0.2">
      <c r="E24" s="28" t="s">
        <v>177</v>
      </c>
      <c r="G24" s="441">
        <v>0</v>
      </c>
      <c r="H24" s="65" t="s">
        <v>8</v>
      </c>
    </row>
    <row r="25" spans="1:92" outlineLevel="1" x14ac:dyDescent="0.2">
      <c r="E25" s="28" t="s">
        <v>268</v>
      </c>
      <c r="G25" s="415"/>
      <c r="H25" s="65" t="s">
        <v>14</v>
      </c>
    </row>
    <row r="26" spans="1:92" outlineLevel="1" x14ac:dyDescent="0.2"/>
    <row r="27" spans="1:92" s="29" customFormat="1" ht="13.5" thickBot="1" x14ac:dyDescent="0.25">
      <c r="A27" s="22" t="s">
        <v>322</v>
      </c>
      <c r="B27" s="32"/>
      <c r="C27" s="40"/>
      <c r="D27" s="51"/>
      <c r="E27" s="22"/>
      <c r="F27" s="12"/>
      <c r="G27" s="12"/>
      <c r="H27" s="12"/>
      <c r="I27" s="23"/>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row>
    <row r="28" spans="1:92" ht="3" customHeight="1" outlineLevel="1" thickTop="1" x14ac:dyDescent="0.2">
      <c r="A28" s="7"/>
      <c r="B28" s="33"/>
      <c r="C28" s="38"/>
      <c r="D28" s="48"/>
      <c r="E28" s="16"/>
      <c r="F28" s="17"/>
      <c r="G28" s="16"/>
      <c r="H28" s="63"/>
      <c r="I28" s="13"/>
      <c r="J28" s="16"/>
    </row>
    <row r="29" spans="1:92" outlineLevel="1" x14ac:dyDescent="0.2">
      <c r="D29" s="50" t="s">
        <v>16</v>
      </c>
      <c r="E29" s="28" t="s">
        <v>318</v>
      </c>
      <c r="G29" s="413">
        <v>4.3400000000000001E-2</v>
      </c>
      <c r="H29" s="65" t="s">
        <v>14</v>
      </c>
    </row>
    <row r="30" spans="1:92" outlineLevel="1" x14ac:dyDescent="0.2">
      <c r="D30" s="28" t="s">
        <v>288</v>
      </c>
      <c r="E30" s="28" t="s">
        <v>295</v>
      </c>
      <c r="G30" s="442">
        <v>34.9</v>
      </c>
      <c r="H30" s="65" t="s">
        <v>293</v>
      </c>
    </row>
    <row r="31" spans="1:92" outlineLevel="1" x14ac:dyDescent="0.2">
      <c r="D31" s="28" t="s">
        <v>306</v>
      </c>
      <c r="E31" s="28" t="s">
        <v>294</v>
      </c>
      <c r="G31" s="442">
        <v>5.7830000000000004</v>
      </c>
      <c r="H31" s="65" t="s">
        <v>293</v>
      </c>
    </row>
    <row r="32" spans="1:92" outlineLevel="1" x14ac:dyDescent="0.2">
      <c r="D32" s="28" t="s">
        <v>288</v>
      </c>
      <c r="E32" s="28" t="s">
        <v>301</v>
      </c>
      <c r="G32" s="415">
        <v>11800</v>
      </c>
      <c r="H32" s="65" t="s">
        <v>293</v>
      </c>
    </row>
    <row r="33" spans="1:92" outlineLevel="1" x14ac:dyDescent="0.2">
      <c r="D33" s="28" t="s">
        <v>417</v>
      </c>
      <c r="E33" s="28" t="str">
        <f xml:space="preserve"> "Sampling and testing per " &amp; $G$34 &amp; " population"</f>
        <v>Sampling and testing per 5000 population</v>
      </c>
      <c r="G33" s="415">
        <v>780</v>
      </c>
      <c r="H33" s="65" t="s">
        <v>8</v>
      </c>
    </row>
    <row r="34" spans="1:92" outlineLevel="1" x14ac:dyDescent="0.2">
      <c r="D34" s="28" t="s">
        <v>417</v>
      </c>
      <c r="E34" s="28" t="s">
        <v>319</v>
      </c>
      <c r="G34" s="415">
        <v>5000</v>
      </c>
      <c r="H34" s="65" t="s">
        <v>85</v>
      </c>
    </row>
    <row r="35" spans="1:92" s="296" customFormat="1" outlineLevel="1" x14ac:dyDescent="0.2">
      <c r="B35" s="307"/>
      <c r="C35" s="278"/>
      <c r="H35" s="308"/>
    </row>
    <row r="36" spans="1:92" s="29" customFormat="1" ht="13.5" thickBot="1" x14ac:dyDescent="0.25">
      <c r="A36" s="22" t="s">
        <v>152</v>
      </c>
      <c r="B36" s="32"/>
      <c r="C36" s="40"/>
      <c r="D36" s="51"/>
      <c r="E36" s="22"/>
      <c r="F36" s="12"/>
      <c r="G36" s="12"/>
      <c r="H36" s="12"/>
      <c r="I36" s="23"/>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row>
    <row r="37" spans="1:92" ht="3" customHeight="1" outlineLevel="1" thickTop="1" x14ac:dyDescent="0.2">
      <c r="A37" s="7"/>
      <c r="B37" s="33"/>
      <c r="C37" s="38"/>
      <c r="D37" s="48"/>
      <c r="E37" s="16"/>
      <c r="F37" s="17"/>
      <c r="G37" s="16"/>
      <c r="H37" s="63"/>
      <c r="I37" s="13"/>
      <c r="J37" s="16"/>
    </row>
    <row r="38" spans="1:92" outlineLevel="1" x14ac:dyDescent="0.2">
      <c r="D38" s="52" t="s">
        <v>153</v>
      </c>
      <c r="E38" s="28" t="s">
        <v>160</v>
      </c>
      <c r="G38" s="441">
        <v>15</v>
      </c>
      <c r="H38" s="65" t="s">
        <v>155</v>
      </c>
    </row>
    <row r="39" spans="1:92" outlineLevel="1" x14ac:dyDescent="0.2">
      <c r="D39" s="52" t="s">
        <v>153</v>
      </c>
      <c r="E39" s="28" t="s">
        <v>164</v>
      </c>
      <c r="G39" s="415">
        <v>60</v>
      </c>
      <c r="H39" s="65" t="s">
        <v>155</v>
      </c>
    </row>
    <row r="40" spans="1:92" outlineLevel="1" x14ac:dyDescent="0.2">
      <c r="D40" s="52" t="s">
        <v>153</v>
      </c>
      <c r="E40" s="28" t="s">
        <v>154</v>
      </c>
      <c r="G40" s="415">
        <v>80</v>
      </c>
      <c r="H40" s="65" t="s">
        <v>155</v>
      </c>
    </row>
    <row r="41" spans="1:92" outlineLevel="1" x14ac:dyDescent="0.2">
      <c r="D41" s="52" t="s">
        <v>153</v>
      </c>
      <c r="E41" s="28" t="s">
        <v>156</v>
      </c>
      <c r="G41" s="415">
        <v>150</v>
      </c>
      <c r="H41" s="65" t="s">
        <v>155</v>
      </c>
    </row>
    <row r="42" spans="1:92" ht="3" customHeight="1" outlineLevel="1" x14ac:dyDescent="0.2">
      <c r="A42" s="7"/>
      <c r="B42" s="33"/>
      <c r="C42" s="38"/>
      <c r="D42" s="48"/>
      <c r="E42" s="16"/>
      <c r="F42" s="17"/>
      <c r="G42" s="16"/>
      <c r="H42" s="63"/>
      <c r="I42" s="13"/>
      <c r="J42" s="16"/>
    </row>
    <row r="43" spans="1:92" outlineLevel="1" x14ac:dyDescent="0.2">
      <c r="D43" s="52" t="s">
        <v>153</v>
      </c>
      <c r="E43" s="28" t="s">
        <v>159</v>
      </c>
      <c r="G43" s="415">
        <v>150</v>
      </c>
      <c r="H43" s="65" t="s">
        <v>155</v>
      </c>
    </row>
    <row r="44" spans="1:92" outlineLevel="1" x14ac:dyDescent="0.2">
      <c r="D44" s="52" t="s">
        <v>153</v>
      </c>
      <c r="E44" s="28" t="s">
        <v>157</v>
      </c>
      <c r="G44" s="415">
        <v>150</v>
      </c>
      <c r="H44" s="65" t="s">
        <v>155</v>
      </c>
    </row>
    <row r="45" spans="1:92" outlineLevel="1" x14ac:dyDescent="0.2">
      <c r="D45" s="52" t="s">
        <v>153</v>
      </c>
      <c r="E45" s="131" t="s">
        <v>158</v>
      </c>
      <c r="G45" s="415">
        <v>200</v>
      </c>
      <c r="H45" s="65" t="s">
        <v>155</v>
      </c>
    </row>
    <row r="46" spans="1:92" outlineLevel="1" x14ac:dyDescent="0.2"/>
    <row r="47" spans="1:92" s="29" customFormat="1" ht="13.5" thickBot="1" x14ac:dyDescent="0.25">
      <c r="A47" s="22" t="s">
        <v>25</v>
      </c>
      <c r="B47" s="32"/>
      <c r="C47" s="40"/>
      <c r="D47" s="51"/>
      <c r="E47" s="22"/>
      <c r="F47" s="12"/>
      <c r="G47" s="12"/>
      <c r="H47" s="12"/>
      <c r="I47" s="23"/>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row>
    <row r="48" spans="1:92" ht="3" customHeight="1" outlineLevel="1" thickTop="1" x14ac:dyDescent="0.2">
      <c r="A48" s="7"/>
      <c r="B48" s="33"/>
      <c r="C48" s="38"/>
      <c r="D48" s="48"/>
      <c r="E48" s="16"/>
      <c r="F48" s="17"/>
      <c r="G48" s="16"/>
      <c r="H48" s="63"/>
      <c r="I48" s="13"/>
      <c r="J48" s="16"/>
    </row>
    <row r="49" spans="1:92" outlineLevel="1" x14ac:dyDescent="0.2">
      <c r="E49" s="28" t="s">
        <v>11</v>
      </c>
      <c r="G49" s="415">
        <v>12</v>
      </c>
      <c r="H49" s="65" t="s">
        <v>12</v>
      </c>
    </row>
    <row r="50" spans="1:92" outlineLevel="1" x14ac:dyDescent="0.2">
      <c r="D50" s="52" t="s">
        <v>135</v>
      </c>
      <c r="E50" s="28" t="s">
        <v>13</v>
      </c>
      <c r="G50" s="413">
        <v>0.03</v>
      </c>
      <c r="H50" s="65" t="s">
        <v>14</v>
      </c>
    </row>
    <row r="51" spans="1:92" outlineLevel="1" x14ac:dyDescent="0.2"/>
    <row r="52" spans="1:92" s="29" customFormat="1" ht="13.5" thickBot="1" x14ac:dyDescent="0.25">
      <c r="A52" s="22" t="s">
        <v>103</v>
      </c>
      <c r="B52" s="32"/>
      <c r="C52" s="40"/>
      <c r="D52" s="51"/>
      <c r="E52" s="22"/>
      <c r="F52" s="12"/>
      <c r="G52" s="12"/>
      <c r="H52" s="12"/>
      <c r="I52" s="23"/>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row>
    <row r="53" spans="1:92" ht="3" customHeight="1" outlineLevel="1" thickTop="1" x14ac:dyDescent="0.2">
      <c r="A53" s="7"/>
      <c r="B53" s="33"/>
      <c r="C53" s="38"/>
      <c r="D53" s="48"/>
      <c r="E53" s="16"/>
      <c r="F53" s="17"/>
      <c r="G53" s="16"/>
      <c r="H53" s="63"/>
      <c r="I53" s="13"/>
      <c r="J53" s="16"/>
    </row>
    <row r="54" spans="1:92" outlineLevel="1" x14ac:dyDescent="0.2">
      <c r="D54" s="52" t="s">
        <v>23</v>
      </c>
      <c r="E54" s="28" t="s">
        <v>6</v>
      </c>
      <c r="G54" s="438">
        <v>1602.185941229365</v>
      </c>
      <c r="H54" s="65" t="s">
        <v>8</v>
      </c>
    </row>
    <row r="55" spans="1:92" outlineLevel="1" x14ac:dyDescent="0.2">
      <c r="E55" s="28" t="s">
        <v>136</v>
      </c>
      <c r="G55" s="439">
        <v>392.19259584510507</v>
      </c>
      <c r="H55" s="65" t="s">
        <v>82</v>
      </c>
    </row>
    <row r="56" spans="1:92" outlineLevel="1" x14ac:dyDescent="0.2">
      <c r="E56" s="28" t="s">
        <v>89</v>
      </c>
      <c r="G56" s="439">
        <v>309.7400249400855</v>
      </c>
      <c r="H56" s="65" t="s">
        <v>82</v>
      </c>
    </row>
    <row r="57" spans="1:92" outlineLevel="1" x14ac:dyDescent="0.2">
      <c r="E57" s="28" t="s">
        <v>90</v>
      </c>
      <c r="G57" s="439">
        <v>70.19106860762507</v>
      </c>
      <c r="H57" s="65" t="s">
        <v>82</v>
      </c>
    </row>
    <row r="58" spans="1:92" outlineLevel="1" x14ac:dyDescent="0.2">
      <c r="E58" s="28" t="s">
        <v>81</v>
      </c>
      <c r="G58" s="443">
        <v>83.595307186740953</v>
      </c>
      <c r="H58" s="65" t="s">
        <v>82</v>
      </c>
    </row>
    <row r="59" spans="1:92" outlineLevel="1" x14ac:dyDescent="0.2"/>
    <row r="60" spans="1:92" s="29" customFormat="1" ht="13.5" thickBot="1" x14ac:dyDescent="0.25">
      <c r="A60" s="22" t="s">
        <v>28</v>
      </c>
      <c r="B60" s="32"/>
      <c r="C60" s="40"/>
      <c r="D60" s="51"/>
      <c r="E60" s="22"/>
      <c r="F60" s="12"/>
      <c r="G60" s="12"/>
      <c r="H60" s="12"/>
      <c r="I60" s="23"/>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row>
    <row r="61" spans="1:92" ht="3" customHeight="1" outlineLevel="1" thickTop="1" x14ac:dyDescent="0.2">
      <c r="A61" s="7"/>
      <c r="B61" s="33"/>
      <c r="C61" s="38"/>
      <c r="D61" s="48"/>
      <c r="E61" s="16"/>
      <c r="F61" s="17"/>
      <c r="G61" s="16"/>
      <c r="H61" s="63"/>
      <c r="I61" s="13"/>
      <c r="J61" s="16"/>
    </row>
    <row r="62" spans="1:92" outlineLevel="1" x14ac:dyDescent="0.2">
      <c r="E62" s="28" t="s">
        <v>137</v>
      </c>
      <c r="G62" s="408" t="b">
        <v>0</v>
      </c>
      <c r="H62" s="65" t="s">
        <v>138</v>
      </c>
    </row>
    <row r="63" spans="1:92" outlineLevel="1" x14ac:dyDescent="0.2">
      <c r="E63" s="28" t="s">
        <v>190</v>
      </c>
      <c r="G63" s="444" t="b">
        <v>1</v>
      </c>
      <c r="H63" s="65" t="s">
        <v>138</v>
      </c>
    </row>
    <row r="64" spans="1:92" outlineLevel="1" x14ac:dyDescent="0.2">
      <c r="E64" s="28" t="s">
        <v>218</v>
      </c>
      <c r="G64" s="444" t="b">
        <v>0</v>
      </c>
      <c r="H64" s="65" t="s">
        <v>138</v>
      </c>
    </row>
    <row r="65" spans="1:92" outlineLevel="1" x14ac:dyDescent="0.2">
      <c r="E65" s="28" t="s">
        <v>462</v>
      </c>
      <c r="G65" s="444" t="b">
        <v>1</v>
      </c>
      <c r="H65" s="65" t="s">
        <v>138</v>
      </c>
    </row>
    <row r="66" spans="1:92" outlineLevel="1" x14ac:dyDescent="0.2">
      <c r="E66" s="28" t="s">
        <v>346</v>
      </c>
      <c r="G66" s="444" t="b">
        <v>0</v>
      </c>
      <c r="H66" s="65" t="s">
        <v>138</v>
      </c>
      <c r="J66" s="28" t="s">
        <v>347</v>
      </c>
    </row>
    <row r="67" spans="1:92" outlineLevel="1" x14ac:dyDescent="0.2">
      <c r="E67" s="28" t="s">
        <v>191</v>
      </c>
      <c r="G67" s="411">
        <v>80</v>
      </c>
      <c r="H67" s="65" t="s">
        <v>155</v>
      </c>
    </row>
    <row r="68" spans="1:92" outlineLevel="1" x14ac:dyDescent="0.2">
      <c r="E68" s="28" t="s">
        <v>224</v>
      </c>
      <c r="G68" s="445">
        <v>4.0733948295080695E-2</v>
      </c>
      <c r="H68" s="65" t="s">
        <v>14</v>
      </c>
    </row>
    <row r="69" spans="1:92" outlineLevel="1" x14ac:dyDescent="0.2">
      <c r="E69" s="28" t="s">
        <v>225</v>
      </c>
      <c r="G69" s="408" t="b">
        <v>1</v>
      </c>
      <c r="H69" s="65" t="s">
        <v>138</v>
      </c>
    </row>
    <row r="70" spans="1:92" outlineLevel="1" x14ac:dyDescent="0.2"/>
    <row r="71" spans="1:92" s="29" customFormat="1" ht="13.5" thickBot="1" x14ac:dyDescent="0.25">
      <c r="A71" s="22" t="s">
        <v>290</v>
      </c>
      <c r="B71" s="32"/>
      <c r="C71" s="40"/>
      <c r="D71" s="51"/>
      <c r="E71" s="22"/>
      <c r="F71" s="12"/>
      <c r="G71" s="12"/>
      <c r="H71" s="12"/>
      <c r="I71" s="23"/>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row>
    <row r="72" spans="1:92" ht="3" customHeight="1" outlineLevel="1" thickTop="1" x14ac:dyDescent="0.2">
      <c r="A72" s="7"/>
      <c r="B72" s="33"/>
      <c r="C72" s="38"/>
      <c r="D72" s="48"/>
      <c r="E72" s="16"/>
      <c r="F72" s="17"/>
      <c r="G72" s="16"/>
      <c r="H72" s="63"/>
      <c r="I72" s="13"/>
      <c r="J72" s="16"/>
    </row>
    <row r="73" spans="1:92" outlineLevel="1" x14ac:dyDescent="0.2">
      <c r="D73" s="50" t="s">
        <v>233</v>
      </c>
      <c r="E73" s="28" t="s">
        <v>287</v>
      </c>
      <c r="G73" s="413">
        <v>2.5399999999999999E-2</v>
      </c>
      <c r="H73" s="65" t="s">
        <v>14</v>
      </c>
    </row>
    <row r="74" spans="1:92" outlineLevel="1" x14ac:dyDescent="0.2">
      <c r="D74" s="50" t="s">
        <v>288</v>
      </c>
      <c r="E74" s="28" t="s">
        <v>337</v>
      </c>
      <c r="G74" s="413">
        <v>3.7731386798905968E-2</v>
      </c>
      <c r="H74" s="65" t="s">
        <v>14</v>
      </c>
    </row>
    <row r="75" spans="1:92" outlineLevel="1" x14ac:dyDescent="0.2">
      <c r="D75" s="50" t="s">
        <v>289</v>
      </c>
      <c r="E75" s="28" t="s">
        <v>338</v>
      </c>
      <c r="G75" s="413">
        <v>4.0733948295080695E-2</v>
      </c>
      <c r="H75" s="65" t="s">
        <v>14</v>
      </c>
    </row>
    <row r="76" spans="1:92" outlineLevel="1" x14ac:dyDescent="0.2">
      <c r="D76" s="50" t="s">
        <v>289</v>
      </c>
      <c r="E76" s="28" t="s">
        <v>339</v>
      </c>
      <c r="G76" s="413">
        <v>6.2659738372093432E-2</v>
      </c>
      <c r="H76" s="65" t="s">
        <v>14</v>
      </c>
    </row>
    <row r="77" spans="1:92" outlineLevel="1" x14ac:dyDescent="0.2"/>
    <row r="78" spans="1:92" s="29" customFormat="1" ht="13.5" thickBot="1" x14ac:dyDescent="0.25">
      <c r="A78" s="22" t="s">
        <v>144</v>
      </c>
      <c r="B78" s="32"/>
      <c r="C78" s="40"/>
      <c r="D78" s="51"/>
      <c r="E78" s="22"/>
      <c r="F78" s="12"/>
      <c r="G78" s="12"/>
      <c r="H78" s="12"/>
      <c r="I78" s="23"/>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row>
    <row r="79" spans="1:92" ht="3" customHeight="1" outlineLevel="1" thickTop="1" x14ac:dyDescent="0.2">
      <c r="A79" s="7"/>
      <c r="B79" s="33"/>
      <c r="C79" s="38"/>
      <c r="D79" s="48"/>
      <c r="E79" s="16"/>
      <c r="F79" s="17"/>
      <c r="G79" s="16"/>
      <c r="H79" s="63"/>
      <c r="I79" s="13"/>
      <c r="J79" s="16"/>
    </row>
    <row r="80" spans="1:92" outlineLevel="1" x14ac:dyDescent="0.2">
      <c r="E80" s="28" t="s">
        <v>139</v>
      </c>
      <c r="G80" s="59" t="b">
        <v>1</v>
      </c>
      <c r="H80" s="65" t="s">
        <v>27</v>
      </c>
    </row>
    <row r="81" spans="1:92" outlineLevel="1" x14ac:dyDescent="0.2">
      <c r="G81" s="59" t="b">
        <v>0</v>
      </c>
      <c r="H81" s="65" t="s">
        <v>27</v>
      </c>
    </row>
    <row r="82" spans="1:92" outlineLevel="1" x14ac:dyDescent="0.2"/>
    <row r="83" spans="1:92" s="29" customFormat="1" ht="13.5" thickBot="1" x14ac:dyDescent="0.25">
      <c r="A83" s="22" t="s">
        <v>146</v>
      </c>
      <c r="B83" s="32"/>
      <c r="C83" s="40"/>
      <c r="D83" s="51"/>
      <c r="E83" s="22"/>
      <c r="F83" s="12"/>
      <c r="G83" s="12"/>
      <c r="H83" s="12"/>
      <c r="I83" s="23"/>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row>
    <row r="84" spans="1:92" ht="3" customHeight="1" thickTop="1" x14ac:dyDescent="0.2">
      <c r="A84" s="7"/>
      <c r="B84" s="33"/>
      <c r="C84" s="38"/>
      <c r="D84" s="48"/>
      <c r="E84" s="16"/>
      <c r="F84" s="17"/>
      <c r="G84" s="16"/>
      <c r="H84" s="63"/>
      <c r="I84" s="13"/>
      <c r="J84" s="16"/>
    </row>
  </sheetData>
  <sheetProtection algorithmName="SHA-512" hashValue="CK76JO4JselpiZhTkHfOz4sVPIOFoFPuu+8zJR67KZfVj+t0gAr20jr28nLvLRNT+q7TOxlJXLQPaxGVOSJM3w==" saltValue="QbBSTwd6WpJv6xezKtoG3Q==" spinCount="100000" sheet="1" objects="1" scenarios="1"/>
  <conditionalFormatting sqref="H1">
    <cfRule type="cellIs" dxfId="282" priority="69" operator="equal">
      <formula>OverallError</formula>
    </cfRule>
  </conditionalFormatting>
  <conditionalFormatting sqref="J1:CN1">
    <cfRule type="cellIs" dxfId="281" priority="67" operator="equal">
      <formula>OverallError</formula>
    </cfRule>
  </conditionalFormatting>
  <conditionalFormatting sqref="H3 D3:F3">
    <cfRule type="cellIs" dxfId="280" priority="64" operator="lessThan">
      <formula>0</formula>
    </cfRule>
  </conditionalFormatting>
  <conditionalFormatting sqref="J3">
    <cfRule type="cellIs" dxfId="279" priority="63" operator="lessThan">
      <formula>0</formula>
    </cfRule>
  </conditionalFormatting>
  <conditionalFormatting sqref="H28 D28:F28">
    <cfRule type="cellIs" dxfId="278" priority="50" operator="lessThan">
      <formula>0</formula>
    </cfRule>
  </conditionalFormatting>
  <conditionalFormatting sqref="J28">
    <cfRule type="cellIs" dxfId="277" priority="49" operator="lessThan">
      <formula>0</formula>
    </cfRule>
  </conditionalFormatting>
  <conditionalFormatting sqref="H48 D48:F48">
    <cfRule type="cellIs" dxfId="276" priority="44" operator="lessThan">
      <formula>0</formula>
    </cfRule>
  </conditionalFormatting>
  <conditionalFormatting sqref="J48">
    <cfRule type="cellIs" dxfId="275" priority="43" operator="lessThan">
      <formula>0</formula>
    </cfRule>
  </conditionalFormatting>
  <conditionalFormatting sqref="H8 D8:F8">
    <cfRule type="cellIs" dxfId="274" priority="40" operator="lessThan">
      <formula>0</formula>
    </cfRule>
  </conditionalFormatting>
  <conditionalFormatting sqref="J8">
    <cfRule type="cellIs" dxfId="273" priority="39" operator="lessThan">
      <formula>0</formula>
    </cfRule>
  </conditionalFormatting>
  <conditionalFormatting sqref="H61 D61:F61">
    <cfRule type="cellIs" dxfId="272" priority="38" operator="lessThan">
      <formula>0</formula>
    </cfRule>
  </conditionalFormatting>
  <conditionalFormatting sqref="J61">
    <cfRule type="cellIs" dxfId="271" priority="37" operator="lessThan">
      <formula>0</formula>
    </cfRule>
  </conditionalFormatting>
  <conditionalFormatting sqref="J79">
    <cfRule type="cellIs" dxfId="270" priority="27" operator="lessThan">
      <formula>0</formula>
    </cfRule>
  </conditionalFormatting>
  <conditionalFormatting sqref="H79 D79:F79">
    <cfRule type="cellIs" dxfId="269" priority="28" operator="lessThan">
      <formula>0</formula>
    </cfRule>
  </conditionalFormatting>
  <conditionalFormatting sqref="H84 D84:F84">
    <cfRule type="cellIs" dxfId="268" priority="26" operator="lessThan">
      <formula>0</formula>
    </cfRule>
  </conditionalFormatting>
  <conditionalFormatting sqref="J84">
    <cfRule type="cellIs" dxfId="267" priority="25" operator="lessThan">
      <formula>0</formula>
    </cfRule>
  </conditionalFormatting>
  <conditionalFormatting sqref="H22 D22:F22">
    <cfRule type="cellIs" dxfId="266" priority="24" operator="lessThan">
      <formula>0</formula>
    </cfRule>
  </conditionalFormatting>
  <conditionalFormatting sqref="J22">
    <cfRule type="cellIs" dxfId="265" priority="23" operator="lessThan">
      <formula>0</formula>
    </cfRule>
  </conditionalFormatting>
  <conditionalFormatting sqref="H37 D37:F37">
    <cfRule type="cellIs" dxfId="264" priority="22" operator="lessThan">
      <formula>0</formula>
    </cfRule>
  </conditionalFormatting>
  <conditionalFormatting sqref="J37">
    <cfRule type="cellIs" dxfId="263" priority="21" operator="lessThan">
      <formula>0</formula>
    </cfRule>
  </conditionalFormatting>
  <conditionalFormatting sqref="H42 D42:F42">
    <cfRule type="cellIs" dxfId="262" priority="20" operator="lessThan">
      <formula>0</formula>
    </cfRule>
  </conditionalFormatting>
  <conditionalFormatting sqref="J42">
    <cfRule type="cellIs" dxfId="261" priority="19" operator="lessThan">
      <formula>0</formula>
    </cfRule>
  </conditionalFormatting>
  <conditionalFormatting sqref="H72 D72:F72">
    <cfRule type="cellIs" dxfId="260" priority="16" operator="lessThan">
      <formula>0</formula>
    </cfRule>
  </conditionalFormatting>
  <conditionalFormatting sqref="J72">
    <cfRule type="cellIs" dxfId="259" priority="15" operator="lessThan">
      <formula>0</formula>
    </cfRule>
  </conditionalFormatting>
  <conditionalFormatting sqref="H53 D53:F53">
    <cfRule type="cellIs" dxfId="258" priority="12" operator="lessThan">
      <formula>0</formula>
    </cfRule>
  </conditionalFormatting>
  <conditionalFormatting sqref="J53">
    <cfRule type="cellIs" dxfId="257" priority="11" operator="lessThan">
      <formula>0</formula>
    </cfRule>
  </conditionalFormatting>
  <conditionalFormatting sqref="H13 D13:F13">
    <cfRule type="cellIs" dxfId="256" priority="10" operator="lessThan">
      <formula>0</formula>
    </cfRule>
  </conditionalFormatting>
  <conditionalFormatting sqref="J13">
    <cfRule type="cellIs" dxfId="255" priority="9" operator="lessThan">
      <formula>0</formula>
    </cfRule>
  </conditionalFormatting>
  <conditionalFormatting sqref="H15 D15:F15">
    <cfRule type="cellIs" dxfId="254" priority="8" operator="lessThan">
      <formula>0</formula>
    </cfRule>
  </conditionalFormatting>
  <conditionalFormatting sqref="J15">
    <cfRule type="cellIs" dxfId="253" priority="7" operator="lessThan">
      <formula>0</formula>
    </cfRule>
  </conditionalFormatting>
  <conditionalFormatting sqref="H17 D17:F17">
    <cfRule type="cellIs" dxfId="252" priority="6" operator="lessThan">
      <formula>0</formula>
    </cfRule>
  </conditionalFormatting>
  <conditionalFormatting sqref="J17">
    <cfRule type="cellIs" dxfId="251" priority="5" operator="lessThan">
      <formula>0</formula>
    </cfRule>
  </conditionalFormatting>
  <dataValidations count="2">
    <dataValidation type="list" allowBlank="1" showInputMessage="1" showErrorMessage="1" sqref="G69 G62:G65 G66">
      <formula1>Boolean</formula1>
    </dataValidation>
    <dataValidation type="list" allowBlank="1" showInputMessage="1" showErrorMessage="1" sqref="G68">
      <formula1>$G$74:$G$76</formula1>
    </dataValidation>
  </dataValidations>
  <hyperlinks>
    <hyperlink ref="D9" r:id="rId1" display="Meter Standing Charge Review"/>
    <hyperlink ref="D10" r:id="rId2"/>
    <hyperlink ref="D54" r:id="rId3" display="S:\Strategy &amp; Regulation\Regulatory Operations\Principal Statement\Charges\NAV Charging Development\160615 Site Set up Costs.docx"/>
    <hyperlink ref="D50" r:id="rId4"/>
    <hyperlink ref="D11" r:id="rId5"/>
    <hyperlink ref="D12" r:id="rId6"/>
    <hyperlink ref="D40" r:id="rId7" display="Site Set Up Costs"/>
    <hyperlink ref="D18" r:id="rId8" display="Site Set Up Costs"/>
    <hyperlink ref="D19" r:id="rId9" display="Site Set Up Costs"/>
    <hyperlink ref="D16" r:id="rId10"/>
  </hyperlinks>
  <pageMargins left="0.7" right="0.7" top="0.75" bottom="0.75" header="0.3" footer="0.3"/>
  <pageSetup paperSize="9" orientation="portrait" r:id="rId11"/>
  <legacyDrawing r:id="rId1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outlinePr summaryBelow="0" summaryRight="0"/>
  </sheetPr>
  <dimension ref="A1:HD131"/>
  <sheetViews>
    <sheetView showGridLines="0" workbookViewId="0">
      <pane xSplit="10" ySplit="5" topLeftCell="K54" activePane="bottomRight" state="frozen"/>
      <selection activeCell="M26" sqref="M26"/>
      <selection pane="topRight" activeCell="M26" sqref="M26"/>
      <selection pane="bottomLeft" activeCell="M26" sqref="M26"/>
      <selection pane="bottomRight" activeCell="M26" sqref="M26"/>
    </sheetView>
  </sheetViews>
  <sheetFormatPr defaultColWidth="0" defaultRowHeight="12.75" outlineLevelRow="2" x14ac:dyDescent="0.2"/>
  <cols>
    <col min="1" max="3" width="1.6640625" customWidth="1"/>
    <col min="4" max="4" width="14.5" customWidth="1"/>
    <col min="5" max="5" width="37.1640625" customWidth="1"/>
    <col min="6" max="6" width="1.5" customWidth="1"/>
    <col min="7" max="7" width="15.83203125" customWidth="1"/>
    <col min="8" max="8" width="6.1640625" customWidth="1"/>
    <col min="9" max="9" width="8.33203125" customWidth="1"/>
    <col min="10" max="10" width="1" customWidth="1"/>
    <col min="11" max="19" width="10.6640625" customWidth="1"/>
    <col min="20" max="211" width="9.33203125" customWidth="1"/>
    <col min="212" max="212" width="0" hidden="1" customWidth="1"/>
    <col min="213" max="16384" width="9.33203125" hidden="1"/>
  </cols>
  <sheetData>
    <row r="1" spans="1:211" ht="18" x14ac:dyDescent="0.25">
      <c r="A1" s="1" t="s">
        <v>147</v>
      </c>
      <c r="B1" s="2"/>
      <c r="C1" s="3"/>
      <c r="D1" s="4"/>
      <c r="E1" s="5"/>
      <c r="F1" s="5"/>
      <c r="G1" s="3"/>
      <c r="H1" s="6"/>
      <c r="I1" s="6"/>
      <c r="J1" s="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row>
    <row r="2" spans="1:211" ht="13.5" thickBot="1" x14ac:dyDescent="0.25">
      <c r="A2" s="8"/>
      <c r="B2" s="9"/>
      <c r="C2" s="8"/>
      <c r="D2" s="69" t="s">
        <v>15</v>
      </c>
      <c r="E2" s="11" t="s">
        <v>3</v>
      </c>
      <c r="F2" s="12"/>
      <c r="G2" s="12" t="s">
        <v>5</v>
      </c>
      <c r="H2" s="12" t="s">
        <v>1</v>
      </c>
      <c r="I2" s="21" t="s">
        <v>141</v>
      </c>
      <c r="J2" s="13"/>
      <c r="K2" s="21" t="str">
        <f xml:space="preserve"> K4 - 1 &amp; "-" &amp; RIGHT( K4, 2 )</f>
        <v>2019-20</v>
      </c>
      <c r="L2" s="21" t="str">
        <f t="shared" ref="L2:BW2" si="0" xml:space="preserve"> L4 - 1 &amp; "-" &amp; RIGHT( L4, 2 )</f>
        <v>2020-21</v>
      </c>
      <c r="M2" s="21" t="str">
        <f t="shared" si="0"/>
        <v>2021-22</v>
      </c>
      <c r="N2" s="21" t="str">
        <f t="shared" si="0"/>
        <v>2022-23</v>
      </c>
      <c r="O2" s="21" t="str">
        <f t="shared" si="0"/>
        <v>2023-24</v>
      </c>
      <c r="P2" s="21" t="str">
        <f t="shared" si="0"/>
        <v>2024-25</v>
      </c>
      <c r="Q2" s="21" t="str">
        <f t="shared" si="0"/>
        <v>2025-26</v>
      </c>
      <c r="R2" s="21" t="str">
        <f t="shared" si="0"/>
        <v>2026-27</v>
      </c>
      <c r="S2" s="21" t="str">
        <f t="shared" si="0"/>
        <v>2027-28</v>
      </c>
      <c r="T2" s="21" t="str">
        <f t="shared" si="0"/>
        <v>2028-29</v>
      </c>
      <c r="U2" s="21" t="str">
        <f t="shared" si="0"/>
        <v>2029-30</v>
      </c>
      <c r="V2" s="21" t="str">
        <f t="shared" si="0"/>
        <v>2030-31</v>
      </c>
      <c r="W2" s="21" t="str">
        <f t="shared" si="0"/>
        <v>2031-32</v>
      </c>
      <c r="X2" s="21" t="str">
        <f t="shared" si="0"/>
        <v>2032-33</v>
      </c>
      <c r="Y2" s="21" t="str">
        <f t="shared" si="0"/>
        <v>2033-34</v>
      </c>
      <c r="Z2" s="21" t="str">
        <f t="shared" si="0"/>
        <v>2034-35</v>
      </c>
      <c r="AA2" s="21" t="str">
        <f t="shared" si="0"/>
        <v>2035-36</v>
      </c>
      <c r="AB2" s="21" t="str">
        <f t="shared" si="0"/>
        <v>2036-37</v>
      </c>
      <c r="AC2" s="21" t="str">
        <f t="shared" si="0"/>
        <v>2037-38</v>
      </c>
      <c r="AD2" s="21" t="str">
        <f t="shared" si="0"/>
        <v>2038-39</v>
      </c>
      <c r="AE2" s="21" t="str">
        <f t="shared" si="0"/>
        <v>2039-40</v>
      </c>
      <c r="AF2" s="21" t="str">
        <f t="shared" si="0"/>
        <v>2040-41</v>
      </c>
      <c r="AG2" s="21" t="str">
        <f t="shared" si="0"/>
        <v>2041-42</v>
      </c>
      <c r="AH2" s="21" t="str">
        <f t="shared" si="0"/>
        <v>2042-43</v>
      </c>
      <c r="AI2" s="21" t="str">
        <f t="shared" si="0"/>
        <v>2043-44</v>
      </c>
      <c r="AJ2" s="21" t="str">
        <f t="shared" si="0"/>
        <v>2044-45</v>
      </c>
      <c r="AK2" s="21" t="str">
        <f t="shared" si="0"/>
        <v>2045-46</v>
      </c>
      <c r="AL2" s="21" t="str">
        <f t="shared" si="0"/>
        <v>2046-47</v>
      </c>
      <c r="AM2" s="21" t="str">
        <f t="shared" si="0"/>
        <v>2047-48</v>
      </c>
      <c r="AN2" s="21" t="str">
        <f t="shared" si="0"/>
        <v>2048-49</v>
      </c>
      <c r="AO2" s="21" t="str">
        <f t="shared" si="0"/>
        <v>2049-50</v>
      </c>
      <c r="AP2" s="21" t="str">
        <f t="shared" si="0"/>
        <v>2050-51</v>
      </c>
      <c r="AQ2" s="21" t="str">
        <f t="shared" si="0"/>
        <v>2051-52</v>
      </c>
      <c r="AR2" s="21" t="str">
        <f t="shared" si="0"/>
        <v>2052-53</v>
      </c>
      <c r="AS2" s="21" t="str">
        <f t="shared" si="0"/>
        <v>2053-54</v>
      </c>
      <c r="AT2" s="21" t="str">
        <f t="shared" si="0"/>
        <v>2054-55</v>
      </c>
      <c r="AU2" s="21" t="str">
        <f t="shared" si="0"/>
        <v>2055-56</v>
      </c>
      <c r="AV2" s="21" t="str">
        <f t="shared" si="0"/>
        <v>2056-57</v>
      </c>
      <c r="AW2" s="21" t="str">
        <f t="shared" si="0"/>
        <v>2057-58</v>
      </c>
      <c r="AX2" s="21" t="str">
        <f t="shared" si="0"/>
        <v>2058-59</v>
      </c>
      <c r="AY2" s="21" t="str">
        <f t="shared" si="0"/>
        <v>2059-60</v>
      </c>
      <c r="AZ2" s="21" t="str">
        <f t="shared" si="0"/>
        <v>2060-61</v>
      </c>
      <c r="BA2" s="21" t="str">
        <f t="shared" si="0"/>
        <v>2061-62</v>
      </c>
      <c r="BB2" s="21" t="str">
        <f t="shared" si="0"/>
        <v>2062-63</v>
      </c>
      <c r="BC2" s="21" t="str">
        <f t="shared" si="0"/>
        <v>2063-64</v>
      </c>
      <c r="BD2" s="21" t="str">
        <f t="shared" si="0"/>
        <v>2064-65</v>
      </c>
      <c r="BE2" s="21" t="str">
        <f t="shared" si="0"/>
        <v>2065-66</v>
      </c>
      <c r="BF2" s="21" t="str">
        <f t="shared" si="0"/>
        <v>2066-67</v>
      </c>
      <c r="BG2" s="21" t="str">
        <f t="shared" si="0"/>
        <v>2067-68</v>
      </c>
      <c r="BH2" s="21" t="str">
        <f t="shared" si="0"/>
        <v>2068-69</v>
      </c>
      <c r="BI2" s="21" t="str">
        <f t="shared" si="0"/>
        <v>2069-70</v>
      </c>
      <c r="BJ2" s="21" t="str">
        <f t="shared" si="0"/>
        <v>2070-71</v>
      </c>
      <c r="BK2" s="21" t="str">
        <f t="shared" si="0"/>
        <v>2071-72</v>
      </c>
      <c r="BL2" s="21" t="str">
        <f t="shared" si="0"/>
        <v>2072-73</v>
      </c>
      <c r="BM2" s="21" t="str">
        <f t="shared" si="0"/>
        <v>2073-74</v>
      </c>
      <c r="BN2" s="21" t="str">
        <f t="shared" si="0"/>
        <v>2074-75</v>
      </c>
      <c r="BO2" s="21" t="str">
        <f t="shared" si="0"/>
        <v>2075-76</v>
      </c>
      <c r="BP2" s="21" t="str">
        <f t="shared" si="0"/>
        <v>2076-77</v>
      </c>
      <c r="BQ2" s="21" t="str">
        <f t="shared" si="0"/>
        <v>2077-78</v>
      </c>
      <c r="BR2" s="21" t="str">
        <f t="shared" si="0"/>
        <v>2078-79</v>
      </c>
      <c r="BS2" s="21" t="str">
        <f t="shared" si="0"/>
        <v>2079-80</v>
      </c>
      <c r="BT2" s="21" t="str">
        <f t="shared" si="0"/>
        <v>2080-81</v>
      </c>
      <c r="BU2" s="21" t="str">
        <f t="shared" si="0"/>
        <v>2081-82</v>
      </c>
      <c r="BV2" s="21" t="str">
        <f t="shared" si="0"/>
        <v>2082-83</v>
      </c>
      <c r="BW2" s="21" t="str">
        <f t="shared" si="0"/>
        <v>2083-84</v>
      </c>
      <c r="BX2" s="21" t="str">
        <f t="shared" ref="BX2:CO2" si="1" xml:space="preserve"> BX4 - 1 &amp; "-" &amp; RIGHT( BX4, 2 )</f>
        <v>2084-85</v>
      </c>
      <c r="BY2" s="21" t="str">
        <f t="shared" si="1"/>
        <v>2085-86</v>
      </c>
      <c r="BZ2" s="21" t="str">
        <f t="shared" si="1"/>
        <v>2086-87</v>
      </c>
      <c r="CA2" s="21" t="str">
        <f t="shared" si="1"/>
        <v>2087-88</v>
      </c>
      <c r="CB2" s="21" t="str">
        <f t="shared" si="1"/>
        <v>2088-89</v>
      </c>
      <c r="CC2" s="21" t="str">
        <f t="shared" si="1"/>
        <v>2089-90</v>
      </c>
      <c r="CD2" s="21" t="str">
        <f t="shared" si="1"/>
        <v>2090-91</v>
      </c>
      <c r="CE2" s="21" t="str">
        <f t="shared" si="1"/>
        <v>2091-92</v>
      </c>
      <c r="CF2" s="21" t="str">
        <f t="shared" si="1"/>
        <v>2092-93</v>
      </c>
      <c r="CG2" s="21" t="str">
        <f t="shared" si="1"/>
        <v>2093-94</v>
      </c>
      <c r="CH2" s="21" t="str">
        <f t="shared" si="1"/>
        <v>2094-95</v>
      </c>
      <c r="CI2" s="21" t="str">
        <f t="shared" si="1"/>
        <v>2095-96</v>
      </c>
      <c r="CJ2" s="21" t="str">
        <f t="shared" si="1"/>
        <v>2096-97</v>
      </c>
      <c r="CK2" s="21" t="str">
        <f t="shared" si="1"/>
        <v>2097-98</v>
      </c>
      <c r="CL2" s="21" t="str">
        <f t="shared" si="1"/>
        <v>2098-99</v>
      </c>
      <c r="CM2" s="21" t="str">
        <f t="shared" si="1"/>
        <v>2099-00</v>
      </c>
      <c r="CN2" s="21" t="str">
        <f t="shared" si="1"/>
        <v>2100-01</v>
      </c>
      <c r="CO2" s="21" t="str">
        <f t="shared" si="1"/>
        <v>2101-02</v>
      </c>
      <c r="CP2" s="21" t="str">
        <f t="shared" ref="CP2:CV2" si="2" xml:space="preserve"> CP4 - 1 &amp; "-" &amp; RIGHT( CP4, 2 )</f>
        <v>2102-03</v>
      </c>
      <c r="CQ2" s="21" t="str">
        <f t="shared" si="2"/>
        <v>2103-04</v>
      </c>
      <c r="CR2" s="21" t="str">
        <f t="shared" si="2"/>
        <v>2104-05</v>
      </c>
      <c r="CS2" s="21" t="str">
        <f t="shared" si="2"/>
        <v>2105-06</v>
      </c>
      <c r="CT2" s="21" t="str">
        <f t="shared" si="2"/>
        <v>2106-07</v>
      </c>
      <c r="CU2" s="21" t="str">
        <f t="shared" si="2"/>
        <v>2107-08</v>
      </c>
      <c r="CV2" s="21" t="str">
        <f t="shared" si="2"/>
        <v>2108-09</v>
      </c>
      <c r="CW2" s="21" t="str">
        <f t="shared" ref="CW2:DR2" si="3" xml:space="preserve"> CW4 - 1 &amp; "-" &amp; RIGHT( CW4, 2 )</f>
        <v>2109-10</v>
      </c>
      <c r="CX2" s="21" t="str">
        <f t="shared" si="3"/>
        <v>2110-11</v>
      </c>
      <c r="CY2" s="21" t="str">
        <f t="shared" si="3"/>
        <v>2111-12</v>
      </c>
      <c r="CZ2" s="21" t="str">
        <f t="shared" si="3"/>
        <v>2112-13</v>
      </c>
      <c r="DA2" s="21" t="str">
        <f t="shared" si="3"/>
        <v>2113-14</v>
      </c>
      <c r="DB2" s="21" t="str">
        <f t="shared" si="3"/>
        <v>2114-15</v>
      </c>
      <c r="DC2" s="21" t="str">
        <f t="shared" si="3"/>
        <v>2115-16</v>
      </c>
      <c r="DD2" s="21" t="str">
        <f t="shared" si="3"/>
        <v>2116-17</v>
      </c>
      <c r="DE2" s="21" t="str">
        <f t="shared" si="3"/>
        <v>2117-18</v>
      </c>
      <c r="DF2" s="21" t="str">
        <f t="shared" si="3"/>
        <v>2118-19</v>
      </c>
      <c r="DG2" s="21" t="str">
        <f t="shared" si="3"/>
        <v>2119-20</v>
      </c>
      <c r="DH2" s="21" t="str">
        <f t="shared" si="3"/>
        <v>2120-21</v>
      </c>
      <c r="DI2" s="21" t="str">
        <f t="shared" si="3"/>
        <v>2121-22</v>
      </c>
      <c r="DJ2" s="21" t="str">
        <f t="shared" si="3"/>
        <v>2122-23</v>
      </c>
      <c r="DK2" s="21" t="str">
        <f t="shared" si="3"/>
        <v>2123-24</v>
      </c>
      <c r="DL2" s="21" t="str">
        <f t="shared" si="3"/>
        <v>2124-25</v>
      </c>
      <c r="DM2" s="21" t="str">
        <f t="shared" si="3"/>
        <v>2125-26</v>
      </c>
      <c r="DN2" s="21" t="str">
        <f t="shared" si="3"/>
        <v>2126-27</v>
      </c>
      <c r="DO2" s="21" t="str">
        <f t="shared" si="3"/>
        <v>2127-28</v>
      </c>
      <c r="DP2" s="21" t="str">
        <f t="shared" si="3"/>
        <v>2128-29</v>
      </c>
      <c r="DQ2" s="21" t="str">
        <f t="shared" si="3"/>
        <v>2129-30</v>
      </c>
      <c r="DR2" s="21" t="str">
        <f t="shared" si="3"/>
        <v>2130-31</v>
      </c>
      <c r="DS2" s="21" t="str">
        <f t="shared" ref="DS2:FV2" si="4" xml:space="preserve"> DS4 - 1 &amp; "-" &amp; RIGHT( DS4, 2 )</f>
        <v>2131-32</v>
      </c>
      <c r="DT2" s="21" t="str">
        <f t="shared" si="4"/>
        <v>2132-33</v>
      </c>
      <c r="DU2" s="21" t="str">
        <f t="shared" si="4"/>
        <v>2133-34</v>
      </c>
      <c r="DV2" s="21" t="str">
        <f t="shared" si="4"/>
        <v>2134-35</v>
      </c>
      <c r="DW2" s="21" t="str">
        <f t="shared" si="4"/>
        <v>2135-36</v>
      </c>
      <c r="DX2" s="21" t="str">
        <f t="shared" si="4"/>
        <v>2136-37</v>
      </c>
      <c r="DY2" s="21" t="str">
        <f t="shared" si="4"/>
        <v>2137-38</v>
      </c>
      <c r="DZ2" s="21" t="str">
        <f t="shared" si="4"/>
        <v>2138-39</v>
      </c>
      <c r="EA2" s="21" t="str">
        <f t="shared" si="4"/>
        <v>2139-40</v>
      </c>
      <c r="EB2" s="21" t="str">
        <f t="shared" si="4"/>
        <v>2140-41</v>
      </c>
      <c r="EC2" s="21" t="str">
        <f t="shared" si="4"/>
        <v>2141-42</v>
      </c>
      <c r="ED2" s="21" t="str">
        <f t="shared" si="4"/>
        <v>2142-43</v>
      </c>
      <c r="EE2" s="21" t="str">
        <f t="shared" si="4"/>
        <v>2143-44</v>
      </c>
      <c r="EF2" s="21" t="str">
        <f t="shared" si="4"/>
        <v>2144-45</v>
      </c>
      <c r="EG2" s="21" t="str">
        <f t="shared" si="4"/>
        <v>2145-46</v>
      </c>
      <c r="EH2" s="21" t="str">
        <f t="shared" si="4"/>
        <v>2146-47</v>
      </c>
      <c r="EI2" s="21" t="str">
        <f t="shared" si="4"/>
        <v>2147-48</v>
      </c>
      <c r="EJ2" s="21" t="str">
        <f t="shared" si="4"/>
        <v>2148-49</v>
      </c>
      <c r="EK2" s="21" t="str">
        <f t="shared" si="4"/>
        <v>2149-50</v>
      </c>
      <c r="EL2" s="21" t="str">
        <f t="shared" si="4"/>
        <v>2150-51</v>
      </c>
      <c r="EM2" s="21" t="str">
        <f t="shared" si="4"/>
        <v>2151-52</v>
      </c>
      <c r="EN2" s="21" t="str">
        <f t="shared" si="4"/>
        <v>2152-53</v>
      </c>
      <c r="EO2" s="21" t="str">
        <f t="shared" si="4"/>
        <v>2153-54</v>
      </c>
      <c r="EP2" s="21" t="str">
        <f t="shared" si="4"/>
        <v>2154-55</v>
      </c>
      <c r="EQ2" s="21" t="str">
        <f t="shared" si="4"/>
        <v>2155-56</v>
      </c>
      <c r="ER2" s="21" t="str">
        <f t="shared" si="4"/>
        <v>2156-57</v>
      </c>
      <c r="ES2" s="21" t="str">
        <f t="shared" si="4"/>
        <v>2157-58</v>
      </c>
      <c r="ET2" s="21" t="str">
        <f t="shared" si="4"/>
        <v>2158-59</v>
      </c>
      <c r="EU2" s="21" t="str">
        <f t="shared" si="4"/>
        <v>2159-60</v>
      </c>
      <c r="EV2" s="21" t="str">
        <f t="shared" si="4"/>
        <v>2160-61</v>
      </c>
      <c r="EW2" s="21" t="str">
        <f t="shared" si="4"/>
        <v>2161-62</v>
      </c>
      <c r="EX2" s="21" t="str">
        <f t="shared" si="4"/>
        <v>2162-63</v>
      </c>
      <c r="EY2" s="21" t="str">
        <f t="shared" si="4"/>
        <v>2163-64</v>
      </c>
      <c r="EZ2" s="21" t="str">
        <f t="shared" si="4"/>
        <v>2164-65</v>
      </c>
      <c r="FA2" s="21" t="str">
        <f t="shared" si="4"/>
        <v>2165-66</v>
      </c>
      <c r="FB2" s="21" t="str">
        <f t="shared" si="4"/>
        <v>2166-67</v>
      </c>
      <c r="FC2" s="21" t="str">
        <f t="shared" si="4"/>
        <v>2167-68</v>
      </c>
      <c r="FD2" s="21" t="str">
        <f t="shared" si="4"/>
        <v>2168-69</v>
      </c>
      <c r="FE2" s="21" t="str">
        <f t="shared" si="4"/>
        <v>2169-70</v>
      </c>
      <c r="FF2" s="21" t="str">
        <f t="shared" si="4"/>
        <v>2170-71</v>
      </c>
      <c r="FG2" s="21" t="str">
        <f t="shared" si="4"/>
        <v>2171-72</v>
      </c>
      <c r="FH2" s="21" t="str">
        <f t="shared" si="4"/>
        <v>2172-73</v>
      </c>
      <c r="FI2" s="21" t="str">
        <f t="shared" si="4"/>
        <v>2173-74</v>
      </c>
      <c r="FJ2" s="21" t="str">
        <f t="shared" si="4"/>
        <v>2174-75</v>
      </c>
      <c r="FK2" s="21" t="str">
        <f t="shared" si="4"/>
        <v>2175-76</v>
      </c>
      <c r="FL2" s="21" t="str">
        <f t="shared" si="4"/>
        <v>2176-77</v>
      </c>
      <c r="FM2" s="21" t="str">
        <f t="shared" si="4"/>
        <v>2177-78</v>
      </c>
      <c r="FN2" s="21" t="str">
        <f t="shared" si="4"/>
        <v>2178-79</v>
      </c>
      <c r="FO2" s="21" t="str">
        <f t="shared" si="4"/>
        <v>2179-80</v>
      </c>
      <c r="FP2" s="21" t="str">
        <f t="shared" si="4"/>
        <v>2180-81</v>
      </c>
      <c r="FQ2" s="21" t="str">
        <f t="shared" si="4"/>
        <v>2181-82</v>
      </c>
      <c r="FR2" s="21" t="str">
        <f t="shared" si="4"/>
        <v>2182-83</v>
      </c>
      <c r="FS2" s="21" t="str">
        <f t="shared" si="4"/>
        <v>2183-84</v>
      </c>
      <c r="FT2" s="21" t="str">
        <f t="shared" si="4"/>
        <v>2184-85</v>
      </c>
      <c r="FU2" s="21" t="str">
        <f t="shared" si="4"/>
        <v>2185-86</v>
      </c>
      <c r="FV2" s="21" t="str">
        <f t="shared" si="4"/>
        <v>2186-87</v>
      </c>
      <c r="FW2" s="21" t="str">
        <f t="shared" ref="FW2:GN2" si="5" xml:space="preserve"> FW4 - 1 &amp; "-" &amp; RIGHT( FW4, 2 )</f>
        <v>2187-88</v>
      </c>
      <c r="FX2" s="21" t="str">
        <f t="shared" si="5"/>
        <v>2188-89</v>
      </c>
      <c r="FY2" s="21" t="str">
        <f t="shared" si="5"/>
        <v>2189-90</v>
      </c>
      <c r="FZ2" s="21" t="str">
        <f t="shared" si="5"/>
        <v>2190-91</v>
      </c>
      <c r="GA2" s="21" t="str">
        <f t="shared" si="5"/>
        <v>2191-92</v>
      </c>
      <c r="GB2" s="21" t="str">
        <f t="shared" si="5"/>
        <v>2192-93</v>
      </c>
      <c r="GC2" s="21" t="str">
        <f t="shared" si="5"/>
        <v>2193-94</v>
      </c>
      <c r="GD2" s="21" t="str">
        <f t="shared" si="5"/>
        <v>2194-95</v>
      </c>
      <c r="GE2" s="21" t="str">
        <f t="shared" si="5"/>
        <v>2195-96</v>
      </c>
      <c r="GF2" s="21" t="str">
        <f t="shared" si="5"/>
        <v>2196-97</v>
      </c>
      <c r="GG2" s="21" t="str">
        <f t="shared" si="5"/>
        <v>2197-98</v>
      </c>
      <c r="GH2" s="21" t="str">
        <f t="shared" si="5"/>
        <v>2198-99</v>
      </c>
      <c r="GI2" s="21" t="str">
        <f t="shared" si="5"/>
        <v>2199-00</v>
      </c>
      <c r="GJ2" s="21" t="str">
        <f t="shared" si="5"/>
        <v>2200-01</v>
      </c>
      <c r="GK2" s="21" t="str">
        <f t="shared" si="5"/>
        <v>2201-02</v>
      </c>
      <c r="GL2" s="21" t="str">
        <f t="shared" si="5"/>
        <v>2202-03</v>
      </c>
      <c r="GM2" s="21" t="str">
        <f t="shared" si="5"/>
        <v>2203-04</v>
      </c>
      <c r="GN2" s="21" t="str">
        <f t="shared" si="5"/>
        <v>2204-05</v>
      </c>
      <c r="GO2" s="21" t="str">
        <f t="shared" ref="GO2:HC2" si="6" xml:space="preserve"> GO4 - 1 &amp; "-" &amp; RIGHT( GO4, 2 )</f>
        <v>2205-06</v>
      </c>
      <c r="GP2" s="21" t="str">
        <f t="shared" si="6"/>
        <v>2206-07</v>
      </c>
      <c r="GQ2" s="21" t="str">
        <f t="shared" si="6"/>
        <v>2207-08</v>
      </c>
      <c r="GR2" s="21" t="str">
        <f t="shared" si="6"/>
        <v>2208-09</v>
      </c>
      <c r="GS2" s="21" t="str">
        <f t="shared" si="6"/>
        <v>2209-10</v>
      </c>
      <c r="GT2" s="21" t="str">
        <f t="shared" si="6"/>
        <v>2210-11</v>
      </c>
      <c r="GU2" s="21" t="str">
        <f t="shared" si="6"/>
        <v>2211-12</v>
      </c>
      <c r="GV2" s="21" t="str">
        <f t="shared" si="6"/>
        <v>2212-13</v>
      </c>
      <c r="GW2" s="21" t="str">
        <f t="shared" si="6"/>
        <v>2213-14</v>
      </c>
      <c r="GX2" s="21" t="str">
        <f t="shared" si="6"/>
        <v>2214-15</v>
      </c>
      <c r="GY2" s="21" t="str">
        <f t="shared" si="6"/>
        <v>2215-16</v>
      </c>
      <c r="GZ2" s="21" t="str">
        <f t="shared" si="6"/>
        <v>2216-17</v>
      </c>
      <c r="HA2" s="21" t="str">
        <f t="shared" si="6"/>
        <v>2217-18</v>
      </c>
      <c r="HB2" s="21" t="str">
        <f t="shared" si="6"/>
        <v>2218-19</v>
      </c>
      <c r="HC2" s="21" t="str">
        <f t="shared" si="6"/>
        <v>2219-20</v>
      </c>
    </row>
    <row r="3" spans="1:211" ht="3" customHeight="1" thickTop="1" x14ac:dyDescent="0.2">
      <c r="A3" s="7"/>
      <c r="B3" s="14"/>
      <c r="C3" s="7"/>
      <c r="D3" s="15"/>
      <c r="E3" s="16"/>
      <c r="F3" s="17"/>
      <c r="G3" s="16"/>
      <c r="H3" s="16"/>
      <c r="I3" s="16"/>
      <c r="J3" s="13"/>
      <c r="K3" s="16"/>
    </row>
    <row r="4" spans="1:211" s="25" customFormat="1" x14ac:dyDescent="0.2">
      <c r="E4" s="25" t="s">
        <v>2</v>
      </c>
      <c r="G4" s="26">
        <f xml:space="preserve"> InpC!G5</f>
        <v>2020</v>
      </c>
      <c r="I4"/>
      <c r="K4" s="27">
        <f t="shared" ref="K4:BV4" si="7" xml:space="preserve"> IF( J4 = 0, $G4, J4 + 1 )</f>
        <v>2020</v>
      </c>
      <c r="L4" s="27">
        <f t="shared" si="7"/>
        <v>2021</v>
      </c>
      <c r="M4" s="27">
        <f t="shared" si="7"/>
        <v>2022</v>
      </c>
      <c r="N4" s="27">
        <f t="shared" si="7"/>
        <v>2023</v>
      </c>
      <c r="O4" s="27">
        <f t="shared" si="7"/>
        <v>2024</v>
      </c>
      <c r="P4" s="27">
        <f t="shared" si="7"/>
        <v>2025</v>
      </c>
      <c r="Q4" s="27">
        <f t="shared" si="7"/>
        <v>2026</v>
      </c>
      <c r="R4" s="27">
        <f t="shared" si="7"/>
        <v>2027</v>
      </c>
      <c r="S4" s="27">
        <f t="shared" si="7"/>
        <v>2028</v>
      </c>
      <c r="T4" s="27">
        <f t="shared" si="7"/>
        <v>2029</v>
      </c>
      <c r="U4" s="27">
        <f t="shared" si="7"/>
        <v>2030</v>
      </c>
      <c r="V4" s="27">
        <f t="shared" si="7"/>
        <v>2031</v>
      </c>
      <c r="W4" s="27">
        <f t="shared" si="7"/>
        <v>2032</v>
      </c>
      <c r="X4" s="27">
        <f t="shared" si="7"/>
        <v>2033</v>
      </c>
      <c r="Y4" s="27">
        <f t="shared" si="7"/>
        <v>2034</v>
      </c>
      <c r="Z4" s="27">
        <f t="shared" si="7"/>
        <v>2035</v>
      </c>
      <c r="AA4" s="27">
        <f t="shared" si="7"/>
        <v>2036</v>
      </c>
      <c r="AB4" s="27">
        <f t="shared" si="7"/>
        <v>2037</v>
      </c>
      <c r="AC4" s="27">
        <f t="shared" si="7"/>
        <v>2038</v>
      </c>
      <c r="AD4" s="27">
        <f t="shared" si="7"/>
        <v>2039</v>
      </c>
      <c r="AE4" s="27">
        <f t="shared" si="7"/>
        <v>2040</v>
      </c>
      <c r="AF4" s="27">
        <f t="shared" si="7"/>
        <v>2041</v>
      </c>
      <c r="AG4" s="27">
        <f t="shared" si="7"/>
        <v>2042</v>
      </c>
      <c r="AH4" s="27">
        <f t="shared" si="7"/>
        <v>2043</v>
      </c>
      <c r="AI4" s="27">
        <f t="shared" si="7"/>
        <v>2044</v>
      </c>
      <c r="AJ4" s="27">
        <f t="shared" si="7"/>
        <v>2045</v>
      </c>
      <c r="AK4" s="27">
        <f t="shared" si="7"/>
        <v>2046</v>
      </c>
      <c r="AL4" s="27">
        <f t="shared" si="7"/>
        <v>2047</v>
      </c>
      <c r="AM4" s="27">
        <f t="shared" si="7"/>
        <v>2048</v>
      </c>
      <c r="AN4" s="27">
        <f t="shared" si="7"/>
        <v>2049</v>
      </c>
      <c r="AO4" s="27">
        <f t="shared" si="7"/>
        <v>2050</v>
      </c>
      <c r="AP4" s="27">
        <f t="shared" si="7"/>
        <v>2051</v>
      </c>
      <c r="AQ4" s="27">
        <f t="shared" si="7"/>
        <v>2052</v>
      </c>
      <c r="AR4" s="27">
        <f t="shared" si="7"/>
        <v>2053</v>
      </c>
      <c r="AS4" s="27">
        <f t="shared" si="7"/>
        <v>2054</v>
      </c>
      <c r="AT4" s="27">
        <f t="shared" si="7"/>
        <v>2055</v>
      </c>
      <c r="AU4" s="27">
        <f t="shared" si="7"/>
        <v>2056</v>
      </c>
      <c r="AV4" s="27">
        <f t="shared" si="7"/>
        <v>2057</v>
      </c>
      <c r="AW4" s="27">
        <f t="shared" si="7"/>
        <v>2058</v>
      </c>
      <c r="AX4" s="27">
        <f t="shared" si="7"/>
        <v>2059</v>
      </c>
      <c r="AY4" s="27">
        <f t="shared" si="7"/>
        <v>2060</v>
      </c>
      <c r="AZ4" s="27">
        <f t="shared" si="7"/>
        <v>2061</v>
      </c>
      <c r="BA4" s="27">
        <f t="shared" si="7"/>
        <v>2062</v>
      </c>
      <c r="BB4" s="27">
        <f t="shared" si="7"/>
        <v>2063</v>
      </c>
      <c r="BC4" s="27">
        <f t="shared" si="7"/>
        <v>2064</v>
      </c>
      <c r="BD4" s="27">
        <f t="shared" si="7"/>
        <v>2065</v>
      </c>
      <c r="BE4" s="27">
        <f t="shared" si="7"/>
        <v>2066</v>
      </c>
      <c r="BF4" s="27">
        <f t="shared" si="7"/>
        <v>2067</v>
      </c>
      <c r="BG4" s="27">
        <f t="shared" si="7"/>
        <v>2068</v>
      </c>
      <c r="BH4" s="27">
        <f t="shared" si="7"/>
        <v>2069</v>
      </c>
      <c r="BI4" s="27">
        <f t="shared" si="7"/>
        <v>2070</v>
      </c>
      <c r="BJ4" s="27">
        <f t="shared" si="7"/>
        <v>2071</v>
      </c>
      <c r="BK4" s="27">
        <f t="shared" si="7"/>
        <v>2072</v>
      </c>
      <c r="BL4" s="27">
        <f t="shared" si="7"/>
        <v>2073</v>
      </c>
      <c r="BM4" s="27">
        <f t="shared" si="7"/>
        <v>2074</v>
      </c>
      <c r="BN4" s="27">
        <f t="shared" si="7"/>
        <v>2075</v>
      </c>
      <c r="BO4" s="27">
        <f t="shared" si="7"/>
        <v>2076</v>
      </c>
      <c r="BP4" s="27">
        <f t="shared" si="7"/>
        <v>2077</v>
      </c>
      <c r="BQ4" s="27">
        <f t="shared" si="7"/>
        <v>2078</v>
      </c>
      <c r="BR4" s="27">
        <f t="shared" si="7"/>
        <v>2079</v>
      </c>
      <c r="BS4" s="27">
        <f t="shared" si="7"/>
        <v>2080</v>
      </c>
      <c r="BT4" s="27">
        <f t="shared" si="7"/>
        <v>2081</v>
      </c>
      <c r="BU4" s="27">
        <f t="shared" si="7"/>
        <v>2082</v>
      </c>
      <c r="BV4" s="27">
        <f t="shared" si="7"/>
        <v>2083</v>
      </c>
      <c r="BW4" s="27">
        <f t="shared" ref="BW4:EH4" si="8" xml:space="preserve"> IF( BV4 = 0, $G4, BV4 + 1 )</f>
        <v>2084</v>
      </c>
      <c r="BX4" s="27">
        <f t="shared" si="8"/>
        <v>2085</v>
      </c>
      <c r="BY4" s="27">
        <f t="shared" si="8"/>
        <v>2086</v>
      </c>
      <c r="BZ4" s="27">
        <f t="shared" si="8"/>
        <v>2087</v>
      </c>
      <c r="CA4" s="27">
        <f t="shared" si="8"/>
        <v>2088</v>
      </c>
      <c r="CB4" s="27">
        <f t="shared" si="8"/>
        <v>2089</v>
      </c>
      <c r="CC4" s="27">
        <f t="shared" si="8"/>
        <v>2090</v>
      </c>
      <c r="CD4" s="27">
        <f t="shared" si="8"/>
        <v>2091</v>
      </c>
      <c r="CE4" s="27">
        <f t="shared" si="8"/>
        <v>2092</v>
      </c>
      <c r="CF4" s="27">
        <f t="shared" si="8"/>
        <v>2093</v>
      </c>
      <c r="CG4" s="27">
        <f t="shared" si="8"/>
        <v>2094</v>
      </c>
      <c r="CH4" s="27">
        <f t="shared" si="8"/>
        <v>2095</v>
      </c>
      <c r="CI4" s="27">
        <f t="shared" si="8"/>
        <v>2096</v>
      </c>
      <c r="CJ4" s="27">
        <f t="shared" si="8"/>
        <v>2097</v>
      </c>
      <c r="CK4" s="27">
        <f t="shared" si="8"/>
        <v>2098</v>
      </c>
      <c r="CL4" s="27">
        <f t="shared" si="8"/>
        <v>2099</v>
      </c>
      <c r="CM4" s="27">
        <f t="shared" si="8"/>
        <v>2100</v>
      </c>
      <c r="CN4" s="27">
        <f t="shared" si="8"/>
        <v>2101</v>
      </c>
      <c r="CO4" s="27">
        <f t="shared" si="8"/>
        <v>2102</v>
      </c>
      <c r="CP4" s="27">
        <f t="shared" si="8"/>
        <v>2103</v>
      </c>
      <c r="CQ4" s="27">
        <f t="shared" si="8"/>
        <v>2104</v>
      </c>
      <c r="CR4" s="27">
        <f t="shared" si="8"/>
        <v>2105</v>
      </c>
      <c r="CS4" s="27">
        <f t="shared" si="8"/>
        <v>2106</v>
      </c>
      <c r="CT4" s="27">
        <f t="shared" si="8"/>
        <v>2107</v>
      </c>
      <c r="CU4" s="27">
        <f t="shared" si="8"/>
        <v>2108</v>
      </c>
      <c r="CV4" s="27">
        <f t="shared" si="8"/>
        <v>2109</v>
      </c>
      <c r="CW4" s="27">
        <f t="shared" si="8"/>
        <v>2110</v>
      </c>
      <c r="CX4" s="27">
        <f t="shared" si="8"/>
        <v>2111</v>
      </c>
      <c r="CY4" s="27">
        <f t="shared" si="8"/>
        <v>2112</v>
      </c>
      <c r="CZ4" s="27">
        <f t="shared" si="8"/>
        <v>2113</v>
      </c>
      <c r="DA4" s="27">
        <f t="shared" si="8"/>
        <v>2114</v>
      </c>
      <c r="DB4" s="27">
        <f t="shared" si="8"/>
        <v>2115</v>
      </c>
      <c r="DC4" s="27">
        <f t="shared" si="8"/>
        <v>2116</v>
      </c>
      <c r="DD4" s="27">
        <f t="shared" si="8"/>
        <v>2117</v>
      </c>
      <c r="DE4" s="27">
        <f t="shared" si="8"/>
        <v>2118</v>
      </c>
      <c r="DF4" s="27">
        <f t="shared" si="8"/>
        <v>2119</v>
      </c>
      <c r="DG4" s="27">
        <f t="shared" si="8"/>
        <v>2120</v>
      </c>
      <c r="DH4" s="27">
        <f t="shared" si="8"/>
        <v>2121</v>
      </c>
      <c r="DI4" s="27">
        <f t="shared" si="8"/>
        <v>2122</v>
      </c>
      <c r="DJ4" s="27">
        <f t="shared" si="8"/>
        <v>2123</v>
      </c>
      <c r="DK4" s="27">
        <f t="shared" si="8"/>
        <v>2124</v>
      </c>
      <c r="DL4" s="27">
        <f t="shared" si="8"/>
        <v>2125</v>
      </c>
      <c r="DM4" s="27">
        <f t="shared" si="8"/>
        <v>2126</v>
      </c>
      <c r="DN4" s="27">
        <f t="shared" si="8"/>
        <v>2127</v>
      </c>
      <c r="DO4" s="27">
        <f t="shared" si="8"/>
        <v>2128</v>
      </c>
      <c r="DP4" s="27">
        <f t="shared" si="8"/>
        <v>2129</v>
      </c>
      <c r="DQ4" s="27">
        <f t="shared" si="8"/>
        <v>2130</v>
      </c>
      <c r="DR4" s="27">
        <f t="shared" si="8"/>
        <v>2131</v>
      </c>
      <c r="DS4" s="27">
        <f t="shared" si="8"/>
        <v>2132</v>
      </c>
      <c r="DT4" s="27">
        <f t="shared" si="8"/>
        <v>2133</v>
      </c>
      <c r="DU4" s="27">
        <f t="shared" si="8"/>
        <v>2134</v>
      </c>
      <c r="DV4" s="27">
        <f t="shared" si="8"/>
        <v>2135</v>
      </c>
      <c r="DW4" s="27">
        <f t="shared" si="8"/>
        <v>2136</v>
      </c>
      <c r="DX4" s="27">
        <f t="shared" si="8"/>
        <v>2137</v>
      </c>
      <c r="DY4" s="27">
        <f t="shared" si="8"/>
        <v>2138</v>
      </c>
      <c r="DZ4" s="27">
        <f t="shared" si="8"/>
        <v>2139</v>
      </c>
      <c r="EA4" s="27">
        <f t="shared" si="8"/>
        <v>2140</v>
      </c>
      <c r="EB4" s="27">
        <f t="shared" si="8"/>
        <v>2141</v>
      </c>
      <c r="EC4" s="27">
        <f t="shared" si="8"/>
        <v>2142</v>
      </c>
      <c r="ED4" s="27">
        <f t="shared" si="8"/>
        <v>2143</v>
      </c>
      <c r="EE4" s="27">
        <f t="shared" si="8"/>
        <v>2144</v>
      </c>
      <c r="EF4" s="27">
        <f t="shared" si="8"/>
        <v>2145</v>
      </c>
      <c r="EG4" s="27">
        <f t="shared" si="8"/>
        <v>2146</v>
      </c>
      <c r="EH4" s="27">
        <f t="shared" si="8"/>
        <v>2147</v>
      </c>
      <c r="EI4" s="27">
        <f t="shared" ref="EI4:GT4" si="9" xml:space="preserve"> IF( EH4 = 0, $G4, EH4 + 1 )</f>
        <v>2148</v>
      </c>
      <c r="EJ4" s="27">
        <f t="shared" si="9"/>
        <v>2149</v>
      </c>
      <c r="EK4" s="27">
        <f t="shared" si="9"/>
        <v>2150</v>
      </c>
      <c r="EL4" s="27">
        <f t="shared" si="9"/>
        <v>2151</v>
      </c>
      <c r="EM4" s="27">
        <f t="shared" si="9"/>
        <v>2152</v>
      </c>
      <c r="EN4" s="27">
        <f t="shared" si="9"/>
        <v>2153</v>
      </c>
      <c r="EO4" s="27">
        <f t="shared" si="9"/>
        <v>2154</v>
      </c>
      <c r="EP4" s="27">
        <f t="shared" si="9"/>
        <v>2155</v>
      </c>
      <c r="EQ4" s="27">
        <f t="shared" si="9"/>
        <v>2156</v>
      </c>
      <c r="ER4" s="27">
        <f t="shared" si="9"/>
        <v>2157</v>
      </c>
      <c r="ES4" s="27">
        <f t="shared" si="9"/>
        <v>2158</v>
      </c>
      <c r="ET4" s="27">
        <f t="shared" si="9"/>
        <v>2159</v>
      </c>
      <c r="EU4" s="27">
        <f t="shared" si="9"/>
        <v>2160</v>
      </c>
      <c r="EV4" s="27">
        <f t="shared" si="9"/>
        <v>2161</v>
      </c>
      <c r="EW4" s="27">
        <f t="shared" si="9"/>
        <v>2162</v>
      </c>
      <c r="EX4" s="27">
        <f t="shared" si="9"/>
        <v>2163</v>
      </c>
      <c r="EY4" s="27">
        <f t="shared" si="9"/>
        <v>2164</v>
      </c>
      <c r="EZ4" s="27">
        <f t="shared" si="9"/>
        <v>2165</v>
      </c>
      <c r="FA4" s="27">
        <f t="shared" si="9"/>
        <v>2166</v>
      </c>
      <c r="FB4" s="27">
        <f t="shared" si="9"/>
        <v>2167</v>
      </c>
      <c r="FC4" s="27">
        <f t="shared" si="9"/>
        <v>2168</v>
      </c>
      <c r="FD4" s="27">
        <f t="shared" si="9"/>
        <v>2169</v>
      </c>
      <c r="FE4" s="27">
        <f t="shared" si="9"/>
        <v>2170</v>
      </c>
      <c r="FF4" s="27">
        <f t="shared" si="9"/>
        <v>2171</v>
      </c>
      <c r="FG4" s="27">
        <f t="shared" si="9"/>
        <v>2172</v>
      </c>
      <c r="FH4" s="27">
        <f t="shared" si="9"/>
        <v>2173</v>
      </c>
      <c r="FI4" s="27">
        <f t="shared" si="9"/>
        <v>2174</v>
      </c>
      <c r="FJ4" s="27">
        <f t="shared" si="9"/>
        <v>2175</v>
      </c>
      <c r="FK4" s="27">
        <f t="shared" si="9"/>
        <v>2176</v>
      </c>
      <c r="FL4" s="27">
        <f t="shared" si="9"/>
        <v>2177</v>
      </c>
      <c r="FM4" s="27">
        <f t="shared" si="9"/>
        <v>2178</v>
      </c>
      <c r="FN4" s="27">
        <f t="shared" si="9"/>
        <v>2179</v>
      </c>
      <c r="FO4" s="27">
        <f t="shared" si="9"/>
        <v>2180</v>
      </c>
      <c r="FP4" s="27">
        <f t="shared" si="9"/>
        <v>2181</v>
      </c>
      <c r="FQ4" s="27">
        <f t="shared" si="9"/>
        <v>2182</v>
      </c>
      <c r="FR4" s="27">
        <f t="shared" si="9"/>
        <v>2183</v>
      </c>
      <c r="FS4" s="27">
        <f t="shared" si="9"/>
        <v>2184</v>
      </c>
      <c r="FT4" s="27">
        <f t="shared" si="9"/>
        <v>2185</v>
      </c>
      <c r="FU4" s="27">
        <f t="shared" si="9"/>
        <v>2186</v>
      </c>
      <c r="FV4" s="27">
        <f t="shared" si="9"/>
        <v>2187</v>
      </c>
      <c r="FW4" s="27">
        <f t="shared" si="9"/>
        <v>2188</v>
      </c>
      <c r="FX4" s="27">
        <f t="shared" si="9"/>
        <v>2189</v>
      </c>
      <c r="FY4" s="27">
        <f t="shared" si="9"/>
        <v>2190</v>
      </c>
      <c r="FZ4" s="27">
        <f t="shared" si="9"/>
        <v>2191</v>
      </c>
      <c r="GA4" s="27">
        <f t="shared" si="9"/>
        <v>2192</v>
      </c>
      <c r="GB4" s="27">
        <f t="shared" si="9"/>
        <v>2193</v>
      </c>
      <c r="GC4" s="27">
        <f t="shared" si="9"/>
        <v>2194</v>
      </c>
      <c r="GD4" s="27">
        <f t="shared" si="9"/>
        <v>2195</v>
      </c>
      <c r="GE4" s="27">
        <f t="shared" si="9"/>
        <v>2196</v>
      </c>
      <c r="GF4" s="27">
        <f t="shared" si="9"/>
        <v>2197</v>
      </c>
      <c r="GG4" s="27">
        <f t="shared" si="9"/>
        <v>2198</v>
      </c>
      <c r="GH4" s="27">
        <f t="shared" si="9"/>
        <v>2199</v>
      </c>
      <c r="GI4" s="27">
        <f t="shared" si="9"/>
        <v>2200</v>
      </c>
      <c r="GJ4" s="27">
        <f t="shared" si="9"/>
        <v>2201</v>
      </c>
      <c r="GK4" s="27">
        <f t="shared" si="9"/>
        <v>2202</v>
      </c>
      <c r="GL4" s="27">
        <f t="shared" si="9"/>
        <v>2203</v>
      </c>
      <c r="GM4" s="27">
        <f t="shared" si="9"/>
        <v>2204</v>
      </c>
      <c r="GN4" s="27">
        <f t="shared" si="9"/>
        <v>2205</v>
      </c>
      <c r="GO4" s="27">
        <f t="shared" si="9"/>
        <v>2206</v>
      </c>
      <c r="GP4" s="27">
        <f t="shared" si="9"/>
        <v>2207</v>
      </c>
      <c r="GQ4" s="27">
        <f t="shared" si="9"/>
        <v>2208</v>
      </c>
      <c r="GR4" s="27">
        <f t="shared" si="9"/>
        <v>2209</v>
      </c>
      <c r="GS4" s="27">
        <f t="shared" si="9"/>
        <v>2210</v>
      </c>
      <c r="GT4" s="27">
        <f t="shared" si="9"/>
        <v>2211</v>
      </c>
      <c r="GU4" s="27">
        <f t="shared" ref="GU4:HC4" si="10" xml:space="preserve"> IF( GT4 = 0, $G4, GT4 + 1 )</f>
        <v>2212</v>
      </c>
      <c r="GV4" s="27">
        <f t="shared" si="10"/>
        <v>2213</v>
      </c>
      <c r="GW4" s="27">
        <f t="shared" si="10"/>
        <v>2214</v>
      </c>
      <c r="GX4" s="27">
        <f t="shared" si="10"/>
        <v>2215</v>
      </c>
      <c r="GY4" s="27">
        <f t="shared" si="10"/>
        <v>2216</v>
      </c>
      <c r="GZ4" s="27">
        <f t="shared" si="10"/>
        <v>2217</v>
      </c>
      <c r="HA4" s="27">
        <f t="shared" si="10"/>
        <v>2218</v>
      </c>
      <c r="HB4" s="27">
        <f t="shared" si="10"/>
        <v>2219</v>
      </c>
      <c r="HC4" s="27">
        <f t="shared" si="10"/>
        <v>2220</v>
      </c>
    </row>
    <row r="5" spans="1:211" ht="3" customHeight="1" x14ac:dyDescent="0.2">
      <c r="A5" s="7"/>
      <c r="B5" s="14"/>
      <c r="C5" s="7"/>
      <c r="D5" s="15"/>
      <c r="E5" s="16"/>
      <c r="F5" s="17"/>
      <c r="G5" s="16"/>
      <c r="H5" s="16"/>
      <c r="J5" s="13"/>
      <c r="K5" s="16"/>
    </row>
    <row r="6" spans="1:211" x14ac:dyDescent="0.2">
      <c r="D6" s="68" t="s">
        <v>91</v>
      </c>
      <c r="E6" t="s">
        <v>285</v>
      </c>
      <c r="H6" t="s">
        <v>14</v>
      </c>
      <c r="K6" s="257">
        <v>2.1012416427889313E-2</v>
      </c>
      <c r="L6" s="257">
        <v>1.4967259120673537E-2</v>
      </c>
      <c r="M6" s="257">
        <v>1.2984074892714137E-2</v>
      </c>
      <c r="N6" s="257">
        <v>1.5791984753078081E-2</v>
      </c>
      <c r="O6" s="257">
        <v>1.8116608846002968E-2</v>
      </c>
      <c r="P6" s="257">
        <v>1.8809443883863297E-2</v>
      </c>
      <c r="Q6" s="257">
        <v>1.9001246133963257E-2</v>
      </c>
      <c r="R6" s="257">
        <v>1.9581687447104645E-2</v>
      </c>
      <c r="S6" s="257">
        <v>1.9996805127965978E-2</v>
      </c>
      <c r="T6" s="257">
        <v>1.9996805127965978E-2</v>
      </c>
      <c r="U6" s="257">
        <v>1.9996805127965978E-2</v>
      </c>
      <c r="V6" s="261">
        <f xml:space="preserve"> U6</f>
        <v>1.9996805127965978E-2</v>
      </c>
      <c r="W6" s="261">
        <f t="shared" ref="W6:CH6" si="11" xml:space="preserve"> V6</f>
        <v>1.9996805127965978E-2</v>
      </c>
      <c r="X6" s="261">
        <f t="shared" si="11"/>
        <v>1.9996805127965978E-2</v>
      </c>
      <c r="Y6" s="261">
        <f t="shared" si="11"/>
        <v>1.9996805127965978E-2</v>
      </c>
      <c r="Z6" s="261">
        <f t="shared" si="11"/>
        <v>1.9996805127965978E-2</v>
      </c>
      <c r="AA6" s="261">
        <f t="shared" si="11"/>
        <v>1.9996805127965978E-2</v>
      </c>
      <c r="AB6" s="261">
        <f t="shared" si="11"/>
        <v>1.9996805127965978E-2</v>
      </c>
      <c r="AC6" s="261">
        <f t="shared" si="11"/>
        <v>1.9996805127965978E-2</v>
      </c>
      <c r="AD6" s="261">
        <f t="shared" si="11"/>
        <v>1.9996805127965978E-2</v>
      </c>
      <c r="AE6" s="261">
        <f t="shared" si="11"/>
        <v>1.9996805127965978E-2</v>
      </c>
      <c r="AF6" s="261">
        <f t="shared" si="11"/>
        <v>1.9996805127965978E-2</v>
      </c>
      <c r="AG6" s="261">
        <f t="shared" si="11"/>
        <v>1.9996805127965978E-2</v>
      </c>
      <c r="AH6" s="261">
        <f t="shared" si="11"/>
        <v>1.9996805127965978E-2</v>
      </c>
      <c r="AI6" s="261">
        <f t="shared" si="11"/>
        <v>1.9996805127965978E-2</v>
      </c>
      <c r="AJ6" s="261">
        <f t="shared" si="11"/>
        <v>1.9996805127965978E-2</v>
      </c>
      <c r="AK6" s="261">
        <f t="shared" si="11"/>
        <v>1.9996805127965978E-2</v>
      </c>
      <c r="AL6" s="261">
        <f t="shared" si="11"/>
        <v>1.9996805127965978E-2</v>
      </c>
      <c r="AM6" s="261">
        <f t="shared" si="11"/>
        <v>1.9996805127965978E-2</v>
      </c>
      <c r="AN6" s="261">
        <f t="shared" si="11"/>
        <v>1.9996805127965978E-2</v>
      </c>
      <c r="AO6" s="261">
        <f t="shared" si="11"/>
        <v>1.9996805127965978E-2</v>
      </c>
      <c r="AP6" s="261">
        <f t="shared" si="11"/>
        <v>1.9996805127965978E-2</v>
      </c>
      <c r="AQ6" s="261">
        <f t="shared" si="11"/>
        <v>1.9996805127965978E-2</v>
      </c>
      <c r="AR6" s="261">
        <f t="shared" si="11"/>
        <v>1.9996805127965978E-2</v>
      </c>
      <c r="AS6" s="261">
        <f t="shared" si="11"/>
        <v>1.9996805127965978E-2</v>
      </c>
      <c r="AT6" s="261">
        <f t="shared" si="11"/>
        <v>1.9996805127965978E-2</v>
      </c>
      <c r="AU6" s="261">
        <f t="shared" si="11"/>
        <v>1.9996805127965978E-2</v>
      </c>
      <c r="AV6" s="261">
        <f t="shared" si="11"/>
        <v>1.9996805127965978E-2</v>
      </c>
      <c r="AW6" s="261">
        <f t="shared" si="11"/>
        <v>1.9996805127965978E-2</v>
      </c>
      <c r="AX6" s="261">
        <f t="shared" si="11"/>
        <v>1.9996805127965978E-2</v>
      </c>
      <c r="AY6" s="261">
        <f t="shared" si="11"/>
        <v>1.9996805127965978E-2</v>
      </c>
      <c r="AZ6" s="261">
        <f t="shared" si="11"/>
        <v>1.9996805127965978E-2</v>
      </c>
      <c r="BA6" s="261">
        <f t="shared" si="11"/>
        <v>1.9996805127965978E-2</v>
      </c>
      <c r="BB6" s="261">
        <f t="shared" si="11"/>
        <v>1.9996805127965978E-2</v>
      </c>
      <c r="BC6" s="261">
        <f t="shared" si="11"/>
        <v>1.9996805127965978E-2</v>
      </c>
      <c r="BD6" s="261">
        <f t="shared" si="11"/>
        <v>1.9996805127965978E-2</v>
      </c>
      <c r="BE6" s="261">
        <f t="shared" si="11"/>
        <v>1.9996805127965978E-2</v>
      </c>
      <c r="BF6" s="261">
        <f t="shared" si="11"/>
        <v>1.9996805127965978E-2</v>
      </c>
      <c r="BG6" s="261">
        <f t="shared" si="11"/>
        <v>1.9996805127965978E-2</v>
      </c>
      <c r="BH6" s="261">
        <f t="shared" si="11"/>
        <v>1.9996805127965978E-2</v>
      </c>
      <c r="BI6" s="261">
        <f t="shared" si="11"/>
        <v>1.9996805127965978E-2</v>
      </c>
      <c r="BJ6" s="261">
        <f t="shared" si="11"/>
        <v>1.9996805127965978E-2</v>
      </c>
      <c r="BK6" s="261">
        <f t="shared" si="11"/>
        <v>1.9996805127965978E-2</v>
      </c>
      <c r="BL6" s="261">
        <f t="shared" si="11"/>
        <v>1.9996805127965978E-2</v>
      </c>
      <c r="BM6" s="261">
        <f t="shared" si="11"/>
        <v>1.9996805127965978E-2</v>
      </c>
      <c r="BN6" s="261">
        <f t="shared" si="11"/>
        <v>1.9996805127965978E-2</v>
      </c>
      <c r="BO6" s="261">
        <f t="shared" si="11"/>
        <v>1.9996805127965978E-2</v>
      </c>
      <c r="BP6" s="261">
        <f t="shared" si="11"/>
        <v>1.9996805127965978E-2</v>
      </c>
      <c r="BQ6" s="261">
        <f t="shared" si="11"/>
        <v>1.9996805127965978E-2</v>
      </c>
      <c r="BR6" s="261">
        <f t="shared" si="11"/>
        <v>1.9996805127965978E-2</v>
      </c>
      <c r="BS6" s="261">
        <f t="shared" si="11"/>
        <v>1.9996805127965978E-2</v>
      </c>
      <c r="BT6" s="261">
        <f t="shared" si="11"/>
        <v>1.9996805127965978E-2</v>
      </c>
      <c r="BU6" s="261">
        <f t="shared" si="11"/>
        <v>1.9996805127965978E-2</v>
      </c>
      <c r="BV6" s="261">
        <f t="shared" si="11"/>
        <v>1.9996805127965978E-2</v>
      </c>
      <c r="BW6" s="261">
        <f t="shared" si="11"/>
        <v>1.9996805127965978E-2</v>
      </c>
      <c r="BX6" s="261">
        <f t="shared" si="11"/>
        <v>1.9996805127965978E-2</v>
      </c>
      <c r="BY6" s="261">
        <f t="shared" si="11"/>
        <v>1.9996805127965978E-2</v>
      </c>
      <c r="BZ6" s="261">
        <f t="shared" si="11"/>
        <v>1.9996805127965978E-2</v>
      </c>
      <c r="CA6" s="261">
        <f t="shared" si="11"/>
        <v>1.9996805127965978E-2</v>
      </c>
      <c r="CB6" s="261">
        <f t="shared" si="11"/>
        <v>1.9996805127965978E-2</v>
      </c>
      <c r="CC6" s="261">
        <f t="shared" si="11"/>
        <v>1.9996805127965978E-2</v>
      </c>
      <c r="CD6" s="261">
        <f t="shared" si="11"/>
        <v>1.9996805127965978E-2</v>
      </c>
      <c r="CE6" s="261">
        <f t="shared" si="11"/>
        <v>1.9996805127965978E-2</v>
      </c>
      <c r="CF6" s="261">
        <f t="shared" si="11"/>
        <v>1.9996805127965978E-2</v>
      </c>
      <c r="CG6" s="261">
        <f t="shared" si="11"/>
        <v>1.9996805127965978E-2</v>
      </c>
      <c r="CH6" s="261">
        <f t="shared" si="11"/>
        <v>1.9996805127965978E-2</v>
      </c>
      <c r="CI6" s="261">
        <f t="shared" ref="CI6:ET6" si="12" xml:space="preserve"> CH6</f>
        <v>1.9996805127965978E-2</v>
      </c>
      <c r="CJ6" s="261">
        <f t="shared" si="12"/>
        <v>1.9996805127965978E-2</v>
      </c>
      <c r="CK6" s="261">
        <f t="shared" si="12"/>
        <v>1.9996805127965978E-2</v>
      </c>
      <c r="CL6" s="261">
        <f t="shared" si="12"/>
        <v>1.9996805127965978E-2</v>
      </c>
      <c r="CM6" s="261">
        <f t="shared" si="12"/>
        <v>1.9996805127965978E-2</v>
      </c>
      <c r="CN6" s="261">
        <f t="shared" si="12"/>
        <v>1.9996805127965978E-2</v>
      </c>
      <c r="CO6" s="261">
        <f t="shared" si="12"/>
        <v>1.9996805127965978E-2</v>
      </c>
      <c r="CP6" s="261">
        <f t="shared" si="12"/>
        <v>1.9996805127965978E-2</v>
      </c>
      <c r="CQ6" s="261">
        <f t="shared" si="12"/>
        <v>1.9996805127965978E-2</v>
      </c>
      <c r="CR6" s="261">
        <f t="shared" si="12"/>
        <v>1.9996805127965978E-2</v>
      </c>
      <c r="CS6" s="261">
        <f t="shared" si="12"/>
        <v>1.9996805127965978E-2</v>
      </c>
      <c r="CT6" s="261">
        <f t="shared" si="12"/>
        <v>1.9996805127965978E-2</v>
      </c>
      <c r="CU6" s="261">
        <f t="shared" si="12"/>
        <v>1.9996805127965978E-2</v>
      </c>
      <c r="CV6" s="261">
        <f t="shared" si="12"/>
        <v>1.9996805127965978E-2</v>
      </c>
      <c r="CW6" s="261">
        <f t="shared" si="12"/>
        <v>1.9996805127965978E-2</v>
      </c>
      <c r="CX6" s="261">
        <f t="shared" si="12"/>
        <v>1.9996805127965978E-2</v>
      </c>
      <c r="CY6" s="261">
        <f t="shared" si="12"/>
        <v>1.9996805127965978E-2</v>
      </c>
      <c r="CZ6" s="261">
        <f t="shared" si="12"/>
        <v>1.9996805127965978E-2</v>
      </c>
      <c r="DA6" s="261">
        <f t="shared" si="12"/>
        <v>1.9996805127965978E-2</v>
      </c>
      <c r="DB6" s="261">
        <f t="shared" si="12"/>
        <v>1.9996805127965978E-2</v>
      </c>
      <c r="DC6" s="261">
        <f t="shared" si="12"/>
        <v>1.9996805127965978E-2</v>
      </c>
      <c r="DD6" s="261">
        <f t="shared" si="12"/>
        <v>1.9996805127965978E-2</v>
      </c>
      <c r="DE6" s="261">
        <f t="shared" si="12"/>
        <v>1.9996805127965978E-2</v>
      </c>
      <c r="DF6" s="261">
        <f t="shared" si="12"/>
        <v>1.9996805127965978E-2</v>
      </c>
      <c r="DG6" s="261">
        <f t="shared" si="12"/>
        <v>1.9996805127965978E-2</v>
      </c>
      <c r="DH6" s="261">
        <f t="shared" si="12"/>
        <v>1.9996805127965978E-2</v>
      </c>
      <c r="DI6" s="261">
        <f t="shared" si="12"/>
        <v>1.9996805127965978E-2</v>
      </c>
      <c r="DJ6" s="261">
        <f t="shared" si="12"/>
        <v>1.9996805127965978E-2</v>
      </c>
      <c r="DK6" s="261">
        <f t="shared" si="12"/>
        <v>1.9996805127965978E-2</v>
      </c>
      <c r="DL6" s="261">
        <f t="shared" si="12"/>
        <v>1.9996805127965978E-2</v>
      </c>
      <c r="DM6" s="261">
        <f t="shared" si="12"/>
        <v>1.9996805127965978E-2</v>
      </c>
      <c r="DN6" s="261">
        <f t="shared" si="12"/>
        <v>1.9996805127965978E-2</v>
      </c>
      <c r="DO6" s="261">
        <f t="shared" si="12"/>
        <v>1.9996805127965978E-2</v>
      </c>
      <c r="DP6" s="261">
        <f t="shared" si="12"/>
        <v>1.9996805127965978E-2</v>
      </c>
      <c r="DQ6" s="261">
        <f t="shared" si="12"/>
        <v>1.9996805127965978E-2</v>
      </c>
      <c r="DR6" s="261">
        <f t="shared" si="12"/>
        <v>1.9996805127965978E-2</v>
      </c>
      <c r="DS6" s="261">
        <f t="shared" si="12"/>
        <v>1.9996805127965978E-2</v>
      </c>
      <c r="DT6" s="261">
        <f t="shared" si="12"/>
        <v>1.9996805127965978E-2</v>
      </c>
      <c r="DU6" s="261">
        <f t="shared" si="12"/>
        <v>1.9996805127965978E-2</v>
      </c>
      <c r="DV6" s="261">
        <f t="shared" si="12"/>
        <v>1.9996805127965978E-2</v>
      </c>
      <c r="DW6" s="261">
        <f t="shared" si="12"/>
        <v>1.9996805127965978E-2</v>
      </c>
      <c r="DX6" s="261">
        <f t="shared" si="12"/>
        <v>1.9996805127965978E-2</v>
      </c>
      <c r="DY6" s="261">
        <f t="shared" si="12"/>
        <v>1.9996805127965978E-2</v>
      </c>
      <c r="DZ6" s="261">
        <f t="shared" si="12"/>
        <v>1.9996805127965978E-2</v>
      </c>
      <c r="EA6" s="261">
        <f t="shared" si="12"/>
        <v>1.9996805127965978E-2</v>
      </c>
      <c r="EB6" s="261">
        <f t="shared" si="12"/>
        <v>1.9996805127965978E-2</v>
      </c>
      <c r="EC6" s="261">
        <f t="shared" si="12"/>
        <v>1.9996805127965978E-2</v>
      </c>
      <c r="ED6" s="261">
        <f t="shared" si="12"/>
        <v>1.9996805127965978E-2</v>
      </c>
      <c r="EE6" s="261">
        <f t="shared" si="12"/>
        <v>1.9996805127965978E-2</v>
      </c>
      <c r="EF6" s="261">
        <f t="shared" si="12"/>
        <v>1.9996805127965978E-2</v>
      </c>
      <c r="EG6" s="261">
        <f t="shared" si="12"/>
        <v>1.9996805127965978E-2</v>
      </c>
      <c r="EH6" s="261">
        <f t="shared" si="12"/>
        <v>1.9996805127965978E-2</v>
      </c>
      <c r="EI6" s="261">
        <f t="shared" si="12"/>
        <v>1.9996805127965978E-2</v>
      </c>
      <c r="EJ6" s="261">
        <f t="shared" si="12"/>
        <v>1.9996805127965978E-2</v>
      </c>
      <c r="EK6" s="261">
        <f t="shared" si="12"/>
        <v>1.9996805127965978E-2</v>
      </c>
      <c r="EL6" s="261">
        <f t="shared" si="12"/>
        <v>1.9996805127965978E-2</v>
      </c>
      <c r="EM6" s="261">
        <f t="shared" si="12"/>
        <v>1.9996805127965978E-2</v>
      </c>
      <c r="EN6" s="261">
        <f t="shared" si="12"/>
        <v>1.9996805127965978E-2</v>
      </c>
      <c r="EO6" s="261">
        <f t="shared" si="12"/>
        <v>1.9996805127965978E-2</v>
      </c>
      <c r="EP6" s="261">
        <f t="shared" si="12"/>
        <v>1.9996805127965978E-2</v>
      </c>
      <c r="EQ6" s="261">
        <f t="shared" si="12"/>
        <v>1.9996805127965978E-2</v>
      </c>
      <c r="ER6" s="261">
        <f t="shared" si="12"/>
        <v>1.9996805127965978E-2</v>
      </c>
      <c r="ES6" s="261">
        <f t="shared" si="12"/>
        <v>1.9996805127965978E-2</v>
      </c>
      <c r="ET6" s="261">
        <f t="shared" si="12"/>
        <v>1.9996805127965978E-2</v>
      </c>
      <c r="EU6" s="261">
        <f t="shared" ref="EU6:HC6" si="13" xml:space="preserve"> ET6</f>
        <v>1.9996805127965978E-2</v>
      </c>
      <c r="EV6" s="261">
        <f t="shared" si="13"/>
        <v>1.9996805127965978E-2</v>
      </c>
      <c r="EW6" s="261">
        <f t="shared" si="13"/>
        <v>1.9996805127965978E-2</v>
      </c>
      <c r="EX6" s="261">
        <f t="shared" si="13"/>
        <v>1.9996805127965978E-2</v>
      </c>
      <c r="EY6" s="261">
        <f t="shared" si="13"/>
        <v>1.9996805127965978E-2</v>
      </c>
      <c r="EZ6" s="261">
        <f t="shared" si="13"/>
        <v>1.9996805127965978E-2</v>
      </c>
      <c r="FA6" s="261">
        <f t="shared" si="13"/>
        <v>1.9996805127965978E-2</v>
      </c>
      <c r="FB6" s="261">
        <f t="shared" si="13"/>
        <v>1.9996805127965978E-2</v>
      </c>
      <c r="FC6" s="261">
        <f t="shared" si="13"/>
        <v>1.9996805127965978E-2</v>
      </c>
      <c r="FD6" s="261">
        <f t="shared" si="13"/>
        <v>1.9996805127965978E-2</v>
      </c>
      <c r="FE6" s="261">
        <f t="shared" si="13"/>
        <v>1.9996805127965978E-2</v>
      </c>
      <c r="FF6" s="261">
        <f t="shared" si="13"/>
        <v>1.9996805127965978E-2</v>
      </c>
      <c r="FG6" s="261">
        <f t="shared" si="13"/>
        <v>1.9996805127965978E-2</v>
      </c>
      <c r="FH6" s="261">
        <f t="shared" si="13"/>
        <v>1.9996805127965978E-2</v>
      </c>
      <c r="FI6" s="261">
        <f t="shared" si="13"/>
        <v>1.9996805127965978E-2</v>
      </c>
      <c r="FJ6" s="261">
        <f t="shared" si="13"/>
        <v>1.9996805127965978E-2</v>
      </c>
      <c r="FK6" s="261">
        <f t="shared" si="13"/>
        <v>1.9996805127965978E-2</v>
      </c>
      <c r="FL6" s="261">
        <f t="shared" si="13"/>
        <v>1.9996805127965978E-2</v>
      </c>
      <c r="FM6" s="261">
        <f t="shared" si="13"/>
        <v>1.9996805127965978E-2</v>
      </c>
      <c r="FN6" s="261">
        <f t="shared" si="13"/>
        <v>1.9996805127965978E-2</v>
      </c>
      <c r="FO6" s="261">
        <f t="shared" si="13"/>
        <v>1.9996805127965978E-2</v>
      </c>
      <c r="FP6" s="261">
        <f t="shared" si="13"/>
        <v>1.9996805127965978E-2</v>
      </c>
      <c r="FQ6" s="261">
        <f t="shared" si="13"/>
        <v>1.9996805127965978E-2</v>
      </c>
      <c r="FR6" s="261">
        <f t="shared" si="13"/>
        <v>1.9996805127965978E-2</v>
      </c>
      <c r="FS6" s="261">
        <f t="shared" si="13"/>
        <v>1.9996805127965978E-2</v>
      </c>
      <c r="FT6" s="261">
        <f t="shared" si="13"/>
        <v>1.9996805127965978E-2</v>
      </c>
      <c r="FU6" s="261">
        <f t="shared" si="13"/>
        <v>1.9996805127965978E-2</v>
      </c>
      <c r="FV6" s="261">
        <f t="shared" si="13"/>
        <v>1.9996805127965978E-2</v>
      </c>
      <c r="FW6" s="261">
        <f t="shared" si="13"/>
        <v>1.9996805127965978E-2</v>
      </c>
      <c r="FX6" s="261">
        <f t="shared" si="13"/>
        <v>1.9996805127965978E-2</v>
      </c>
      <c r="FY6" s="261">
        <f t="shared" si="13"/>
        <v>1.9996805127965978E-2</v>
      </c>
      <c r="FZ6" s="261">
        <f t="shared" si="13"/>
        <v>1.9996805127965978E-2</v>
      </c>
      <c r="GA6" s="261">
        <f t="shared" si="13"/>
        <v>1.9996805127965978E-2</v>
      </c>
      <c r="GB6" s="261">
        <f t="shared" si="13"/>
        <v>1.9996805127965978E-2</v>
      </c>
      <c r="GC6" s="261">
        <f t="shared" si="13"/>
        <v>1.9996805127965978E-2</v>
      </c>
      <c r="GD6" s="261">
        <f t="shared" si="13"/>
        <v>1.9996805127965978E-2</v>
      </c>
      <c r="GE6" s="261">
        <f t="shared" si="13"/>
        <v>1.9996805127965978E-2</v>
      </c>
      <c r="GF6" s="261">
        <f t="shared" si="13"/>
        <v>1.9996805127965978E-2</v>
      </c>
      <c r="GG6" s="261">
        <f t="shared" si="13"/>
        <v>1.9996805127965978E-2</v>
      </c>
      <c r="GH6" s="261">
        <f t="shared" si="13"/>
        <v>1.9996805127965978E-2</v>
      </c>
      <c r="GI6" s="261">
        <f t="shared" si="13"/>
        <v>1.9996805127965978E-2</v>
      </c>
      <c r="GJ6" s="261">
        <f t="shared" si="13"/>
        <v>1.9996805127965978E-2</v>
      </c>
      <c r="GK6" s="261">
        <f t="shared" si="13"/>
        <v>1.9996805127965978E-2</v>
      </c>
      <c r="GL6" s="261">
        <f t="shared" si="13"/>
        <v>1.9996805127965978E-2</v>
      </c>
      <c r="GM6" s="261">
        <f t="shared" si="13"/>
        <v>1.9996805127965978E-2</v>
      </c>
      <c r="GN6" s="261">
        <f t="shared" si="13"/>
        <v>1.9996805127965978E-2</v>
      </c>
      <c r="GO6" s="261">
        <f t="shared" si="13"/>
        <v>1.9996805127965978E-2</v>
      </c>
      <c r="GP6" s="261">
        <f t="shared" si="13"/>
        <v>1.9996805127965978E-2</v>
      </c>
      <c r="GQ6" s="261">
        <f t="shared" si="13"/>
        <v>1.9996805127965978E-2</v>
      </c>
      <c r="GR6" s="261">
        <f t="shared" si="13"/>
        <v>1.9996805127965978E-2</v>
      </c>
      <c r="GS6" s="261">
        <f t="shared" si="13"/>
        <v>1.9996805127965978E-2</v>
      </c>
      <c r="GT6" s="261">
        <f t="shared" si="13"/>
        <v>1.9996805127965978E-2</v>
      </c>
      <c r="GU6" s="261">
        <f t="shared" si="13"/>
        <v>1.9996805127965978E-2</v>
      </c>
      <c r="GV6" s="261">
        <f t="shared" si="13"/>
        <v>1.9996805127965978E-2</v>
      </c>
      <c r="GW6" s="261">
        <f t="shared" si="13"/>
        <v>1.9996805127965978E-2</v>
      </c>
      <c r="GX6" s="261">
        <f t="shared" si="13"/>
        <v>1.9996805127965978E-2</v>
      </c>
      <c r="GY6" s="261">
        <f t="shared" si="13"/>
        <v>1.9996805127965978E-2</v>
      </c>
      <c r="GZ6" s="261">
        <f t="shared" si="13"/>
        <v>1.9996805127965978E-2</v>
      </c>
      <c r="HA6" s="261">
        <f t="shared" si="13"/>
        <v>1.9996805127965978E-2</v>
      </c>
      <c r="HB6" s="261">
        <f t="shared" si="13"/>
        <v>1.9996805127965978E-2</v>
      </c>
      <c r="HC6" s="261">
        <f t="shared" si="13"/>
        <v>1.9996805127965978E-2</v>
      </c>
    </row>
    <row r="7" spans="1:211" x14ac:dyDescent="0.2">
      <c r="D7" s="68" t="s">
        <v>91</v>
      </c>
      <c r="E7" t="s">
        <v>286</v>
      </c>
      <c r="H7" t="s">
        <v>14</v>
      </c>
      <c r="K7" s="257">
        <v>1.6916276092257654E-2</v>
      </c>
      <c r="L7" s="257">
        <v>1.3336808381610998E-2</v>
      </c>
      <c r="M7" s="257">
        <v>1.5418558808517391E-2</v>
      </c>
      <c r="N7" s="257">
        <v>1.7893684998325554E-2</v>
      </c>
      <c r="O7" s="257">
        <v>1.873036874613021E-2</v>
      </c>
      <c r="P7" s="257">
        <v>1.8989815171094326E-2</v>
      </c>
      <c r="Q7" s="257">
        <v>1.9535367467422571E-2</v>
      </c>
      <c r="R7" s="257">
        <v>1.9996805127965978E-2</v>
      </c>
      <c r="S7" s="257">
        <v>1.9996805127965978E-2</v>
      </c>
      <c r="T7" s="257">
        <v>1.9996805127965978E-2</v>
      </c>
      <c r="U7" s="257">
        <v>1.9996805127965978E-2</v>
      </c>
      <c r="V7" s="261">
        <f t="shared" ref="V7:CG7" si="14" xml:space="preserve"> U7</f>
        <v>1.9996805127965978E-2</v>
      </c>
      <c r="W7" s="261">
        <f t="shared" si="14"/>
        <v>1.9996805127965978E-2</v>
      </c>
      <c r="X7" s="261">
        <f t="shared" si="14"/>
        <v>1.9996805127965978E-2</v>
      </c>
      <c r="Y7" s="261">
        <f t="shared" si="14"/>
        <v>1.9996805127965978E-2</v>
      </c>
      <c r="Z7" s="261">
        <f t="shared" si="14"/>
        <v>1.9996805127965978E-2</v>
      </c>
      <c r="AA7" s="261">
        <f t="shared" si="14"/>
        <v>1.9996805127965978E-2</v>
      </c>
      <c r="AB7" s="261">
        <f t="shared" si="14"/>
        <v>1.9996805127965978E-2</v>
      </c>
      <c r="AC7" s="261">
        <f t="shared" si="14"/>
        <v>1.9996805127965978E-2</v>
      </c>
      <c r="AD7" s="261">
        <f t="shared" si="14"/>
        <v>1.9996805127965978E-2</v>
      </c>
      <c r="AE7" s="261">
        <f t="shared" si="14"/>
        <v>1.9996805127965978E-2</v>
      </c>
      <c r="AF7" s="261">
        <f t="shared" si="14"/>
        <v>1.9996805127965978E-2</v>
      </c>
      <c r="AG7" s="261">
        <f t="shared" si="14"/>
        <v>1.9996805127965978E-2</v>
      </c>
      <c r="AH7" s="261">
        <f t="shared" si="14"/>
        <v>1.9996805127965978E-2</v>
      </c>
      <c r="AI7" s="261">
        <f t="shared" si="14"/>
        <v>1.9996805127965978E-2</v>
      </c>
      <c r="AJ7" s="261">
        <f t="shared" si="14"/>
        <v>1.9996805127965978E-2</v>
      </c>
      <c r="AK7" s="261">
        <f t="shared" si="14"/>
        <v>1.9996805127965978E-2</v>
      </c>
      <c r="AL7" s="261">
        <f t="shared" si="14"/>
        <v>1.9996805127965978E-2</v>
      </c>
      <c r="AM7" s="261">
        <f t="shared" si="14"/>
        <v>1.9996805127965978E-2</v>
      </c>
      <c r="AN7" s="261">
        <f t="shared" si="14"/>
        <v>1.9996805127965978E-2</v>
      </c>
      <c r="AO7" s="261">
        <f t="shared" si="14"/>
        <v>1.9996805127965978E-2</v>
      </c>
      <c r="AP7" s="261">
        <f t="shared" si="14"/>
        <v>1.9996805127965978E-2</v>
      </c>
      <c r="AQ7" s="261">
        <f t="shared" si="14"/>
        <v>1.9996805127965978E-2</v>
      </c>
      <c r="AR7" s="261">
        <f t="shared" si="14"/>
        <v>1.9996805127965978E-2</v>
      </c>
      <c r="AS7" s="261">
        <f t="shared" si="14"/>
        <v>1.9996805127965978E-2</v>
      </c>
      <c r="AT7" s="261">
        <f t="shared" si="14"/>
        <v>1.9996805127965978E-2</v>
      </c>
      <c r="AU7" s="261">
        <f t="shared" si="14"/>
        <v>1.9996805127965978E-2</v>
      </c>
      <c r="AV7" s="261">
        <f t="shared" si="14"/>
        <v>1.9996805127965978E-2</v>
      </c>
      <c r="AW7" s="261">
        <f t="shared" si="14"/>
        <v>1.9996805127965978E-2</v>
      </c>
      <c r="AX7" s="261">
        <f t="shared" si="14"/>
        <v>1.9996805127965978E-2</v>
      </c>
      <c r="AY7" s="261">
        <f t="shared" si="14"/>
        <v>1.9996805127965978E-2</v>
      </c>
      <c r="AZ7" s="261">
        <f t="shared" si="14"/>
        <v>1.9996805127965978E-2</v>
      </c>
      <c r="BA7" s="261">
        <f t="shared" si="14"/>
        <v>1.9996805127965978E-2</v>
      </c>
      <c r="BB7" s="261">
        <f t="shared" si="14"/>
        <v>1.9996805127965978E-2</v>
      </c>
      <c r="BC7" s="261">
        <f t="shared" si="14"/>
        <v>1.9996805127965978E-2</v>
      </c>
      <c r="BD7" s="261">
        <f t="shared" si="14"/>
        <v>1.9996805127965978E-2</v>
      </c>
      <c r="BE7" s="261">
        <f t="shared" si="14"/>
        <v>1.9996805127965978E-2</v>
      </c>
      <c r="BF7" s="261">
        <f t="shared" si="14"/>
        <v>1.9996805127965978E-2</v>
      </c>
      <c r="BG7" s="261">
        <f t="shared" si="14"/>
        <v>1.9996805127965978E-2</v>
      </c>
      <c r="BH7" s="261">
        <f t="shared" si="14"/>
        <v>1.9996805127965978E-2</v>
      </c>
      <c r="BI7" s="261">
        <f t="shared" si="14"/>
        <v>1.9996805127965978E-2</v>
      </c>
      <c r="BJ7" s="261">
        <f t="shared" si="14"/>
        <v>1.9996805127965978E-2</v>
      </c>
      <c r="BK7" s="261">
        <f t="shared" si="14"/>
        <v>1.9996805127965978E-2</v>
      </c>
      <c r="BL7" s="261">
        <f t="shared" si="14"/>
        <v>1.9996805127965978E-2</v>
      </c>
      <c r="BM7" s="261">
        <f t="shared" si="14"/>
        <v>1.9996805127965978E-2</v>
      </c>
      <c r="BN7" s="261">
        <f t="shared" si="14"/>
        <v>1.9996805127965978E-2</v>
      </c>
      <c r="BO7" s="261">
        <f t="shared" si="14"/>
        <v>1.9996805127965978E-2</v>
      </c>
      <c r="BP7" s="261">
        <f t="shared" si="14"/>
        <v>1.9996805127965978E-2</v>
      </c>
      <c r="BQ7" s="261">
        <f t="shared" si="14"/>
        <v>1.9996805127965978E-2</v>
      </c>
      <c r="BR7" s="261">
        <f t="shared" si="14"/>
        <v>1.9996805127965978E-2</v>
      </c>
      <c r="BS7" s="261">
        <f t="shared" si="14"/>
        <v>1.9996805127965978E-2</v>
      </c>
      <c r="BT7" s="261">
        <f t="shared" si="14"/>
        <v>1.9996805127965978E-2</v>
      </c>
      <c r="BU7" s="261">
        <f t="shared" si="14"/>
        <v>1.9996805127965978E-2</v>
      </c>
      <c r="BV7" s="261">
        <f t="shared" si="14"/>
        <v>1.9996805127965978E-2</v>
      </c>
      <c r="BW7" s="261">
        <f t="shared" si="14"/>
        <v>1.9996805127965978E-2</v>
      </c>
      <c r="BX7" s="261">
        <f t="shared" si="14"/>
        <v>1.9996805127965978E-2</v>
      </c>
      <c r="BY7" s="261">
        <f t="shared" si="14"/>
        <v>1.9996805127965978E-2</v>
      </c>
      <c r="BZ7" s="261">
        <f t="shared" si="14"/>
        <v>1.9996805127965978E-2</v>
      </c>
      <c r="CA7" s="261">
        <f t="shared" si="14"/>
        <v>1.9996805127965978E-2</v>
      </c>
      <c r="CB7" s="261">
        <f t="shared" si="14"/>
        <v>1.9996805127965978E-2</v>
      </c>
      <c r="CC7" s="261">
        <f t="shared" si="14"/>
        <v>1.9996805127965978E-2</v>
      </c>
      <c r="CD7" s="261">
        <f t="shared" si="14"/>
        <v>1.9996805127965978E-2</v>
      </c>
      <c r="CE7" s="261">
        <f t="shared" si="14"/>
        <v>1.9996805127965978E-2</v>
      </c>
      <c r="CF7" s="261">
        <f t="shared" si="14"/>
        <v>1.9996805127965978E-2</v>
      </c>
      <c r="CG7" s="261">
        <f t="shared" si="14"/>
        <v>1.9996805127965978E-2</v>
      </c>
      <c r="CH7" s="261">
        <f t="shared" ref="CH7:ES7" si="15" xml:space="preserve"> CG7</f>
        <v>1.9996805127965978E-2</v>
      </c>
      <c r="CI7" s="261">
        <f t="shared" si="15"/>
        <v>1.9996805127965978E-2</v>
      </c>
      <c r="CJ7" s="261">
        <f t="shared" si="15"/>
        <v>1.9996805127965978E-2</v>
      </c>
      <c r="CK7" s="261">
        <f t="shared" si="15"/>
        <v>1.9996805127965978E-2</v>
      </c>
      <c r="CL7" s="261">
        <f t="shared" si="15"/>
        <v>1.9996805127965978E-2</v>
      </c>
      <c r="CM7" s="261">
        <f t="shared" si="15"/>
        <v>1.9996805127965978E-2</v>
      </c>
      <c r="CN7" s="261">
        <f t="shared" si="15"/>
        <v>1.9996805127965978E-2</v>
      </c>
      <c r="CO7" s="261">
        <f t="shared" si="15"/>
        <v>1.9996805127965978E-2</v>
      </c>
      <c r="CP7" s="261">
        <f t="shared" si="15"/>
        <v>1.9996805127965978E-2</v>
      </c>
      <c r="CQ7" s="261">
        <f t="shared" si="15"/>
        <v>1.9996805127965978E-2</v>
      </c>
      <c r="CR7" s="261">
        <f t="shared" si="15"/>
        <v>1.9996805127965978E-2</v>
      </c>
      <c r="CS7" s="261">
        <f t="shared" si="15"/>
        <v>1.9996805127965978E-2</v>
      </c>
      <c r="CT7" s="261">
        <f t="shared" si="15"/>
        <v>1.9996805127965978E-2</v>
      </c>
      <c r="CU7" s="261">
        <f t="shared" si="15"/>
        <v>1.9996805127965978E-2</v>
      </c>
      <c r="CV7" s="261">
        <f t="shared" si="15"/>
        <v>1.9996805127965978E-2</v>
      </c>
      <c r="CW7" s="261">
        <f t="shared" si="15"/>
        <v>1.9996805127965978E-2</v>
      </c>
      <c r="CX7" s="261">
        <f t="shared" si="15"/>
        <v>1.9996805127965978E-2</v>
      </c>
      <c r="CY7" s="261">
        <f t="shared" si="15"/>
        <v>1.9996805127965978E-2</v>
      </c>
      <c r="CZ7" s="261">
        <f t="shared" si="15"/>
        <v>1.9996805127965978E-2</v>
      </c>
      <c r="DA7" s="261">
        <f t="shared" si="15"/>
        <v>1.9996805127965978E-2</v>
      </c>
      <c r="DB7" s="261">
        <f t="shared" si="15"/>
        <v>1.9996805127965978E-2</v>
      </c>
      <c r="DC7" s="261">
        <f t="shared" si="15"/>
        <v>1.9996805127965978E-2</v>
      </c>
      <c r="DD7" s="261">
        <f t="shared" si="15"/>
        <v>1.9996805127965978E-2</v>
      </c>
      <c r="DE7" s="261">
        <f t="shared" si="15"/>
        <v>1.9996805127965978E-2</v>
      </c>
      <c r="DF7" s="261">
        <f t="shared" si="15"/>
        <v>1.9996805127965978E-2</v>
      </c>
      <c r="DG7" s="261">
        <f t="shared" si="15"/>
        <v>1.9996805127965978E-2</v>
      </c>
      <c r="DH7" s="261">
        <f t="shared" si="15"/>
        <v>1.9996805127965978E-2</v>
      </c>
      <c r="DI7" s="261">
        <f t="shared" si="15"/>
        <v>1.9996805127965978E-2</v>
      </c>
      <c r="DJ7" s="261">
        <f t="shared" si="15"/>
        <v>1.9996805127965978E-2</v>
      </c>
      <c r="DK7" s="261">
        <f t="shared" si="15"/>
        <v>1.9996805127965978E-2</v>
      </c>
      <c r="DL7" s="261">
        <f t="shared" si="15"/>
        <v>1.9996805127965978E-2</v>
      </c>
      <c r="DM7" s="261">
        <f t="shared" si="15"/>
        <v>1.9996805127965978E-2</v>
      </c>
      <c r="DN7" s="261">
        <f t="shared" si="15"/>
        <v>1.9996805127965978E-2</v>
      </c>
      <c r="DO7" s="261">
        <f t="shared" si="15"/>
        <v>1.9996805127965978E-2</v>
      </c>
      <c r="DP7" s="261">
        <f t="shared" si="15"/>
        <v>1.9996805127965978E-2</v>
      </c>
      <c r="DQ7" s="261">
        <f t="shared" si="15"/>
        <v>1.9996805127965978E-2</v>
      </c>
      <c r="DR7" s="261">
        <f t="shared" si="15"/>
        <v>1.9996805127965978E-2</v>
      </c>
      <c r="DS7" s="261">
        <f t="shared" si="15"/>
        <v>1.9996805127965978E-2</v>
      </c>
      <c r="DT7" s="261">
        <f t="shared" si="15"/>
        <v>1.9996805127965978E-2</v>
      </c>
      <c r="DU7" s="261">
        <f t="shared" si="15"/>
        <v>1.9996805127965978E-2</v>
      </c>
      <c r="DV7" s="261">
        <f t="shared" si="15"/>
        <v>1.9996805127965978E-2</v>
      </c>
      <c r="DW7" s="261">
        <f t="shared" si="15"/>
        <v>1.9996805127965978E-2</v>
      </c>
      <c r="DX7" s="261">
        <f t="shared" si="15"/>
        <v>1.9996805127965978E-2</v>
      </c>
      <c r="DY7" s="261">
        <f t="shared" si="15"/>
        <v>1.9996805127965978E-2</v>
      </c>
      <c r="DZ7" s="261">
        <f t="shared" si="15"/>
        <v>1.9996805127965978E-2</v>
      </c>
      <c r="EA7" s="261">
        <f t="shared" si="15"/>
        <v>1.9996805127965978E-2</v>
      </c>
      <c r="EB7" s="261">
        <f t="shared" si="15"/>
        <v>1.9996805127965978E-2</v>
      </c>
      <c r="EC7" s="261">
        <f t="shared" si="15"/>
        <v>1.9996805127965978E-2</v>
      </c>
      <c r="ED7" s="261">
        <f t="shared" si="15"/>
        <v>1.9996805127965978E-2</v>
      </c>
      <c r="EE7" s="261">
        <f t="shared" si="15"/>
        <v>1.9996805127965978E-2</v>
      </c>
      <c r="EF7" s="261">
        <f t="shared" si="15"/>
        <v>1.9996805127965978E-2</v>
      </c>
      <c r="EG7" s="261">
        <f t="shared" si="15"/>
        <v>1.9996805127965978E-2</v>
      </c>
      <c r="EH7" s="261">
        <f t="shared" si="15"/>
        <v>1.9996805127965978E-2</v>
      </c>
      <c r="EI7" s="261">
        <f t="shared" si="15"/>
        <v>1.9996805127965978E-2</v>
      </c>
      <c r="EJ7" s="261">
        <f t="shared" si="15"/>
        <v>1.9996805127965978E-2</v>
      </c>
      <c r="EK7" s="261">
        <f t="shared" si="15"/>
        <v>1.9996805127965978E-2</v>
      </c>
      <c r="EL7" s="261">
        <f t="shared" si="15"/>
        <v>1.9996805127965978E-2</v>
      </c>
      <c r="EM7" s="261">
        <f t="shared" si="15"/>
        <v>1.9996805127965978E-2</v>
      </c>
      <c r="EN7" s="261">
        <f t="shared" si="15"/>
        <v>1.9996805127965978E-2</v>
      </c>
      <c r="EO7" s="261">
        <f t="shared" si="15"/>
        <v>1.9996805127965978E-2</v>
      </c>
      <c r="EP7" s="261">
        <f t="shared" si="15"/>
        <v>1.9996805127965978E-2</v>
      </c>
      <c r="EQ7" s="261">
        <f t="shared" si="15"/>
        <v>1.9996805127965978E-2</v>
      </c>
      <c r="ER7" s="261">
        <f t="shared" si="15"/>
        <v>1.9996805127965978E-2</v>
      </c>
      <c r="ES7" s="261">
        <f t="shared" si="15"/>
        <v>1.9996805127965978E-2</v>
      </c>
      <c r="ET7" s="261">
        <f t="shared" ref="ET7:HC7" si="16" xml:space="preserve"> ES7</f>
        <v>1.9996805127965978E-2</v>
      </c>
      <c r="EU7" s="261">
        <f t="shared" si="16"/>
        <v>1.9996805127965978E-2</v>
      </c>
      <c r="EV7" s="261">
        <f t="shared" si="16"/>
        <v>1.9996805127965978E-2</v>
      </c>
      <c r="EW7" s="261">
        <f t="shared" si="16"/>
        <v>1.9996805127965978E-2</v>
      </c>
      <c r="EX7" s="261">
        <f t="shared" si="16"/>
        <v>1.9996805127965978E-2</v>
      </c>
      <c r="EY7" s="261">
        <f t="shared" si="16"/>
        <v>1.9996805127965978E-2</v>
      </c>
      <c r="EZ7" s="261">
        <f t="shared" si="16"/>
        <v>1.9996805127965978E-2</v>
      </c>
      <c r="FA7" s="261">
        <f t="shared" si="16"/>
        <v>1.9996805127965978E-2</v>
      </c>
      <c r="FB7" s="261">
        <f t="shared" si="16"/>
        <v>1.9996805127965978E-2</v>
      </c>
      <c r="FC7" s="261">
        <f t="shared" si="16"/>
        <v>1.9996805127965978E-2</v>
      </c>
      <c r="FD7" s="261">
        <f t="shared" si="16"/>
        <v>1.9996805127965978E-2</v>
      </c>
      <c r="FE7" s="261">
        <f t="shared" si="16"/>
        <v>1.9996805127965978E-2</v>
      </c>
      <c r="FF7" s="261">
        <f t="shared" si="16"/>
        <v>1.9996805127965978E-2</v>
      </c>
      <c r="FG7" s="261">
        <f t="shared" si="16"/>
        <v>1.9996805127965978E-2</v>
      </c>
      <c r="FH7" s="261">
        <f t="shared" si="16"/>
        <v>1.9996805127965978E-2</v>
      </c>
      <c r="FI7" s="261">
        <f t="shared" si="16"/>
        <v>1.9996805127965978E-2</v>
      </c>
      <c r="FJ7" s="261">
        <f t="shared" si="16"/>
        <v>1.9996805127965978E-2</v>
      </c>
      <c r="FK7" s="261">
        <f t="shared" si="16"/>
        <v>1.9996805127965978E-2</v>
      </c>
      <c r="FL7" s="261">
        <f t="shared" si="16"/>
        <v>1.9996805127965978E-2</v>
      </c>
      <c r="FM7" s="261">
        <f t="shared" si="16"/>
        <v>1.9996805127965978E-2</v>
      </c>
      <c r="FN7" s="261">
        <f t="shared" si="16"/>
        <v>1.9996805127965978E-2</v>
      </c>
      <c r="FO7" s="261">
        <f t="shared" si="16"/>
        <v>1.9996805127965978E-2</v>
      </c>
      <c r="FP7" s="261">
        <f t="shared" si="16"/>
        <v>1.9996805127965978E-2</v>
      </c>
      <c r="FQ7" s="261">
        <f t="shared" si="16"/>
        <v>1.9996805127965978E-2</v>
      </c>
      <c r="FR7" s="261">
        <f t="shared" si="16"/>
        <v>1.9996805127965978E-2</v>
      </c>
      <c r="FS7" s="261">
        <f t="shared" si="16"/>
        <v>1.9996805127965978E-2</v>
      </c>
      <c r="FT7" s="261">
        <f t="shared" si="16"/>
        <v>1.9996805127965978E-2</v>
      </c>
      <c r="FU7" s="261">
        <f t="shared" si="16"/>
        <v>1.9996805127965978E-2</v>
      </c>
      <c r="FV7" s="261">
        <f t="shared" si="16"/>
        <v>1.9996805127965978E-2</v>
      </c>
      <c r="FW7" s="261">
        <f t="shared" si="16"/>
        <v>1.9996805127965978E-2</v>
      </c>
      <c r="FX7" s="261">
        <f t="shared" si="16"/>
        <v>1.9996805127965978E-2</v>
      </c>
      <c r="FY7" s="261">
        <f t="shared" si="16"/>
        <v>1.9996805127965978E-2</v>
      </c>
      <c r="FZ7" s="261">
        <f t="shared" si="16"/>
        <v>1.9996805127965978E-2</v>
      </c>
      <c r="GA7" s="261">
        <f t="shared" si="16"/>
        <v>1.9996805127965978E-2</v>
      </c>
      <c r="GB7" s="261">
        <f t="shared" si="16"/>
        <v>1.9996805127965978E-2</v>
      </c>
      <c r="GC7" s="261">
        <f t="shared" si="16"/>
        <v>1.9996805127965978E-2</v>
      </c>
      <c r="GD7" s="261">
        <f t="shared" si="16"/>
        <v>1.9996805127965978E-2</v>
      </c>
      <c r="GE7" s="261">
        <f t="shared" si="16"/>
        <v>1.9996805127965978E-2</v>
      </c>
      <c r="GF7" s="261">
        <f t="shared" si="16"/>
        <v>1.9996805127965978E-2</v>
      </c>
      <c r="GG7" s="261">
        <f t="shared" si="16"/>
        <v>1.9996805127965978E-2</v>
      </c>
      <c r="GH7" s="261">
        <f t="shared" si="16"/>
        <v>1.9996805127965978E-2</v>
      </c>
      <c r="GI7" s="261">
        <f t="shared" si="16"/>
        <v>1.9996805127965978E-2</v>
      </c>
      <c r="GJ7" s="261">
        <f t="shared" si="16"/>
        <v>1.9996805127965978E-2</v>
      </c>
      <c r="GK7" s="261">
        <f t="shared" si="16"/>
        <v>1.9996805127965978E-2</v>
      </c>
      <c r="GL7" s="261">
        <f t="shared" si="16"/>
        <v>1.9996805127965978E-2</v>
      </c>
      <c r="GM7" s="261">
        <f t="shared" si="16"/>
        <v>1.9996805127965978E-2</v>
      </c>
      <c r="GN7" s="261">
        <f t="shared" si="16"/>
        <v>1.9996805127965978E-2</v>
      </c>
      <c r="GO7" s="261">
        <f t="shared" si="16"/>
        <v>1.9996805127965978E-2</v>
      </c>
      <c r="GP7" s="261">
        <f t="shared" si="16"/>
        <v>1.9996805127965978E-2</v>
      </c>
      <c r="GQ7" s="261">
        <f t="shared" si="16"/>
        <v>1.9996805127965978E-2</v>
      </c>
      <c r="GR7" s="261">
        <f t="shared" si="16"/>
        <v>1.9996805127965978E-2</v>
      </c>
      <c r="GS7" s="261">
        <f t="shared" si="16"/>
        <v>1.9996805127965978E-2</v>
      </c>
      <c r="GT7" s="261">
        <f t="shared" si="16"/>
        <v>1.9996805127965978E-2</v>
      </c>
      <c r="GU7" s="261">
        <f t="shared" si="16"/>
        <v>1.9996805127965978E-2</v>
      </c>
      <c r="GV7" s="261">
        <f t="shared" si="16"/>
        <v>1.9996805127965978E-2</v>
      </c>
      <c r="GW7" s="261">
        <f t="shared" si="16"/>
        <v>1.9996805127965978E-2</v>
      </c>
      <c r="GX7" s="261">
        <f t="shared" si="16"/>
        <v>1.9996805127965978E-2</v>
      </c>
      <c r="GY7" s="261">
        <f t="shared" si="16"/>
        <v>1.9996805127965978E-2</v>
      </c>
      <c r="GZ7" s="261">
        <f t="shared" si="16"/>
        <v>1.9996805127965978E-2</v>
      </c>
      <c r="HA7" s="261">
        <f t="shared" si="16"/>
        <v>1.9996805127965978E-2</v>
      </c>
      <c r="HB7" s="261">
        <f t="shared" si="16"/>
        <v>1.9996805127965978E-2</v>
      </c>
      <c r="HC7" s="261">
        <f t="shared" si="16"/>
        <v>1.9996805127965978E-2</v>
      </c>
    </row>
    <row r="8" spans="1:211" x14ac:dyDescent="0.2">
      <c r="D8" s="68" t="s">
        <v>95</v>
      </c>
      <c r="E8" t="s">
        <v>87</v>
      </c>
      <c r="H8" t="s">
        <v>14</v>
      </c>
      <c r="K8" s="70">
        <v>-2.3999999999999998E-3</v>
      </c>
      <c r="L8" s="70">
        <v>0</v>
      </c>
      <c r="M8" s="70">
        <v>0</v>
      </c>
      <c r="N8" s="70">
        <v>0</v>
      </c>
      <c r="O8" s="70">
        <v>0</v>
      </c>
      <c r="P8" s="70">
        <v>0</v>
      </c>
      <c r="Q8" s="70">
        <v>0</v>
      </c>
      <c r="R8" s="70">
        <v>0</v>
      </c>
      <c r="S8" s="70">
        <v>0</v>
      </c>
      <c r="T8" s="70">
        <v>0</v>
      </c>
      <c r="U8" s="70">
        <v>0</v>
      </c>
      <c r="V8" s="70">
        <v>0</v>
      </c>
      <c r="W8" s="70">
        <v>0</v>
      </c>
      <c r="X8" s="70">
        <v>0</v>
      </c>
      <c r="Y8" s="70">
        <v>0</v>
      </c>
      <c r="Z8" s="70">
        <v>0</v>
      </c>
      <c r="AA8" s="70">
        <v>0</v>
      </c>
      <c r="AB8" s="70">
        <v>0</v>
      </c>
      <c r="AC8" s="70">
        <v>0</v>
      </c>
      <c r="AD8" s="70">
        <v>0</v>
      </c>
      <c r="AE8" s="70">
        <v>0</v>
      </c>
      <c r="AF8" s="70">
        <v>0</v>
      </c>
      <c r="AG8" s="70">
        <v>0</v>
      </c>
      <c r="AH8" s="70">
        <v>0</v>
      </c>
      <c r="AI8" s="70">
        <v>0</v>
      </c>
      <c r="AJ8" s="70">
        <v>0</v>
      </c>
      <c r="AK8" s="70">
        <v>0</v>
      </c>
      <c r="AL8" s="70">
        <v>0</v>
      </c>
      <c r="AM8" s="70">
        <v>0</v>
      </c>
      <c r="AN8" s="70">
        <v>0</v>
      </c>
      <c r="AO8" s="70">
        <v>0</v>
      </c>
      <c r="AP8" s="70">
        <v>0</v>
      </c>
      <c r="AQ8" s="70">
        <v>0</v>
      </c>
      <c r="AR8" s="70">
        <v>0</v>
      </c>
      <c r="AS8" s="70">
        <v>0</v>
      </c>
      <c r="AT8" s="70">
        <v>0</v>
      </c>
      <c r="AU8" s="70">
        <v>0</v>
      </c>
      <c r="AV8" s="70">
        <v>0</v>
      </c>
      <c r="AW8" s="70">
        <v>0</v>
      </c>
      <c r="AX8" s="70">
        <v>0</v>
      </c>
      <c r="AY8" s="70">
        <v>0</v>
      </c>
      <c r="AZ8" s="70">
        <v>0</v>
      </c>
      <c r="BA8" s="70">
        <v>0</v>
      </c>
      <c r="BB8" s="70">
        <v>0</v>
      </c>
      <c r="BC8" s="70">
        <v>0</v>
      </c>
      <c r="BD8" s="70">
        <v>0</v>
      </c>
      <c r="BE8" s="70">
        <v>0</v>
      </c>
      <c r="BF8" s="70">
        <v>0</v>
      </c>
      <c r="BG8" s="70">
        <v>0</v>
      </c>
      <c r="BH8" s="70">
        <v>0</v>
      </c>
      <c r="BI8" s="70">
        <v>0</v>
      </c>
      <c r="BJ8" s="70">
        <v>0</v>
      </c>
      <c r="BK8" s="70">
        <v>0</v>
      </c>
      <c r="BL8" s="70">
        <v>0</v>
      </c>
      <c r="BM8" s="70">
        <v>0</v>
      </c>
      <c r="BN8" s="70">
        <v>0</v>
      </c>
      <c r="BO8" s="70">
        <v>0</v>
      </c>
      <c r="BP8" s="70">
        <v>0</v>
      </c>
      <c r="BQ8" s="70">
        <v>0</v>
      </c>
      <c r="BR8" s="70">
        <v>0</v>
      </c>
      <c r="BS8" s="70">
        <v>0</v>
      </c>
      <c r="BT8" s="70">
        <v>0</v>
      </c>
      <c r="BU8" s="70">
        <v>0</v>
      </c>
      <c r="BV8" s="70">
        <v>0</v>
      </c>
      <c r="BW8" s="70">
        <v>0</v>
      </c>
      <c r="BX8" s="70">
        <v>0</v>
      </c>
      <c r="BY8" s="70">
        <v>0</v>
      </c>
      <c r="BZ8" s="70">
        <v>0</v>
      </c>
      <c r="CA8" s="70">
        <v>0</v>
      </c>
      <c r="CB8" s="70">
        <v>0</v>
      </c>
      <c r="CC8" s="70">
        <v>0</v>
      </c>
      <c r="CD8" s="70">
        <v>0</v>
      </c>
      <c r="CE8" s="70">
        <v>0</v>
      </c>
      <c r="CF8" s="70">
        <v>0</v>
      </c>
      <c r="CG8" s="70">
        <v>0</v>
      </c>
      <c r="CH8" s="70">
        <v>0</v>
      </c>
      <c r="CI8" s="70">
        <v>0</v>
      </c>
      <c r="CJ8" s="70">
        <v>0</v>
      </c>
      <c r="CK8" s="70">
        <v>0</v>
      </c>
      <c r="CL8" s="70">
        <v>0</v>
      </c>
      <c r="CM8" s="70">
        <v>0</v>
      </c>
      <c r="CN8" s="70">
        <v>0</v>
      </c>
      <c r="CO8" s="70">
        <v>0</v>
      </c>
      <c r="CP8" s="70">
        <v>0</v>
      </c>
      <c r="CQ8" s="70">
        <v>0</v>
      </c>
      <c r="CR8" s="70">
        <v>0</v>
      </c>
      <c r="CS8" s="70">
        <v>0</v>
      </c>
      <c r="CT8" s="70">
        <v>0</v>
      </c>
      <c r="CU8" s="70">
        <v>0</v>
      </c>
      <c r="CV8" s="70">
        <v>0</v>
      </c>
      <c r="CW8" s="70">
        <v>0</v>
      </c>
      <c r="CX8" s="70">
        <v>0</v>
      </c>
      <c r="CY8" s="70">
        <v>0</v>
      </c>
      <c r="CZ8" s="70">
        <v>0</v>
      </c>
      <c r="DA8" s="70">
        <v>0</v>
      </c>
      <c r="DB8" s="70">
        <v>0</v>
      </c>
      <c r="DC8" s="70">
        <v>0</v>
      </c>
      <c r="DD8" s="70">
        <v>0</v>
      </c>
      <c r="DE8" s="70">
        <v>0</v>
      </c>
      <c r="DF8" s="70">
        <v>0</v>
      </c>
      <c r="DG8" s="70">
        <v>0</v>
      </c>
      <c r="DH8" s="70">
        <v>0</v>
      </c>
      <c r="DI8" s="70">
        <v>0</v>
      </c>
      <c r="DJ8" s="70">
        <v>0</v>
      </c>
      <c r="DK8" s="70">
        <v>0</v>
      </c>
      <c r="DL8" s="70">
        <v>0</v>
      </c>
      <c r="DM8" s="70">
        <v>0</v>
      </c>
      <c r="DN8" s="70">
        <v>0</v>
      </c>
      <c r="DO8" s="70">
        <v>0</v>
      </c>
      <c r="DP8" s="70">
        <v>0</v>
      </c>
      <c r="DQ8" s="70">
        <v>0</v>
      </c>
      <c r="DR8" s="70">
        <v>0</v>
      </c>
      <c r="DS8" s="70">
        <v>0</v>
      </c>
      <c r="DT8" s="70">
        <v>0</v>
      </c>
      <c r="DU8" s="70">
        <v>0</v>
      </c>
      <c r="DV8" s="70">
        <v>0</v>
      </c>
      <c r="DW8" s="70">
        <v>0</v>
      </c>
      <c r="DX8" s="70">
        <v>0</v>
      </c>
      <c r="DY8" s="70">
        <v>0</v>
      </c>
      <c r="DZ8" s="70">
        <v>0</v>
      </c>
      <c r="EA8" s="70">
        <v>0</v>
      </c>
      <c r="EB8" s="70">
        <v>0</v>
      </c>
      <c r="EC8" s="70">
        <v>0</v>
      </c>
      <c r="ED8" s="70">
        <v>0</v>
      </c>
      <c r="EE8" s="70">
        <v>0</v>
      </c>
      <c r="EF8" s="70">
        <v>0</v>
      </c>
      <c r="EG8" s="70">
        <v>0</v>
      </c>
      <c r="EH8" s="70">
        <v>0</v>
      </c>
      <c r="EI8" s="70">
        <v>0</v>
      </c>
      <c r="EJ8" s="70">
        <v>0</v>
      </c>
      <c r="EK8" s="70">
        <v>0</v>
      </c>
      <c r="EL8" s="70">
        <v>0</v>
      </c>
      <c r="EM8" s="70">
        <v>0</v>
      </c>
      <c r="EN8" s="70">
        <v>0</v>
      </c>
      <c r="EO8" s="70">
        <v>0</v>
      </c>
      <c r="EP8" s="70">
        <v>0</v>
      </c>
      <c r="EQ8" s="70">
        <v>0</v>
      </c>
      <c r="ER8" s="70">
        <v>0</v>
      </c>
      <c r="ES8" s="70">
        <v>0</v>
      </c>
      <c r="ET8" s="70">
        <v>0</v>
      </c>
      <c r="EU8" s="70">
        <v>0</v>
      </c>
      <c r="EV8" s="70">
        <v>0</v>
      </c>
      <c r="EW8" s="70">
        <v>0</v>
      </c>
      <c r="EX8" s="70">
        <v>0</v>
      </c>
      <c r="EY8" s="70">
        <v>0</v>
      </c>
      <c r="EZ8" s="70">
        <v>0</v>
      </c>
      <c r="FA8" s="70">
        <v>0</v>
      </c>
      <c r="FB8" s="70">
        <v>0</v>
      </c>
      <c r="FC8" s="70">
        <v>0</v>
      </c>
      <c r="FD8" s="70">
        <v>0</v>
      </c>
      <c r="FE8" s="70">
        <v>0</v>
      </c>
      <c r="FF8" s="70">
        <v>0</v>
      </c>
      <c r="FG8" s="70">
        <v>0</v>
      </c>
      <c r="FH8" s="70">
        <v>0</v>
      </c>
      <c r="FI8" s="70">
        <v>0</v>
      </c>
      <c r="FJ8" s="70">
        <v>0</v>
      </c>
      <c r="FK8" s="70">
        <v>0</v>
      </c>
      <c r="FL8" s="70">
        <v>0</v>
      </c>
      <c r="FM8" s="70">
        <v>0</v>
      </c>
      <c r="FN8" s="70">
        <v>0</v>
      </c>
      <c r="FO8" s="70">
        <v>0</v>
      </c>
      <c r="FP8" s="70">
        <v>0</v>
      </c>
      <c r="FQ8" s="70">
        <v>0</v>
      </c>
      <c r="FR8" s="70">
        <v>0</v>
      </c>
      <c r="FS8" s="70">
        <v>0</v>
      </c>
      <c r="FT8" s="70">
        <v>0</v>
      </c>
      <c r="FU8" s="70">
        <v>0</v>
      </c>
      <c r="FV8" s="70">
        <v>0</v>
      </c>
      <c r="FW8" s="70">
        <v>0</v>
      </c>
      <c r="FX8" s="70">
        <v>0</v>
      </c>
      <c r="FY8" s="70">
        <v>0</v>
      </c>
      <c r="FZ8" s="70">
        <v>0</v>
      </c>
      <c r="GA8" s="70">
        <v>0</v>
      </c>
      <c r="GB8" s="70">
        <v>0</v>
      </c>
      <c r="GC8" s="70">
        <v>0</v>
      </c>
      <c r="GD8" s="70">
        <v>0</v>
      </c>
      <c r="GE8" s="70">
        <v>0</v>
      </c>
      <c r="GF8" s="70">
        <v>0</v>
      </c>
      <c r="GG8" s="70">
        <v>0</v>
      </c>
      <c r="GH8" s="70">
        <v>0</v>
      </c>
      <c r="GI8" s="70">
        <v>0</v>
      </c>
      <c r="GJ8" s="70">
        <v>0</v>
      </c>
      <c r="GK8" s="70">
        <v>0</v>
      </c>
      <c r="GL8" s="70">
        <v>0</v>
      </c>
      <c r="GM8" s="70">
        <v>0</v>
      </c>
      <c r="GN8" s="70">
        <v>0</v>
      </c>
      <c r="GO8" s="70">
        <v>0</v>
      </c>
      <c r="GP8" s="70">
        <v>0</v>
      </c>
      <c r="GQ8" s="70">
        <v>0</v>
      </c>
      <c r="GR8" s="70">
        <v>0</v>
      </c>
      <c r="GS8" s="70">
        <v>0</v>
      </c>
      <c r="GT8" s="70">
        <v>0</v>
      </c>
      <c r="GU8" s="70">
        <v>0</v>
      </c>
      <c r="GV8" s="70">
        <v>0</v>
      </c>
      <c r="GW8" s="70">
        <v>0</v>
      </c>
      <c r="GX8" s="70">
        <v>0</v>
      </c>
      <c r="GY8" s="70">
        <v>0</v>
      </c>
      <c r="GZ8" s="70">
        <v>0</v>
      </c>
      <c r="HA8" s="70">
        <v>0</v>
      </c>
      <c r="HB8" s="70">
        <v>0</v>
      </c>
      <c r="HC8" s="70">
        <v>0</v>
      </c>
    </row>
    <row r="9" spans="1:211" x14ac:dyDescent="0.2">
      <c r="D9" s="68" t="s">
        <v>95</v>
      </c>
      <c r="E9" t="s">
        <v>88</v>
      </c>
      <c r="H9" t="s">
        <v>14</v>
      </c>
      <c r="K9" s="41">
        <v>8.0000000000000004E-4</v>
      </c>
      <c r="L9" s="41">
        <v>0</v>
      </c>
      <c r="M9" s="41">
        <v>0</v>
      </c>
      <c r="N9" s="41">
        <v>0</v>
      </c>
      <c r="O9" s="41">
        <v>0</v>
      </c>
      <c r="P9" s="41">
        <v>0</v>
      </c>
      <c r="Q9" s="41">
        <v>0</v>
      </c>
      <c r="R9" s="41">
        <v>0</v>
      </c>
      <c r="S9" s="41">
        <v>0</v>
      </c>
      <c r="T9" s="41">
        <v>0</v>
      </c>
      <c r="U9" s="41">
        <v>0</v>
      </c>
      <c r="V9" s="41">
        <v>0</v>
      </c>
      <c r="W9" s="41">
        <v>0</v>
      </c>
      <c r="X9" s="41">
        <v>0</v>
      </c>
      <c r="Y9" s="41">
        <v>0</v>
      </c>
      <c r="Z9" s="41">
        <v>0</v>
      </c>
      <c r="AA9" s="41">
        <v>0</v>
      </c>
      <c r="AB9" s="41">
        <v>0</v>
      </c>
      <c r="AC9" s="41">
        <v>0</v>
      </c>
      <c r="AD9" s="41">
        <v>0</v>
      </c>
      <c r="AE9" s="41">
        <v>0</v>
      </c>
      <c r="AF9" s="41">
        <v>0</v>
      </c>
      <c r="AG9" s="41">
        <v>0</v>
      </c>
      <c r="AH9" s="41">
        <v>0</v>
      </c>
      <c r="AI9" s="41">
        <v>0</v>
      </c>
      <c r="AJ9" s="41">
        <v>0</v>
      </c>
      <c r="AK9" s="41">
        <v>0</v>
      </c>
      <c r="AL9" s="41">
        <v>0</v>
      </c>
      <c r="AM9" s="41">
        <v>0</v>
      </c>
      <c r="AN9" s="41">
        <v>0</v>
      </c>
      <c r="AO9" s="41">
        <v>0</v>
      </c>
      <c r="AP9" s="41">
        <v>0</v>
      </c>
      <c r="AQ9" s="41">
        <v>0</v>
      </c>
      <c r="AR9" s="41">
        <v>0</v>
      </c>
      <c r="AS9" s="41">
        <v>0</v>
      </c>
      <c r="AT9" s="41">
        <v>0</v>
      </c>
      <c r="AU9" s="41">
        <v>0</v>
      </c>
      <c r="AV9" s="41">
        <v>0</v>
      </c>
      <c r="AW9" s="41">
        <v>0</v>
      </c>
      <c r="AX9" s="41">
        <v>0</v>
      </c>
      <c r="AY9" s="41">
        <v>0</v>
      </c>
      <c r="AZ9" s="41">
        <v>0</v>
      </c>
      <c r="BA9" s="41">
        <v>0</v>
      </c>
      <c r="BB9" s="41">
        <v>0</v>
      </c>
      <c r="BC9" s="41">
        <v>0</v>
      </c>
      <c r="BD9" s="41">
        <v>0</v>
      </c>
      <c r="BE9" s="41">
        <v>0</v>
      </c>
      <c r="BF9" s="41">
        <v>0</v>
      </c>
      <c r="BG9" s="41">
        <v>0</v>
      </c>
      <c r="BH9" s="41">
        <v>0</v>
      </c>
      <c r="BI9" s="41">
        <v>0</v>
      </c>
      <c r="BJ9" s="41">
        <v>0</v>
      </c>
      <c r="BK9" s="41">
        <v>0</v>
      </c>
      <c r="BL9" s="41">
        <v>0</v>
      </c>
      <c r="BM9" s="41">
        <v>0</v>
      </c>
      <c r="BN9" s="41">
        <v>0</v>
      </c>
      <c r="BO9" s="41">
        <v>0</v>
      </c>
      <c r="BP9" s="41">
        <v>0</v>
      </c>
      <c r="BQ9" s="41">
        <v>0</v>
      </c>
      <c r="BR9" s="41">
        <v>0</v>
      </c>
      <c r="BS9" s="41">
        <v>0</v>
      </c>
      <c r="BT9" s="41">
        <v>0</v>
      </c>
      <c r="BU9" s="41">
        <v>0</v>
      </c>
      <c r="BV9" s="41">
        <v>0</v>
      </c>
      <c r="BW9" s="41">
        <v>0</v>
      </c>
      <c r="BX9" s="41">
        <v>0</v>
      </c>
      <c r="BY9" s="41">
        <v>0</v>
      </c>
      <c r="BZ9" s="41">
        <v>0</v>
      </c>
      <c r="CA9" s="41">
        <v>0</v>
      </c>
      <c r="CB9" s="41">
        <v>0</v>
      </c>
      <c r="CC9" s="41">
        <v>0</v>
      </c>
      <c r="CD9" s="41">
        <v>0</v>
      </c>
      <c r="CE9" s="41">
        <v>0</v>
      </c>
      <c r="CF9" s="41">
        <v>0</v>
      </c>
      <c r="CG9" s="41">
        <v>0</v>
      </c>
      <c r="CH9" s="41">
        <v>0</v>
      </c>
      <c r="CI9" s="41">
        <v>0</v>
      </c>
      <c r="CJ9" s="41">
        <v>0</v>
      </c>
      <c r="CK9" s="41">
        <v>0</v>
      </c>
      <c r="CL9" s="41">
        <v>0</v>
      </c>
      <c r="CM9" s="41">
        <v>0</v>
      </c>
      <c r="CN9" s="41">
        <v>0</v>
      </c>
      <c r="CO9" s="41">
        <v>0</v>
      </c>
      <c r="CP9" s="41">
        <v>0</v>
      </c>
      <c r="CQ9" s="41">
        <v>0</v>
      </c>
      <c r="CR9" s="41">
        <v>0</v>
      </c>
      <c r="CS9" s="41">
        <v>0</v>
      </c>
      <c r="CT9" s="41">
        <v>0</v>
      </c>
      <c r="CU9" s="41">
        <v>0</v>
      </c>
      <c r="CV9" s="41">
        <v>0</v>
      </c>
      <c r="CW9" s="41">
        <v>0</v>
      </c>
      <c r="CX9" s="41">
        <v>0</v>
      </c>
      <c r="CY9" s="41">
        <v>0</v>
      </c>
      <c r="CZ9" s="41">
        <v>0</v>
      </c>
      <c r="DA9" s="41">
        <v>0</v>
      </c>
      <c r="DB9" s="41">
        <v>0</v>
      </c>
      <c r="DC9" s="41">
        <v>0</v>
      </c>
      <c r="DD9" s="41">
        <v>0</v>
      </c>
      <c r="DE9" s="41">
        <v>0</v>
      </c>
      <c r="DF9" s="41">
        <v>0</v>
      </c>
      <c r="DG9" s="41">
        <v>0</v>
      </c>
      <c r="DH9" s="41">
        <v>0</v>
      </c>
      <c r="DI9" s="41">
        <v>0</v>
      </c>
      <c r="DJ9" s="41">
        <v>0</v>
      </c>
      <c r="DK9" s="41">
        <v>0</v>
      </c>
      <c r="DL9" s="41">
        <v>0</v>
      </c>
      <c r="DM9" s="41">
        <v>0</v>
      </c>
      <c r="DN9" s="41">
        <v>0</v>
      </c>
      <c r="DO9" s="41">
        <v>0</v>
      </c>
      <c r="DP9" s="41">
        <v>0</v>
      </c>
      <c r="DQ9" s="41">
        <v>0</v>
      </c>
      <c r="DR9" s="41">
        <v>0</v>
      </c>
      <c r="DS9" s="41">
        <v>0</v>
      </c>
      <c r="DT9" s="41">
        <v>0</v>
      </c>
      <c r="DU9" s="41">
        <v>0</v>
      </c>
      <c r="DV9" s="41">
        <v>0</v>
      </c>
      <c r="DW9" s="41">
        <v>0</v>
      </c>
      <c r="DX9" s="41">
        <v>0</v>
      </c>
      <c r="DY9" s="41">
        <v>0</v>
      </c>
      <c r="DZ9" s="41">
        <v>0</v>
      </c>
      <c r="EA9" s="41">
        <v>0</v>
      </c>
      <c r="EB9" s="41">
        <v>0</v>
      </c>
      <c r="EC9" s="41">
        <v>0</v>
      </c>
      <c r="ED9" s="41">
        <v>0</v>
      </c>
      <c r="EE9" s="41">
        <v>0</v>
      </c>
      <c r="EF9" s="41">
        <v>0</v>
      </c>
      <c r="EG9" s="41">
        <v>0</v>
      </c>
      <c r="EH9" s="41">
        <v>0</v>
      </c>
      <c r="EI9" s="41">
        <v>0</v>
      </c>
      <c r="EJ9" s="41">
        <v>0</v>
      </c>
      <c r="EK9" s="41">
        <v>0</v>
      </c>
      <c r="EL9" s="41">
        <v>0</v>
      </c>
      <c r="EM9" s="41">
        <v>0</v>
      </c>
      <c r="EN9" s="41">
        <v>0</v>
      </c>
      <c r="EO9" s="41">
        <v>0</v>
      </c>
      <c r="EP9" s="41">
        <v>0</v>
      </c>
      <c r="EQ9" s="41">
        <v>0</v>
      </c>
      <c r="ER9" s="41">
        <v>0</v>
      </c>
      <c r="ES9" s="41">
        <v>0</v>
      </c>
      <c r="ET9" s="41">
        <v>0</v>
      </c>
      <c r="EU9" s="41">
        <v>0</v>
      </c>
      <c r="EV9" s="41">
        <v>0</v>
      </c>
      <c r="EW9" s="41">
        <v>0</v>
      </c>
      <c r="EX9" s="41">
        <v>0</v>
      </c>
      <c r="EY9" s="41">
        <v>0</v>
      </c>
      <c r="EZ9" s="41">
        <v>0</v>
      </c>
      <c r="FA9" s="41">
        <v>0</v>
      </c>
      <c r="FB9" s="41">
        <v>0</v>
      </c>
      <c r="FC9" s="41">
        <v>0</v>
      </c>
      <c r="FD9" s="41">
        <v>0</v>
      </c>
      <c r="FE9" s="41">
        <v>0</v>
      </c>
      <c r="FF9" s="41">
        <v>0</v>
      </c>
      <c r="FG9" s="41">
        <v>0</v>
      </c>
      <c r="FH9" s="41">
        <v>0</v>
      </c>
      <c r="FI9" s="41">
        <v>0</v>
      </c>
      <c r="FJ9" s="41">
        <v>0</v>
      </c>
      <c r="FK9" s="41">
        <v>0</v>
      </c>
      <c r="FL9" s="41">
        <v>0</v>
      </c>
      <c r="FM9" s="41">
        <v>0</v>
      </c>
      <c r="FN9" s="41">
        <v>0</v>
      </c>
      <c r="FO9" s="41">
        <v>0</v>
      </c>
      <c r="FP9" s="41">
        <v>0</v>
      </c>
      <c r="FQ9" s="41">
        <v>0</v>
      </c>
      <c r="FR9" s="41">
        <v>0</v>
      </c>
      <c r="FS9" s="41">
        <v>0</v>
      </c>
      <c r="FT9" s="41">
        <v>0</v>
      </c>
      <c r="FU9" s="41">
        <v>0</v>
      </c>
      <c r="FV9" s="41">
        <v>0</v>
      </c>
      <c r="FW9" s="41">
        <v>0</v>
      </c>
      <c r="FX9" s="41">
        <v>0</v>
      </c>
      <c r="FY9" s="41">
        <v>0</v>
      </c>
      <c r="FZ9" s="41">
        <v>0</v>
      </c>
      <c r="GA9" s="41">
        <v>0</v>
      </c>
      <c r="GB9" s="41">
        <v>0</v>
      </c>
      <c r="GC9" s="41">
        <v>0</v>
      </c>
      <c r="GD9" s="41">
        <v>0</v>
      </c>
      <c r="GE9" s="41">
        <v>0</v>
      </c>
      <c r="GF9" s="41">
        <v>0</v>
      </c>
      <c r="GG9" s="41">
        <v>0</v>
      </c>
      <c r="GH9" s="41">
        <v>0</v>
      </c>
      <c r="GI9" s="41">
        <v>0</v>
      </c>
      <c r="GJ9" s="41">
        <v>0</v>
      </c>
      <c r="GK9" s="41">
        <v>0</v>
      </c>
      <c r="GL9" s="41">
        <v>0</v>
      </c>
      <c r="GM9" s="41">
        <v>0</v>
      </c>
      <c r="GN9" s="41">
        <v>0</v>
      </c>
      <c r="GO9" s="41">
        <v>0</v>
      </c>
      <c r="GP9" s="41">
        <v>0</v>
      </c>
      <c r="GQ9" s="41">
        <v>0</v>
      </c>
      <c r="GR9" s="41">
        <v>0</v>
      </c>
      <c r="GS9" s="41">
        <v>0</v>
      </c>
      <c r="GT9" s="41">
        <v>0</v>
      </c>
      <c r="GU9" s="41">
        <v>0</v>
      </c>
      <c r="GV9" s="41">
        <v>0</v>
      </c>
      <c r="GW9" s="41">
        <v>0</v>
      </c>
      <c r="GX9" s="41">
        <v>0</v>
      </c>
      <c r="GY9" s="41">
        <v>0</v>
      </c>
      <c r="GZ9" s="41">
        <v>0</v>
      </c>
      <c r="HA9" s="41">
        <v>0</v>
      </c>
      <c r="HB9" s="41">
        <v>0</v>
      </c>
      <c r="HC9" s="41">
        <v>0</v>
      </c>
    </row>
    <row r="11" spans="1:211" ht="13.5" thickBot="1" x14ac:dyDescent="0.25">
      <c r="A11" s="22" t="s">
        <v>178</v>
      </c>
      <c r="B11" s="9"/>
      <c r="C11" s="8"/>
      <c r="D11" s="69"/>
      <c r="E11" s="11"/>
      <c r="F11" s="12"/>
      <c r="G11" s="12"/>
      <c r="H11" s="12"/>
      <c r="I11" s="21"/>
      <c r="J11" s="13"/>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row>
    <row r="12" spans="1:211" ht="13.5" outlineLevel="1" thickTop="1" x14ac:dyDescent="0.2"/>
    <row r="13" spans="1:211" s="28" customFormat="1" outlineLevel="1" x14ac:dyDescent="0.2">
      <c r="B13" s="34"/>
      <c r="C13" s="39"/>
      <c r="D13" s="68" t="s">
        <v>273</v>
      </c>
      <c r="E13" s="28" t="s">
        <v>274</v>
      </c>
      <c r="G13" s="262">
        <v>6.5324743110724601E-2</v>
      </c>
      <c r="H13" s="65" t="s">
        <v>29</v>
      </c>
    </row>
    <row r="14" spans="1:211" s="28" customFormat="1" outlineLevel="1" x14ac:dyDescent="0.2">
      <c r="B14" s="34"/>
      <c r="C14" s="39"/>
      <c r="D14" s="68" t="s">
        <v>273</v>
      </c>
      <c r="E14" s="28" t="s">
        <v>275</v>
      </c>
      <c r="G14" s="262">
        <v>1.6297635745956033E-3</v>
      </c>
      <c r="H14" s="65" t="s">
        <v>29</v>
      </c>
    </row>
    <row r="15" spans="1:211" outlineLevel="1" x14ac:dyDescent="0.2">
      <c r="D15" s="68" t="s">
        <v>265</v>
      </c>
      <c r="E15" t="s">
        <v>261</v>
      </c>
      <c r="H15" t="s">
        <v>29</v>
      </c>
      <c r="K15" s="258">
        <v>2.8618814038523097</v>
      </c>
      <c r="L15" s="258">
        <v>2.8618814038523097</v>
      </c>
      <c r="M15" s="258">
        <v>2.8618814038523097</v>
      </c>
      <c r="N15" s="258">
        <v>0.3290206340982425</v>
      </c>
      <c r="O15" s="258">
        <v>0.36797235779259002</v>
      </c>
      <c r="P15" s="258">
        <v>0.44340640593027791</v>
      </c>
      <c r="Q15" s="258">
        <v>0.53430437546840526</v>
      </c>
      <c r="R15" s="258">
        <v>0.6438363583082114</v>
      </c>
      <c r="S15" s="258">
        <v>0.77582231273359925</v>
      </c>
      <c r="T15" s="258">
        <v>0.93486528551588033</v>
      </c>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row>
    <row r="16" spans="1:211" outlineLevel="1" x14ac:dyDescent="0.2">
      <c r="E16" t="s">
        <v>262</v>
      </c>
      <c r="H16" t="s">
        <v>29</v>
      </c>
      <c r="K16" s="145">
        <v>0</v>
      </c>
      <c r="L16" s="145">
        <v>0</v>
      </c>
      <c r="M16" s="145">
        <v>0</v>
      </c>
      <c r="N16" s="145">
        <v>0</v>
      </c>
      <c r="O16" s="250">
        <v>0</v>
      </c>
      <c r="P16" s="145">
        <v>0</v>
      </c>
      <c r="Q16" s="145">
        <v>0</v>
      </c>
      <c r="R16" s="145">
        <v>0</v>
      </c>
      <c r="S16" s="145">
        <v>0</v>
      </c>
      <c r="T16" s="145">
        <v>0</v>
      </c>
      <c r="U16" s="145">
        <v>0</v>
      </c>
      <c r="V16" s="145">
        <v>0</v>
      </c>
      <c r="W16" s="145">
        <v>0</v>
      </c>
      <c r="X16" s="145">
        <v>0</v>
      </c>
      <c r="Y16" s="145">
        <v>0</v>
      </c>
      <c r="Z16" s="145">
        <v>0</v>
      </c>
      <c r="AA16" s="145">
        <v>0</v>
      </c>
      <c r="AB16" s="145">
        <v>0</v>
      </c>
      <c r="AC16" s="145">
        <v>0</v>
      </c>
      <c r="AD16" s="145">
        <v>0</v>
      </c>
      <c r="AE16" s="145">
        <v>0</v>
      </c>
      <c r="AF16" s="145">
        <v>0</v>
      </c>
      <c r="AG16" s="145">
        <v>0</v>
      </c>
      <c r="AH16" s="145">
        <v>0</v>
      </c>
      <c r="AI16" s="145">
        <v>0</v>
      </c>
      <c r="AJ16" s="145">
        <v>0</v>
      </c>
      <c r="AK16" s="145">
        <v>0</v>
      </c>
      <c r="AL16" s="145">
        <v>0</v>
      </c>
      <c r="AM16" s="145">
        <v>0</v>
      </c>
      <c r="AN16" s="145">
        <v>0</v>
      </c>
      <c r="AO16" s="145">
        <v>0</v>
      </c>
      <c r="AP16" s="145">
        <v>0</v>
      </c>
      <c r="AQ16" s="145">
        <v>0</v>
      </c>
      <c r="AR16" s="145">
        <v>0</v>
      </c>
      <c r="AS16" s="145">
        <v>0</v>
      </c>
      <c r="AT16" s="145">
        <v>0</v>
      </c>
      <c r="AU16" s="145">
        <v>0</v>
      </c>
      <c r="AV16" s="145">
        <v>0</v>
      </c>
      <c r="AW16" s="145">
        <v>0</v>
      </c>
      <c r="AX16" s="145">
        <v>0</v>
      </c>
      <c r="AY16" s="145">
        <v>0</v>
      </c>
      <c r="AZ16" s="145">
        <v>0</v>
      </c>
      <c r="BA16" s="145">
        <v>0</v>
      </c>
      <c r="BB16" s="145">
        <v>0</v>
      </c>
      <c r="BC16" s="145">
        <v>0</v>
      </c>
      <c r="BD16" s="145">
        <v>0</v>
      </c>
      <c r="BE16" s="145">
        <v>0</v>
      </c>
      <c r="BF16" s="145">
        <v>0</v>
      </c>
      <c r="BG16" s="145">
        <v>0</v>
      </c>
      <c r="BH16" s="145">
        <v>0</v>
      </c>
      <c r="BI16" s="145">
        <v>0</v>
      </c>
      <c r="BJ16" s="145">
        <v>0</v>
      </c>
      <c r="BK16" s="145">
        <v>0</v>
      </c>
      <c r="BL16" s="145">
        <v>0</v>
      </c>
      <c r="BM16" s="145">
        <v>0</v>
      </c>
      <c r="BN16" s="145">
        <v>0</v>
      </c>
      <c r="BO16" s="145">
        <v>0</v>
      </c>
      <c r="BP16" s="145">
        <v>0</v>
      </c>
      <c r="BQ16" s="145">
        <v>0</v>
      </c>
      <c r="BR16" s="145">
        <v>0</v>
      </c>
      <c r="BS16" s="145">
        <v>0</v>
      </c>
      <c r="BT16" s="145">
        <v>0</v>
      </c>
      <c r="BU16" s="145">
        <v>0</v>
      </c>
      <c r="BV16" s="145">
        <v>0</v>
      </c>
      <c r="BW16" s="145">
        <v>0</v>
      </c>
      <c r="BX16" s="145">
        <v>0</v>
      </c>
      <c r="BY16" s="145">
        <v>0</v>
      </c>
      <c r="BZ16" s="145">
        <v>0</v>
      </c>
      <c r="CA16" s="145">
        <v>0</v>
      </c>
      <c r="CB16" s="145">
        <v>0</v>
      </c>
      <c r="CC16" s="145">
        <v>0</v>
      </c>
      <c r="CD16" s="145">
        <v>0</v>
      </c>
      <c r="CE16" s="145">
        <v>0</v>
      </c>
      <c r="CF16" s="145">
        <v>0</v>
      </c>
      <c r="CG16" s="145">
        <v>0</v>
      </c>
      <c r="CH16" s="145">
        <v>0</v>
      </c>
      <c r="CI16" s="145">
        <v>0</v>
      </c>
      <c r="CJ16" s="145">
        <v>0</v>
      </c>
      <c r="CK16" s="145">
        <v>0</v>
      </c>
      <c r="CL16" s="145">
        <v>0</v>
      </c>
      <c r="CM16" s="145">
        <v>0</v>
      </c>
      <c r="CN16" s="145">
        <v>0</v>
      </c>
      <c r="CO16" s="145">
        <v>0</v>
      </c>
      <c r="CP16" s="145">
        <v>0</v>
      </c>
      <c r="CQ16" s="145">
        <v>0</v>
      </c>
      <c r="CR16" s="145">
        <v>0</v>
      </c>
      <c r="CS16" s="145">
        <v>0</v>
      </c>
      <c r="CT16" s="145">
        <v>0</v>
      </c>
      <c r="CU16" s="145">
        <v>0</v>
      </c>
      <c r="CV16" s="145">
        <v>0</v>
      </c>
      <c r="CW16" s="145">
        <v>0</v>
      </c>
      <c r="CX16" s="145">
        <v>0</v>
      </c>
      <c r="CY16" s="145">
        <v>0</v>
      </c>
      <c r="CZ16" s="145">
        <v>0</v>
      </c>
      <c r="DA16" s="145">
        <v>0</v>
      </c>
      <c r="DB16" s="145">
        <v>0</v>
      </c>
      <c r="DC16" s="145">
        <v>0</v>
      </c>
      <c r="DD16" s="145">
        <v>0</v>
      </c>
      <c r="DE16" s="145">
        <v>0</v>
      </c>
      <c r="DF16" s="145">
        <v>0</v>
      </c>
      <c r="DG16" s="145">
        <v>0</v>
      </c>
      <c r="DH16" s="145">
        <v>0</v>
      </c>
      <c r="DI16" s="145">
        <v>0</v>
      </c>
      <c r="DJ16" s="145">
        <v>0</v>
      </c>
      <c r="DK16" s="145">
        <v>0</v>
      </c>
      <c r="DL16" s="145">
        <v>0</v>
      </c>
      <c r="DM16" s="145">
        <v>0</v>
      </c>
      <c r="DN16" s="145">
        <v>0</v>
      </c>
      <c r="DO16" s="145">
        <v>0</v>
      </c>
      <c r="DP16" s="145">
        <v>0</v>
      </c>
      <c r="DQ16" s="145">
        <v>0</v>
      </c>
      <c r="DR16" s="145">
        <v>0</v>
      </c>
      <c r="DS16" s="145">
        <v>0</v>
      </c>
      <c r="DT16" s="145">
        <v>0</v>
      </c>
      <c r="DU16" s="145">
        <v>0</v>
      </c>
      <c r="DV16" s="145">
        <v>0</v>
      </c>
      <c r="DW16" s="145">
        <v>0</v>
      </c>
      <c r="DX16" s="145">
        <v>0</v>
      </c>
      <c r="DY16" s="145">
        <v>0</v>
      </c>
      <c r="DZ16" s="145">
        <v>0</v>
      </c>
      <c r="EA16" s="145">
        <v>0</v>
      </c>
      <c r="EB16" s="145">
        <v>0</v>
      </c>
      <c r="EC16" s="145">
        <v>0</v>
      </c>
      <c r="ED16" s="145">
        <v>0</v>
      </c>
      <c r="EE16" s="145">
        <v>0</v>
      </c>
      <c r="EF16" s="145">
        <v>0</v>
      </c>
      <c r="EG16" s="145">
        <v>0</v>
      </c>
      <c r="EH16" s="145">
        <v>0</v>
      </c>
      <c r="EI16" s="145">
        <v>0</v>
      </c>
      <c r="EJ16" s="145">
        <v>0</v>
      </c>
      <c r="EK16" s="145">
        <v>0</v>
      </c>
      <c r="EL16" s="145">
        <v>0</v>
      </c>
      <c r="EM16" s="145">
        <v>0</v>
      </c>
      <c r="EN16" s="145">
        <v>0</v>
      </c>
      <c r="EO16" s="145">
        <v>0</v>
      </c>
      <c r="EP16" s="145">
        <v>0</v>
      </c>
      <c r="EQ16" s="145">
        <v>0</v>
      </c>
      <c r="ER16" s="145">
        <v>0</v>
      </c>
      <c r="ES16" s="145">
        <v>0</v>
      </c>
      <c r="ET16" s="145">
        <v>0</v>
      </c>
      <c r="EU16" s="145">
        <v>0</v>
      </c>
      <c r="EV16" s="145">
        <v>0</v>
      </c>
      <c r="EW16" s="145">
        <v>0</v>
      </c>
      <c r="EX16" s="145">
        <v>0</v>
      </c>
      <c r="EY16" s="145">
        <v>0</v>
      </c>
      <c r="EZ16" s="145">
        <v>0</v>
      </c>
      <c r="FA16" s="145">
        <v>0</v>
      </c>
      <c r="FB16" s="145">
        <v>0</v>
      </c>
      <c r="FC16" s="145">
        <v>0</v>
      </c>
      <c r="FD16" s="145">
        <v>0</v>
      </c>
      <c r="FE16" s="145">
        <v>0</v>
      </c>
      <c r="FF16" s="145">
        <v>0</v>
      </c>
      <c r="FG16" s="145">
        <v>0</v>
      </c>
      <c r="FH16" s="145">
        <v>0</v>
      </c>
      <c r="FI16" s="145">
        <v>0</v>
      </c>
      <c r="FJ16" s="145">
        <v>0</v>
      </c>
      <c r="FK16" s="145">
        <v>0</v>
      </c>
      <c r="FL16" s="145">
        <v>0</v>
      </c>
      <c r="FM16" s="145">
        <v>0</v>
      </c>
      <c r="FN16" s="145">
        <v>0</v>
      </c>
      <c r="FO16" s="145">
        <v>0</v>
      </c>
      <c r="FP16" s="145">
        <v>0</v>
      </c>
      <c r="FQ16" s="145">
        <v>0</v>
      </c>
      <c r="FR16" s="145">
        <v>0</v>
      </c>
      <c r="FS16" s="145">
        <v>0</v>
      </c>
      <c r="FT16" s="145">
        <v>0</v>
      </c>
      <c r="FU16" s="145">
        <v>0</v>
      </c>
      <c r="FV16" s="145">
        <v>0</v>
      </c>
      <c r="FW16" s="145">
        <v>0</v>
      </c>
      <c r="FX16" s="145">
        <v>0</v>
      </c>
      <c r="FY16" s="145">
        <v>0</v>
      </c>
      <c r="FZ16" s="145">
        <v>0</v>
      </c>
      <c r="GA16" s="145">
        <v>0</v>
      </c>
      <c r="GB16" s="145">
        <v>0</v>
      </c>
      <c r="GC16" s="145">
        <v>0</v>
      </c>
      <c r="GD16" s="145">
        <v>0</v>
      </c>
      <c r="GE16" s="145">
        <v>0</v>
      </c>
      <c r="GF16" s="145">
        <v>0</v>
      </c>
      <c r="GG16" s="145">
        <v>0</v>
      </c>
      <c r="GH16" s="145">
        <v>0</v>
      </c>
      <c r="GI16" s="145">
        <v>0</v>
      </c>
      <c r="GJ16" s="145">
        <v>0</v>
      </c>
      <c r="GK16" s="145">
        <v>0</v>
      </c>
      <c r="GL16" s="145">
        <v>0</v>
      </c>
      <c r="GM16" s="145">
        <v>0</v>
      </c>
      <c r="GN16" s="145">
        <v>0</v>
      </c>
      <c r="GO16" s="145">
        <v>0</v>
      </c>
      <c r="GP16" s="145">
        <v>0</v>
      </c>
      <c r="GQ16" s="145">
        <v>0</v>
      </c>
      <c r="GR16" s="145">
        <v>0</v>
      </c>
      <c r="GS16" s="145">
        <v>0</v>
      </c>
      <c r="GT16" s="145">
        <v>0</v>
      </c>
      <c r="GU16" s="145">
        <v>0</v>
      </c>
      <c r="GV16" s="145">
        <v>0</v>
      </c>
      <c r="GW16" s="145">
        <v>0</v>
      </c>
      <c r="GX16" s="145">
        <v>0</v>
      </c>
      <c r="GY16" s="145">
        <v>0</v>
      </c>
      <c r="GZ16" s="145">
        <v>0</v>
      </c>
      <c r="HA16" s="145">
        <v>0</v>
      </c>
      <c r="HB16" s="145">
        <v>0</v>
      </c>
      <c r="HC16" s="145">
        <v>0</v>
      </c>
    </row>
    <row r="17" spans="1:211" outlineLevel="1" x14ac:dyDescent="0.2">
      <c r="E17" t="s">
        <v>170</v>
      </c>
      <c r="H17" t="s">
        <v>14</v>
      </c>
      <c r="K17" s="41">
        <v>1E-3</v>
      </c>
      <c r="L17" s="41">
        <v>1E-3</v>
      </c>
      <c r="M17" s="41">
        <v>1E-3</v>
      </c>
      <c r="N17" s="41">
        <v>1E-3</v>
      </c>
      <c r="O17" s="41">
        <v>1E-3</v>
      </c>
      <c r="P17" s="41">
        <v>1E-3</v>
      </c>
      <c r="Q17" s="41">
        <v>1E-3</v>
      </c>
      <c r="R17" s="41">
        <v>1E-3</v>
      </c>
      <c r="S17" s="41">
        <v>1E-3</v>
      </c>
      <c r="T17" s="41">
        <v>1E-3</v>
      </c>
      <c r="U17" s="41">
        <v>1E-3</v>
      </c>
      <c r="V17" s="41">
        <v>1E-3</v>
      </c>
      <c r="W17" s="41">
        <v>1E-3</v>
      </c>
      <c r="X17" s="41">
        <v>1E-3</v>
      </c>
      <c r="Y17" s="41">
        <v>1E-3</v>
      </c>
      <c r="Z17" s="41">
        <v>1E-3</v>
      </c>
      <c r="AA17" s="41">
        <v>1E-3</v>
      </c>
      <c r="AB17" s="41">
        <v>1E-3</v>
      </c>
      <c r="AC17" s="41">
        <v>1E-3</v>
      </c>
      <c r="AD17" s="41">
        <v>1E-3</v>
      </c>
      <c r="AE17" s="41">
        <v>1E-3</v>
      </c>
      <c r="AF17" s="41">
        <v>1E-3</v>
      </c>
      <c r="AG17" s="41">
        <v>1E-3</v>
      </c>
      <c r="AH17" s="41">
        <v>1E-3</v>
      </c>
      <c r="AI17" s="41">
        <v>1E-3</v>
      </c>
      <c r="AJ17" s="41">
        <v>1E-3</v>
      </c>
      <c r="AK17" s="41">
        <v>1E-3</v>
      </c>
      <c r="AL17" s="41">
        <v>1E-3</v>
      </c>
      <c r="AM17" s="41">
        <v>1E-3</v>
      </c>
      <c r="AN17" s="41">
        <v>1E-3</v>
      </c>
      <c r="AO17" s="41">
        <v>1E-3</v>
      </c>
      <c r="AP17" s="41">
        <v>1E-3</v>
      </c>
      <c r="AQ17" s="41">
        <v>1E-3</v>
      </c>
      <c r="AR17" s="41">
        <v>1E-3</v>
      </c>
      <c r="AS17" s="41">
        <v>1E-3</v>
      </c>
      <c r="AT17" s="41">
        <v>1E-3</v>
      </c>
      <c r="AU17" s="41">
        <v>1E-3</v>
      </c>
      <c r="AV17" s="41">
        <v>1E-3</v>
      </c>
      <c r="AW17" s="41">
        <v>1E-3</v>
      </c>
      <c r="AX17" s="41">
        <v>1E-3</v>
      </c>
      <c r="AY17" s="41">
        <v>1E-3</v>
      </c>
      <c r="AZ17" s="41">
        <v>1E-3</v>
      </c>
      <c r="BA17" s="41">
        <v>1E-3</v>
      </c>
      <c r="BB17" s="41">
        <v>1E-3</v>
      </c>
      <c r="BC17" s="41">
        <v>1E-3</v>
      </c>
      <c r="BD17" s="41">
        <v>1E-3</v>
      </c>
      <c r="BE17" s="41">
        <v>1E-3</v>
      </c>
      <c r="BF17" s="41">
        <v>1E-3</v>
      </c>
      <c r="BG17" s="41">
        <v>1E-3</v>
      </c>
      <c r="BH17" s="41">
        <v>1E-3</v>
      </c>
      <c r="BI17" s="41">
        <v>1E-3</v>
      </c>
      <c r="BJ17" s="41">
        <v>1E-3</v>
      </c>
      <c r="BK17" s="41">
        <v>1E-3</v>
      </c>
      <c r="BL17" s="41">
        <v>1E-3</v>
      </c>
      <c r="BM17" s="41">
        <v>1E-3</v>
      </c>
      <c r="BN17" s="41">
        <v>1E-3</v>
      </c>
      <c r="BO17" s="41">
        <v>1E-3</v>
      </c>
      <c r="BP17" s="41">
        <v>1E-3</v>
      </c>
      <c r="BQ17" s="41">
        <v>1E-3</v>
      </c>
      <c r="BR17" s="41">
        <v>1E-3</v>
      </c>
      <c r="BS17" s="41">
        <v>1E-3</v>
      </c>
      <c r="BT17" s="41">
        <v>1E-3</v>
      </c>
      <c r="BU17" s="41">
        <v>1E-3</v>
      </c>
      <c r="BV17" s="41">
        <v>1E-3</v>
      </c>
      <c r="BW17" s="41">
        <v>1E-3</v>
      </c>
      <c r="BX17" s="41">
        <v>1E-3</v>
      </c>
      <c r="BY17" s="41">
        <v>1E-3</v>
      </c>
      <c r="BZ17" s="41">
        <v>1E-3</v>
      </c>
      <c r="CA17" s="41">
        <v>1E-3</v>
      </c>
      <c r="CB17" s="41">
        <v>1E-3</v>
      </c>
      <c r="CC17" s="41">
        <v>1E-3</v>
      </c>
      <c r="CD17" s="41">
        <v>1E-3</v>
      </c>
      <c r="CE17" s="41">
        <v>1E-3</v>
      </c>
      <c r="CF17" s="41">
        <v>1E-3</v>
      </c>
      <c r="CG17" s="41">
        <v>1E-3</v>
      </c>
      <c r="CH17" s="41">
        <v>1E-3</v>
      </c>
      <c r="CI17" s="41">
        <v>1E-3</v>
      </c>
      <c r="CJ17" s="41">
        <v>1E-3</v>
      </c>
      <c r="CK17" s="41">
        <v>1E-3</v>
      </c>
      <c r="CL17" s="41">
        <v>1E-3</v>
      </c>
      <c r="CM17" s="41">
        <v>1E-3</v>
      </c>
      <c r="CN17" s="41">
        <v>1E-3</v>
      </c>
      <c r="CO17" s="41">
        <v>1E-3</v>
      </c>
      <c r="CP17" s="41">
        <v>1E-3</v>
      </c>
      <c r="CQ17" s="41">
        <v>1E-3</v>
      </c>
      <c r="CR17" s="41">
        <v>1E-3</v>
      </c>
      <c r="CS17" s="41">
        <v>1E-3</v>
      </c>
      <c r="CT17" s="41">
        <v>1E-3</v>
      </c>
      <c r="CU17" s="41">
        <v>1E-3</v>
      </c>
      <c r="CV17" s="41">
        <v>1E-3</v>
      </c>
      <c r="CW17" s="41">
        <v>1E-3</v>
      </c>
      <c r="CX17" s="41">
        <v>1E-3</v>
      </c>
      <c r="CY17" s="41">
        <v>1E-3</v>
      </c>
      <c r="CZ17" s="41">
        <v>1E-3</v>
      </c>
      <c r="DA17" s="41">
        <v>1E-3</v>
      </c>
      <c r="DB17" s="41">
        <v>1E-3</v>
      </c>
      <c r="DC17" s="41">
        <v>1E-3</v>
      </c>
      <c r="DD17" s="41">
        <v>1E-3</v>
      </c>
      <c r="DE17" s="41">
        <v>1E-3</v>
      </c>
      <c r="DF17" s="41">
        <v>1E-3</v>
      </c>
      <c r="DG17" s="41">
        <v>1E-3</v>
      </c>
      <c r="DH17" s="41">
        <v>1E-3</v>
      </c>
      <c r="DI17" s="41">
        <v>1E-3</v>
      </c>
      <c r="DJ17" s="41">
        <v>1E-3</v>
      </c>
      <c r="DK17" s="41">
        <v>1E-3</v>
      </c>
      <c r="DL17" s="41">
        <v>1E-3</v>
      </c>
      <c r="DM17" s="41">
        <v>1E-3</v>
      </c>
      <c r="DN17" s="41">
        <v>1E-3</v>
      </c>
      <c r="DO17" s="41">
        <v>1E-3</v>
      </c>
      <c r="DP17" s="41">
        <v>1E-3</v>
      </c>
      <c r="DQ17" s="41">
        <v>1E-3</v>
      </c>
      <c r="DR17" s="41">
        <v>1E-3</v>
      </c>
      <c r="DS17" s="41">
        <v>1E-3</v>
      </c>
      <c r="DT17" s="41">
        <v>1E-3</v>
      </c>
      <c r="DU17" s="41">
        <v>1E-3</v>
      </c>
      <c r="DV17" s="41">
        <v>1E-3</v>
      </c>
      <c r="DW17" s="41">
        <v>1E-3</v>
      </c>
      <c r="DX17" s="41">
        <v>1E-3</v>
      </c>
      <c r="DY17" s="41">
        <v>1E-3</v>
      </c>
      <c r="DZ17" s="41">
        <v>1E-3</v>
      </c>
      <c r="EA17" s="41">
        <v>1E-3</v>
      </c>
      <c r="EB17" s="41">
        <v>1E-3</v>
      </c>
      <c r="EC17" s="41">
        <v>1E-3</v>
      </c>
      <c r="ED17" s="41">
        <v>1E-3</v>
      </c>
      <c r="EE17" s="41">
        <v>1E-3</v>
      </c>
      <c r="EF17" s="41">
        <v>1E-3</v>
      </c>
      <c r="EG17" s="41">
        <v>1E-3</v>
      </c>
      <c r="EH17" s="41">
        <v>1E-3</v>
      </c>
      <c r="EI17" s="41">
        <v>1E-3</v>
      </c>
      <c r="EJ17" s="41">
        <v>1E-3</v>
      </c>
      <c r="EK17" s="41">
        <v>1E-3</v>
      </c>
      <c r="EL17" s="41">
        <v>1E-3</v>
      </c>
      <c r="EM17" s="41">
        <v>1E-3</v>
      </c>
      <c r="EN17" s="41">
        <v>1E-3</v>
      </c>
      <c r="EO17" s="41">
        <v>1E-3</v>
      </c>
      <c r="EP17" s="41">
        <v>1E-3</v>
      </c>
      <c r="EQ17" s="41">
        <v>1E-3</v>
      </c>
      <c r="ER17" s="41">
        <v>1E-3</v>
      </c>
      <c r="ES17" s="41">
        <v>1E-3</v>
      </c>
      <c r="ET17" s="41">
        <v>1E-3</v>
      </c>
      <c r="EU17" s="41">
        <v>1E-3</v>
      </c>
      <c r="EV17" s="41">
        <v>1E-3</v>
      </c>
      <c r="EW17" s="41">
        <v>1E-3</v>
      </c>
      <c r="EX17" s="41">
        <v>1E-3</v>
      </c>
      <c r="EY17" s="41">
        <v>1E-3</v>
      </c>
      <c r="EZ17" s="41">
        <v>1E-3</v>
      </c>
      <c r="FA17" s="41">
        <v>1E-3</v>
      </c>
      <c r="FB17" s="41">
        <v>1E-3</v>
      </c>
      <c r="FC17" s="41">
        <v>1E-3</v>
      </c>
      <c r="FD17" s="41">
        <v>1E-3</v>
      </c>
      <c r="FE17" s="41">
        <v>1E-3</v>
      </c>
      <c r="FF17" s="41">
        <v>1E-3</v>
      </c>
      <c r="FG17" s="41">
        <v>1E-3</v>
      </c>
      <c r="FH17" s="41">
        <v>1E-3</v>
      </c>
      <c r="FI17" s="41">
        <v>1E-3</v>
      </c>
      <c r="FJ17" s="41">
        <v>1E-3</v>
      </c>
      <c r="FK17" s="41">
        <v>1E-3</v>
      </c>
      <c r="FL17" s="41">
        <v>1E-3</v>
      </c>
      <c r="FM17" s="41">
        <v>1E-3</v>
      </c>
      <c r="FN17" s="41">
        <v>1E-3</v>
      </c>
      <c r="FO17" s="41">
        <v>1E-3</v>
      </c>
      <c r="FP17" s="41">
        <v>1E-3</v>
      </c>
      <c r="FQ17" s="41">
        <v>1E-3</v>
      </c>
      <c r="FR17" s="41">
        <v>1E-3</v>
      </c>
      <c r="FS17" s="41">
        <v>1E-3</v>
      </c>
      <c r="FT17" s="41">
        <v>1E-3</v>
      </c>
      <c r="FU17" s="41">
        <v>1E-3</v>
      </c>
      <c r="FV17" s="41">
        <v>1E-3</v>
      </c>
      <c r="FW17" s="41">
        <v>1E-3</v>
      </c>
      <c r="FX17" s="41">
        <v>1E-3</v>
      </c>
      <c r="FY17" s="41">
        <v>1E-3</v>
      </c>
      <c r="FZ17" s="41">
        <v>1E-3</v>
      </c>
      <c r="GA17" s="41">
        <v>1E-3</v>
      </c>
      <c r="GB17" s="41">
        <v>1E-3</v>
      </c>
      <c r="GC17" s="41">
        <v>1E-3</v>
      </c>
      <c r="GD17" s="41">
        <v>1E-3</v>
      </c>
      <c r="GE17" s="41">
        <v>1E-3</v>
      </c>
      <c r="GF17" s="41">
        <v>1E-3</v>
      </c>
      <c r="GG17" s="41">
        <v>1E-3</v>
      </c>
      <c r="GH17" s="41">
        <v>1E-3</v>
      </c>
      <c r="GI17" s="41">
        <v>1E-3</v>
      </c>
      <c r="GJ17" s="41">
        <v>1E-3</v>
      </c>
      <c r="GK17" s="41">
        <v>1E-3</v>
      </c>
      <c r="GL17" s="41">
        <v>1E-3</v>
      </c>
      <c r="GM17" s="41">
        <v>1E-3</v>
      </c>
      <c r="GN17" s="41">
        <v>1E-3</v>
      </c>
      <c r="GO17" s="41">
        <v>1E-3</v>
      </c>
      <c r="GP17" s="41">
        <v>1E-3</v>
      </c>
      <c r="GQ17" s="41">
        <v>1E-3</v>
      </c>
      <c r="GR17" s="41">
        <v>1E-3</v>
      </c>
      <c r="GS17" s="41">
        <v>1E-3</v>
      </c>
      <c r="GT17" s="41">
        <v>1E-3</v>
      </c>
      <c r="GU17" s="41">
        <v>1E-3</v>
      </c>
      <c r="GV17" s="41">
        <v>1E-3</v>
      </c>
      <c r="GW17" s="41">
        <v>1E-3</v>
      </c>
      <c r="GX17" s="41">
        <v>1E-3</v>
      </c>
      <c r="GY17" s="41">
        <v>1E-3</v>
      </c>
      <c r="GZ17" s="41">
        <v>1E-3</v>
      </c>
      <c r="HA17" s="41">
        <v>1E-3</v>
      </c>
      <c r="HB17" s="41">
        <v>1E-3</v>
      </c>
      <c r="HC17" s="41">
        <v>1E-3</v>
      </c>
    </row>
    <row r="18" spans="1:211" outlineLevel="1" x14ac:dyDescent="0.2"/>
    <row r="19" spans="1:211" ht="13.5" thickBot="1" x14ac:dyDescent="0.25">
      <c r="A19" s="22" t="s">
        <v>296</v>
      </c>
      <c r="B19" s="9"/>
      <c r="C19" s="8"/>
      <c r="D19" s="69"/>
      <c r="E19" s="11"/>
      <c r="F19" s="12"/>
      <c r="G19" s="12"/>
      <c r="H19" s="12"/>
      <c r="I19" s="21"/>
      <c r="J19" s="13"/>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row>
    <row r="20" spans="1:211" ht="13.5" outlineLevel="1" thickTop="1" x14ac:dyDescent="0.2"/>
    <row r="21" spans="1:211" outlineLevel="1" x14ac:dyDescent="0.2">
      <c r="E21" t="s">
        <v>310</v>
      </c>
      <c r="G21" s="41">
        <v>0.01</v>
      </c>
      <c r="H21" t="s">
        <v>14</v>
      </c>
    </row>
    <row r="22" spans="1:211" outlineLevel="1" x14ac:dyDescent="0.2">
      <c r="E22" t="s">
        <v>309</v>
      </c>
      <c r="G22" s="41">
        <v>7.3731808835605719E-2</v>
      </c>
      <c r="H22" t="s">
        <v>14</v>
      </c>
    </row>
    <row r="23" spans="1:211" outlineLevel="1" x14ac:dyDescent="0.2">
      <c r="E23" t="s">
        <v>437</v>
      </c>
      <c r="G23" s="41">
        <v>0.1</v>
      </c>
      <c r="H23" t="s">
        <v>14</v>
      </c>
      <c r="K23" s="41">
        <v>0</v>
      </c>
      <c r="L23" s="41">
        <v>8.7278201966675267E-3</v>
      </c>
      <c r="M23" s="41">
        <v>1.7455640393335053E-2</v>
      </c>
      <c r="N23" s="41">
        <v>2.6183460590002577E-2</v>
      </c>
      <c r="O23" s="41">
        <v>3.4911280786670107E-2</v>
      </c>
      <c r="P23" s="41">
        <v>4.3639100983337627E-2</v>
      </c>
      <c r="Q23" s="41">
        <v>5.2366921180005153E-2</v>
      </c>
      <c r="R23" s="41">
        <v>6.109474137667268E-2</v>
      </c>
      <c r="S23" s="41">
        <v>6.9822561573340214E-2</v>
      </c>
      <c r="T23" s="41">
        <v>7.8019779815666573E-2</v>
      </c>
      <c r="U23" s="41">
        <v>7.8550381770007741E-2</v>
      </c>
      <c r="V23" s="41">
        <v>7.9080983724348894E-2</v>
      </c>
      <c r="W23" s="41">
        <v>7.9611585678690061E-2</v>
      </c>
      <c r="X23" s="41">
        <v>8.0142187633031228E-2</v>
      </c>
      <c r="Y23" s="41">
        <v>8.0672789587372382E-2</v>
      </c>
      <c r="Z23" s="41">
        <v>8.1203391541713535E-2</v>
      </c>
      <c r="AA23" s="41">
        <v>8.1733993496054688E-2</v>
      </c>
      <c r="AB23" s="41">
        <v>8.2264595450395855E-2</v>
      </c>
      <c r="AC23" s="41">
        <v>8.2795197404736995E-2</v>
      </c>
      <c r="AD23" s="41">
        <v>8.3325799359078162E-2</v>
      </c>
      <c r="AE23" s="41">
        <v>8.3856401313419315E-2</v>
      </c>
      <c r="AF23" s="41">
        <v>8.4387003267760483E-2</v>
      </c>
      <c r="AG23" s="41">
        <v>8.491760522210165E-2</v>
      </c>
      <c r="AH23" s="41">
        <v>8.5448207176442803E-2</v>
      </c>
      <c r="AI23" s="41">
        <v>8.597880913078397E-2</v>
      </c>
      <c r="AJ23" s="41">
        <v>8.6509411085125124E-2</v>
      </c>
      <c r="AK23" s="41">
        <v>8.7040013039466277E-2</v>
      </c>
      <c r="AL23" s="41">
        <v>8.757061499380743E-2</v>
      </c>
      <c r="AM23" s="41">
        <v>8.8101216948148597E-2</v>
      </c>
      <c r="AN23" s="41">
        <v>8.8631818902489751E-2</v>
      </c>
      <c r="AO23" s="41">
        <v>8.9162420856830918E-2</v>
      </c>
      <c r="AP23" s="41">
        <v>8.9693022811172085E-2</v>
      </c>
      <c r="AQ23" s="41">
        <v>9.0223624765513238E-2</v>
      </c>
      <c r="AR23" s="41">
        <v>9.0754226719854406E-2</v>
      </c>
      <c r="AS23" s="41">
        <v>9.1284828674195545E-2</v>
      </c>
      <c r="AT23" s="41">
        <v>9.1815430628536712E-2</v>
      </c>
      <c r="AU23" s="41">
        <v>9.2346032582877866E-2</v>
      </c>
      <c r="AV23" s="41">
        <v>9.2876634537219019E-2</v>
      </c>
      <c r="AW23" s="41">
        <v>9.3407236491560186E-2</v>
      </c>
      <c r="AX23" s="41">
        <v>9.3937838445901339E-2</v>
      </c>
      <c r="AY23" s="41">
        <v>9.4468440400242507E-2</v>
      </c>
      <c r="AZ23" s="41">
        <v>9.499904235458366E-2</v>
      </c>
      <c r="BA23" s="41">
        <v>9.5529644308924827E-2</v>
      </c>
      <c r="BB23" s="41">
        <v>9.6060246263265994E-2</v>
      </c>
      <c r="BC23" s="41">
        <v>9.6590848217607148E-2</v>
      </c>
      <c r="BD23" s="41">
        <v>9.7121450171948287E-2</v>
      </c>
      <c r="BE23" s="41">
        <v>9.7652052126289468E-2</v>
      </c>
      <c r="BF23" s="41">
        <v>9.8182654080630621E-2</v>
      </c>
      <c r="BG23" s="41">
        <v>9.8713256034971761E-2</v>
      </c>
      <c r="BH23" s="41">
        <v>9.9243857989312942E-2</v>
      </c>
      <c r="BI23" s="41">
        <v>9.9774459943654095E-2</v>
      </c>
      <c r="BJ23" s="41">
        <v>0.10030506189799526</v>
      </c>
      <c r="BK23" s="41">
        <v>0.10083566385233642</v>
      </c>
      <c r="BL23" s="41">
        <v>0.10136626580667757</v>
      </c>
      <c r="BM23" s="41">
        <v>0.10189686776101874</v>
      </c>
      <c r="BN23" s="41">
        <v>0.10242746971535989</v>
      </c>
      <c r="BO23" s="41">
        <v>0.10295807166970104</v>
      </c>
      <c r="BP23" s="41">
        <v>0.10348867362404221</v>
      </c>
      <c r="BQ23" s="41">
        <v>0.10401927557838336</v>
      </c>
      <c r="BR23" s="41">
        <v>0.10454987753272453</v>
      </c>
      <c r="BS23" s="41">
        <v>0.10508047948706568</v>
      </c>
      <c r="BT23" s="41">
        <v>0.10561108144140684</v>
      </c>
      <c r="BU23" s="41">
        <v>0.10614168339574799</v>
      </c>
      <c r="BV23" s="41">
        <v>0.10667228535008916</v>
      </c>
      <c r="BW23" s="41">
        <v>0.10720288730443034</v>
      </c>
      <c r="BX23" s="41">
        <v>0.10773348925877149</v>
      </c>
      <c r="BY23" s="41">
        <v>0.10826409121311263</v>
      </c>
      <c r="BZ23" s="41">
        <v>0.10879469316745378</v>
      </c>
      <c r="CA23" s="41">
        <v>0.10932529512179495</v>
      </c>
      <c r="CB23" s="41">
        <v>0.10985589707613613</v>
      </c>
      <c r="CC23" s="41">
        <v>0.11038649903047727</v>
      </c>
      <c r="CD23" s="41">
        <v>0.11091710098481844</v>
      </c>
      <c r="CE23" s="41">
        <v>0.11144770293915958</v>
      </c>
      <c r="CF23" s="41">
        <v>0.11197830489350076</v>
      </c>
      <c r="CG23" s="41">
        <v>0.11250890684784191</v>
      </c>
      <c r="CH23" s="41">
        <v>0.11303950880218308</v>
      </c>
      <c r="CI23" s="41">
        <v>0.11357011075652423</v>
      </c>
      <c r="CJ23" s="41">
        <v>0.11410071271086537</v>
      </c>
      <c r="CK23" s="41">
        <v>0.11463131466520655</v>
      </c>
      <c r="CL23" s="41">
        <v>0.11516191661954769</v>
      </c>
      <c r="CM23" s="41">
        <v>0.11569251857388888</v>
      </c>
      <c r="CN23" s="41">
        <v>0.11622312052823001</v>
      </c>
      <c r="CO23" s="41">
        <v>0.11675372248257118</v>
      </c>
      <c r="CP23" s="41">
        <v>0.11728432443691236</v>
      </c>
      <c r="CQ23" s="41">
        <v>0.1178149263912535</v>
      </c>
      <c r="CR23" s="41">
        <v>0.11834552834559466</v>
      </c>
      <c r="CS23" s="41">
        <v>0.11887613029993582</v>
      </c>
      <c r="CT23" s="41">
        <v>0.11940673225427698</v>
      </c>
      <c r="CU23" s="41">
        <v>0.11993733420861812</v>
      </c>
      <c r="CV23" s="41">
        <v>0.1204679361629593</v>
      </c>
      <c r="CW23" s="41">
        <v>0.12099853811730045</v>
      </c>
      <c r="CX23" s="41">
        <v>0.12152914007164162</v>
      </c>
      <c r="CY23" s="41">
        <v>0.12205974202598277</v>
      </c>
      <c r="CZ23" s="41">
        <v>0.12259034398032391</v>
      </c>
      <c r="DA23" s="41">
        <v>0.12312094593466509</v>
      </c>
      <c r="DB23" s="41">
        <v>0.12365154788900623</v>
      </c>
      <c r="DC23" s="41">
        <v>0.12418214984334741</v>
      </c>
      <c r="DD23" s="41">
        <v>0.12471275179768858</v>
      </c>
      <c r="DE23" s="41">
        <v>0.12524335375202972</v>
      </c>
      <c r="DF23" s="41">
        <v>0.1257739557063709</v>
      </c>
      <c r="DG23" s="41">
        <v>0.12630455766071205</v>
      </c>
      <c r="DH23" s="41">
        <v>0.12683515961505323</v>
      </c>
      <c r="DI23" s="41">
        <v>0.12736576156939439</v>
      </c>
      <c r="DJ23" s="41">
        <v>0.12789636352373551</v>
      </c>
      <c r="DK23" s="41">
        <v>0.12842696547807667</v>
      </c>
      <c r="DL23" s="41">
        <v>0.12895756743241785</v>
      </c>
      <c r="DM23" s="41">
        <v>0.129488169386759</v>
      </c>
      <c r="DN23" s="41">
        <v>0.13001877134110015</v>
      </c>
      <c r="DO23" s="41">
        <v>0.13054937329544131</v>
      </c>
      <c r="DP23" s="41">
        <v>0.13107997524978246</v>
      </c>
      <c r="DQ23" s="41">
        <v>0.13161057720412361</v>
      </c>
      <c r="DR23" s="41">
        <v>0.13214117915846479</v>
      </c>
      <c r="DS23" s="41">
        <v>0.13267178111280595</v>
      </c>
      <c r="DT23" s="41">
        <v>0.1332023830671471</v>
      </c>
      <c r="DU23" s="41">
        <v>0.13373298502148825</v>
      </c>
      <c r="DV23" s="41">
        <v>0.13426358697582944</v>
      </c>
      <c r="DW23" s="41">
        <v>0.13479418893017059</v>
      </c>
      <c r="DX23" s="41">
        <v>0.13532479088451174</v>
      </c>
      <c r="DY23" s="41">
        <v>0.13585539283885292</v>
      </c>
      <c r="DZ23" s="41">
        <v>0.13638599479319408</v>
      </c>
      <c r="EA23" s="41">
        <v>0.13691659674753523</v>
      </c>
      <c r="EB23" s="41">
        <v>0.13744719870187636</v>
      </c>
      <c r="EC23" s="41">
        <v>0.13797780065621754</v>
      </c>
      <c r="ED23" s="41">
        <v>0.13850840261055872</v>
      </c>
      <c r="EE23" s="41">
        <v>0.13903900456489987</v>
      </c>
      <c r="EF23" s="41">
        <v>0.13956960651924102</v>
      </c>
      <c r="EG23" s="41">
        <v>0.14010020847358218</v>
      </c>
      <c r="EH23" s="41">
        <v>0.14063081042792333</v>
      </c>
      <c r="EI23" s="41">
        <v>0.14116141238226451</v>
      </c>
      <c r="EJ23" s="41">
        <v>0.14169201433660567</v>
      </c>
      <c r="EK23" s="41">
        <v>0.14222261629094679</v>
      </c>
      <c r="EL23" s="41">
        <v>0.14275321824528794</v>
      </c>
      <c r="EM23" s="41">
        <v>0.14328382019962912</v>
      </c>
      <c r="EN23" s="41">
        <v>0.14381442215397028</v>
      </c>
      <c r="EO23" s="41">
        <v>0.14434502410831146</v>
      </c>
      <c r="EP23" s="41">
        <v>0.14487562606265261</v>
      </c>
      <c r="EQ23" s="41">
        <v>0.14540622801699377</v>
      </c>
      <c r="ER23" s="41">
        <v>0.14593682997133492</v>
      </c>
      <c r="ES23" s="41">
        <v>0.1464674319256761</v>
      </c>
      <c r="ET23" s="41">
        <v>0.14699803388001725</v>
      </c>
      <c r="EU23" s="41">
        <v>0.14752863583435841</v>
      </c>
      <c r="EV23" s="41">
        <v>0.14805923778869956</v>
      </c>
      <c r="EW23" s="41">
        <v>0.14858983974304071</v>
      </c>
      <c r="EX23" s="41">
        <v>0.14912044169738189</v>
      </c>
      <c r="EY23" s="41">
        <v>0.14965104365172305</v>
      </c>
      <c r="EZ23" s="41">
        <v>0.1501816456060642</v>
      </c>
      <c r="FA23" s="41">
        <v>0.15071224756040535</v>
      </c>
      <c r="FB23" s="41">
        <v>0.15124284951474651</v>
      </c>
      <c r="FC23" s="41">
        <v>0.15177345146908763</v>
      </c>
      <c r="FD23" s="41">
        <v>0.15230405342342881</v>
      </c>
      <c r="FE23" s="41">
        <v>0.15283465537777</v>
      </c>
      <c r="FF23" s="41">
        <v>0.15336525733211115</v>
      </c>
      <c r="FG23" s="41">
        <v>0.1538958592864523</v>
      </c>
      <c r="FH23" s="41">
        <v>0.15442646124079346</v>
      </c>
      <c r="FI23" s="41">
        <v>0.15495706319513461</v>
      </c>
      <c r="FJ23" s="41">
        <v>0.15548766514947579</v>
      </c>
      <c r="FK23" s="41">
        <v>0.15601826710381697</v>
      </c>
      <c r="FL23" s="41">
        <v>0.1565488690581581</v>
      </c>
      <c r="FM23" s="41">
        <v>0.15707947101249925</v>
      </c>
      <c r="FN23" s="41">
        <v>0.15761007296684043</v>
      </c>
      <c r="FO23" s="41">
        <v>0.15814067492118161</v>
      </c>
      <c r="FP23" s="41">
        <v>0.15867127687552277</v>
      </c>
      <c r="FQ23" s="41">
        <v>0.15920187882986389</v>
      </c>
      <c r="FR23" s="41">
        <v>0.15973248078420504</v>
      </c>
      <c r="FS23" s="41">
        <v>0.16026308273854623</v>
      </c>
      <c r="FT23" s="41">
        <v>0.16079368469288741</v>
      </c>
      <c r="FU23" s="41">
        <v>0.16132428664722853</v>
      </c>
      <c r="FV23" s="41">
        <v>0.16185488860156969</v>
      </c>
      <c r="FW23" s="41">
        <v>0.16238549055591084</v>
      </c>
      <c r="FX23" s="41">
        <v>0.16291609251025199</v>
      </c>
      <c r="FY23" s="41">
        <v>0.16344669446459317</v>
      </c>
      <c r="FZ23" s="41">
        <v>0.16397729641893433</v>
      </c>
      <c r="GA23" s="41">
        <v>0.16450789837327548</v>
      </c>
      <c r="GB23" s="41">
        <v>0.16503850032761663</v>
      </c>
      <c r="GC23" s="41">
        <v>0.16556910228195781</v>
      </c>
      <c r="GD23" s="41">
        <v>0.16609970423629894</v>
      </c>
      <c r="GE23" s="41">
        <v>0.16663030619064012</v>
      </c>
      <c r="GF23" s="41">
        <v>0.1671609081449813</v>
      </c>
      <c r="GG23" s="41">
        <v>0.16723480119814707</v>
      </c>
      <c r="GH23" s="41">
        <v>0.16723480119814707</v>
      </c>
      <c r="GI23" s="41">
        <v>0.16723480119814707</v>
      </c>
      <c r="GJ23" s="41">
        <v>0.16723480119814707</v>
      </c>
      <c r="GK23" s="41">
        <v>0.16723480119814707</v>
      </c>
      <c r="GL23" s="41">
        <v>0.16723480119814707</v>
      </c>
      <c r="GM23" s="41">
        <v>0.16723480119814707</v>
      </c>
      <c r="GN23" s="41">
        <v>0.16723480119814707</v>
      </c>
      <c r="GO23" s="41">
        <v>0.16723480119814707</v>
      </c>
      <c r="GP23" s="41">
        <v>0.16723480119814707</v>
      </c>
      <c r="GQ23" s="41">
        <v>0.16723480119814707</v>
      </c>
      <c r="GR23" s="41">
        <v>0.16723480119814707</v>
      </c>
      <c r="GS23" s="41">
        <v>0.16723480119814707</v>
      </c>
      <c r="GT23" s="41">
        <v>0.16723480119814707</v>
      </c>
      <c r="GU23" s="41">
        <v>0.16723480119814707</v>
      </c>
      <c r="GV23" s="41">
        <v>0.16723480119814707</v>
      </c>
      <c r="GW23" s="41">
        <v>0.16723480119814707</v>
      </c>
      <c r="GX23" s="41">
        <v>0.16723480119814707</v>
      </c>
      <c r="GY23" s="41">
        <v>0.16723480119814707</v>
      </c>
      <c r="GZ23" s="41">
        <v>0.16723480119814707</v>
      </c>
      <c r="HA23" s="41">
        <v>0.16723480119814707</v>
      </c>
      <c r="HB23" s="41">
        <v>0.16723480119814707</v>
      </c>
      <c r="HC23" s="41">
        <v>0.16723480119814707</v>
      </c>
    </row>
    <row r="24" spans="1:211" outlineLevel="1" x14ac:dyDescent="0.2">
      <c r="E24" t="s">
        <v>308</v>
      </c>
      <c r="H24" t="s">
        <v>14</v>
      </c>
      <c r="K24" s="41"/>
      <c r="L24" s="41">
        <v>2.3419712144746871E-3</v>
      </c>
      <c r="M24" s="41">
        <v>4.6839424289493743E-3</v>
      </c>
      <c r="N24" s="41">
        <v>7.0259136434240614E-3</v>
      </c>
      <c r="O24" s="41">
        <v>9.3678848578987485E-3</v>
      </c>
      <c r="P24" s="41">
        <v>1.1709856072373435E-2</v>
      </c>
      <c r="Q24" s="41">
        <v>1.4051827286848121E-2</v>
      </c>
      <c r="R24" s="41">
        <v>1.6393798501322807E-2</v>
      </c>
      <c r="S24" s="41">
        <v>1.8735769715797494E-2</v>
      </c>
      <c r="T24" s="41">
        <v>2.107774093027218E-2</v>
      </c>
      <c r="U24" s="41">
        <v>2.3419712144746866E-2</v>
      </c>
      <c r="V24" s="41">
        <v>2.5761683359221552E-2</v>
      </c>
      <c r="W24" s="41">
        <v>2.8103654573696239E-2</v>
      </c>
      <c r="X24" s="41">
        <v>3.0445625788170925E-2</v>
      </c>
      <c r="Y24" s="41">
        <v>3.2787597002645615E-2</v>
      </c>
      <c r="Z24" s="41">
        <v>3.5129568217120308E-2</v>
      </c>
      <c r="AA24" s="41">
        <v>3.5129568217120308E-2</v>
      </c>
      <c r="AB24" s="41">
        <v>3.5129568217120308E-2</v>
      </c>
      <c r="AC24" s="41">
        <v>3.5129568217120308E-2</v>
      </c>
      <c r="AD24" s="41">
        <v>3.5129568217120308E-2</v>
      </c>
      <c r="AE24" s="41">
        <v>3.5129568217120308E-2</v>
      </c>
      <c r="AF24" s="41">
        <v>3.5129568217120308E-2</v>
      </c>
      <c r="AG24" s="41">
        <v>3.5129568217120308E-2</v>
      </c>
      <c r="AH24" s="41">
        <v>3.5129568217120308E-2</v>
      </c>
      <c r="AI24" s="41">
        <v>3.5129568217120308E-2</v>
      </c>
      <c r="AJ24" s="41">
        <v>3.5129568217120308E-2</v>
      </c>
      <c r="AK24" s="41">
        <v>3.5129568217120308E-2</v>
      </c>
      <c r="AL24" s="41">
        <v>3.5129568217120308E-2</v>
      </c>
      <c r="AM24" s="41">
        <v>3.5129568217120308E-2</v>
      </c>
      <c r="AN24" s="41">
        <v>3.5129568217120308E-2</v>
      </c>
      <c r="AO24" s="41">
        <v>3.5129568217120308E-2</v>
      </c>
      <c r="AP24" s="41">
        <v>3.5129568217120308E-2</v>
      </c>
      <c r="AQ24" s="41">
        <v>3.5129568217120308E-2</v>
      </c>
      <c r="AR24" s="41">
        <v>3.5129568217120308E-2</v>
      </c>
      <c r="AS24" s="41">
        <v>3.5129568217120308E-2</v>
      </c>
      <c r="AT24" s="41">
        <v>3.5129568217120308E-2</v>
      </c>
      <c r="AU24" s="41">
        <v>3.5129568217120308E-2</v>
      </c>
      <c r="AV24" s="41">
        <v>3.5129568217120308E-2</v>
      </c>
      <c r="AW24" s="41">
        <v>3.5129568217120308E-2</v>
      </c>
      <c r="AX24" s="41">
        <v>3.5129568217120308E-2</v>
      </c>
      <c r="AY24" s="41">
        <v>3.5129568217120308E-2</v>
      </c>
      <c r="AZ24" s="41">
        <v>3.5129568217120308E-2</v>
      </c>
      <c r="BA24" s="41">
        <v>3.5129568217120308E-2</v>
      </c>
      <c r="BB24" s="41">
        <v>3.5129568217120308E-2</v>
      </c>
      <c r="BC24" s="41">
        <v>3.5129568217120308E-2</v>
      </c>
      <c r="BD24" s="41">
        <v>3.5129568217120308E-2</v>
      </c>
      <c r="BE24" s="41">
        <v>3.5129568217120308E-2</v>
      </c>
      <c r="BF24" s="41">
        <v>3.5129568217120308E-2</v>
      </c>
      <c r="BG24" s="41">
        <v>3.5129568217120308E-2</v>
      </c>
      <c r="BH24" s="41">
        <v>3.5129568217120308E-2</v>
      </c>
      <c r="BI24" s="41">
        <v>3.5129568217120308E-2</v>
      </c>
      <c r="BJ24" s="41">
        <v>3.5129568217120308E-2</v>
      </c>
      <c r="BK24" s="41">
        <v>3.5129568217120308E-2</v>
      </c>
      <c r="BL24" s="41">
        <v>3.5129568217120308E-2</v>
      </c>
      <c r="BM24" s="41">
        <v>3.5129568217120308E-2</v>
      </c>
      <c r="BN24" s="41">
        <v>3.5129568217120308E-2</v>
      </c>
      <c r="BO24" s="41">
        <v>3.5129568217120308E-2</v>
      </c>
      <c r="BP24" s="41">
        <v>3.5129568217120308E-2</v>
      </c>
      <c r="BQ24" s="41">
        <v>3.5129568217120308E-2</v>
      </c>
      <c r="BR24" s="41">
        <v>3.5129568217120308E-2</v>
      </c>
      <c r="BS24" s="41">
        <v>3.5129568217120308E-2</v>
      </c>
      <c r="BT24" s="41">
        <v>3.5129568217120308E-2</v>
      </c>
      <c r="BU24" s="41">
        <v>3.5129568217120308E-2</v>
      </c>
      <c r="BV24" s="41">
        <v>3.5129568217120308E-2</v>
      </c>
      <c r="BW24" s="41">
        <v>3.5129568217120308E-2</v>
      </c>
      <c r="BX24" s="41">
        <v>3.5129568217120308E-2</v>
      </c>
      <c r="BY24" s="41">
        <v>3.5129568217120308E-2</v>
      </c>
      <c r="BZ24" s="41">
        <v>3.5129568217120308E-2</v>
      </c>
      <c r="CA24" s="41">
        <v>3.5129568217120308E-2</v>
      </c>
      <c r="CB24" s="41">
        <v>3.5129568217120308E-2</v>
      </c>
      <c r="CC24" s="41">
        <v>3.5129568217120308E-2</v>
      </c>
      <c r="CD24" s="41">
        <v>3.5129568217120308E-2</v>
      </c>
      <c r="CE24" s="41">
        <v>3.5129568217120308E-2</v>
      </c>
      <c r="CF24" s="41">
        <v>3.5129568217120308E-2</v>
      </c>
      <c r="CG24" s="41">
        <v>3.5129568217120308E-2</v>
      </c>
      <c r="CH24" s="41">
        <v>3.5129568217120308E-2</v>
      </c>
      <c r="CI24" s="41">
        <v>3.5129568217120308E-2</v>
      </c>
      <c r="CJ24" s="41">
        <v>3.5129568217120308E-2</v>
      </c>
      <c r="CK24" s="41">
        <v>3.5129568217120308E-2</v>
      </c>
      <c r="CL24" s="41">
        <v>3.5129568217120308E-2</v>
      </c>
      <c r="CM24" s="41">
        <v>3.5129568217120308E-2</v>
      </c>
      <c r="CN24" s="41">
        <v>3.5129568217120308E-2</v>
      </c>
      <c r="CO24" s="41">
        <v>3.5129568217120308E-2</v>
      </c>
      <c r="CP24" s="41">
        <v>3.5129568217120308E-2</v>
      </c>
      <c r="CQ24" s="41">
        <v>3.5129568217120308E-2</v>
      </c>
      <c r="CR24" s="41">
        <v>3.5129568217120308E-2</v>
      </c>
      <c r="CS24" s="41">
        <v>3.5129568217120308E-2</v>
      </c>
      <c r="CT24" s="41">
        <v>3.5129568217120308E-2</v>
      </c>
      <c r="CU24" s="41">
        <v>3.5129568217120308E-2</v>
      </c>
      <c r="CV24" s="41">
        <v>3.5129568217120308E-2</v>
      </c>
      <c r="CW24" s="41">
        <v>3.5129568217120308E-2</v>
      </c>
      <c r="CX24" s="41">
        <v>3.5129568217120308E-2</v>
      </c>
      <c r="CY24" s="41">
        <v>3.5129568217120308E-2</v>
      </c>
      <c r="CZ24" s="41">
        <v>3.5129568217120308E-2</v>
      </c>
      <c r="DA24" s="41">
        <v>3.5129568217120308E-2</v>
      </c>
      <c r="DB24" s="41">
        <v>3.5129568217120308E-2</v>
      </c>
      <c r="DC24" s="41">
        <v>3.5129568217120308E-2</v>
      </c>
      <c r="DD24" s="41">
        <v>3.5129568217120308E-2</v>
      </c>
      <c r="DE24" s="41">
        <v>3.5129568217120308E-2</v>
      </c>
      <c r="DF24" s="41">
        <v>3.5129568217120308E-2</v>
      </c>
      <c r="DG24" s="41">
        <v>3.5129568217120308E-2</v>
      </c>
      <c r="DH24" s="41">
        <v>3.5129568217120308E-2</v>
      </c>
      <c r="DI24" s="41">
        <v>3.5129568217120308E-2</v>
      </c>
      <c r="DJ24" s="41">
        <v>3.5129568217120308E-2</v>
      </c>
      <c r="DK24" s="41">
        <v>3.5129568217120308E-2</v>
      </c>
      <c r="DL24" s="41">
        <v>3.5129568217120308E-2</v>
      </c>
      <c r="DM24" s="41">
        <v>3.5129568217120308E-2</v>
      </c>
      <c r="DN24" s="41">
        <v>3.5129568217120308E-2</v>
      </c>
      <c r="DO24" s="41">
        <v>3.5129568217120308E-2</v>
      </c>
      <c r="DP24" s="41">
        <v>3.5129568217120308E-2</v>
      </c>
      <c r="DQ24" s="41">
        <v>3.5129568217120308E-2</v>
      </c>
      <c r="DR24" s="41">
        <v>3.5129568217120308E-2</v>
      </c>
      <c r="DS24" s="41">
        <v>3.5129568217120308E-2</v>
      </c>
      <c r="DT24" s="41">
        <v>3.5129568217120308E-2</v>
      </c>
      <c r="DU24" s="41">
        <v>3.5129568217120308E-2</v>
      </c>
      <c r="DV24" s="41">
        <v>3.5129568217120308E-2</v>
      </c>
      <c r="DW24" s="41">
        <v>3.5129568217120308E-2</v>
      </c>
      <c r="DX24" s="41">
        <v>3.5129568217120308E-2</v>
      </c>
      <c r="DY24" s="41">
        <v>3.5129568217120308E-2</v>
      </c>
      <c r="DZ24" s="41">
        <v>3.5129568217120308E-2</v>
      </c>
      <c r="EA24" s="41">
        <v>3.5129568217120308E-2</v>
      </c>
      <c r="EB24" s="41">
        <v>3.5129568217120308E-2</v>
      </c>
      <c r="EC24" s="41">
        <v>3.5129568217120308E-2</v>
      </c>
      <c r="ED24" s="41">
        <v>3.5129568217120308E-2</v>
      </c>
      <c r="EE24" s="41">
        <v>3.5129568217120308E-2</v>
      </c>
      <c r="EF24" s="41">
        <v>3.5129568217120308E-2</v>
      </c>
      <c r="EG24" s="41">
        <v>3.5129568217120308E-2</v>
      </c>
      <c r="EH24" s="41">
        <v>3.5129568217120308E-2</v>
      </c>
      <c r="EI24" s="41">
        <v>3.5129568217120308E-2</v>
      </c>
      <c r="EJ24" s="41">
        <v>3.5129568217120308E-2</v>
      </c>
      <c r="EK24" s="41">
        <v>3.5129568217120308E-2</v>
      </c>
      <c r="EL24" s="41">
        <v>3.5129568217120308E-2</v>
      </c>
      <c r="EM24" s="41">
        <v>3.5129568217120308E-2</v>
      </c>
      <c r="EN24" s="41">
        <v>3.5129568217120308E-2</v>
      </c>
      <c r="EO24" s="41">
        <v>3.5129568217120308E-2</v>
      </c>
      <c r="EP24" s="41">
        <v>3.5129568217120308E-2</v>
      </c>
      <c r="EQ24" s="41">
        <v>3.5129568217120308E-2</v>
      </c>
      <c r="ER24" s="41">
        <v>3.5129568217120308E-2</v>
      </c>
      <c r="ES24" s="41">
        <v>3.5129568217120308E-2</v>
      </c>
      <c r="ET24" s="41">
        <v>3.5129568217120308E-2</v>
      </c>
      <c r="EU24" s="41">
        <v>3.5129568217120308E-2</v>
      </c>
      <c r="EV24" s="41">
        <v>3.5129568217120308E-2</v>
      </c>
      <c r="EW24" s="41">
        <v>3.5129568217120308E-2</v>
      </c>
      <c r="EX24" s="41">
        <v>3.5129568217120308E-2</v>
      </c>
      <c r="EY24" s="41">
        <v>3.5129568217120308E-2</v>
      </c>
      <c r="EZ24" s="41">
        <v>3.5129568217120308E-2</v>
      </c>
      <c r="FA24" s="41">
        <v>3.5129568217120308E-2</v>
      </c>
      <c r="FB24" s="41">
        <v>3.5129568217120308E-2</v>
      </c>
      <c r="FC24" s="41">
        <v>3.5129568217120308E-2</v>
      </c>
      <c r="FD24" s="41">
        <v>3.5129568217120308E-2</v>
      </c>
      <c r="FE24" s="41">
        <v>3.5129568217120308E-2</v>
      </c>
      <c r="FF24" s="41">
        <v>3.5129568217120308E-2</v>
      </c>
      <c r="FG24" s="41">
        <v>3.5129568217120308E-2</v>
      </c>
      <c r="FH24" s="41">
        <v>3.5129568217120308E-2</v>
      </c>
      <c r="FI24" s="41">
        <v>3.5129568217120308E-2</v>
      </c>
      <c r="FJ24" s="41">
        <v>3.5129568217120308E-2</v>
      </c>
      <c r="FK24" s="41">
        <v>3.5129568217120308E-2</v>
      </c>
      <c r="FL24" s="41">
        <v>3.5129568217120308E-2</v>
      </c>
      <c r="FM24" s="41">
        <v>3.5129568217120308E-2</v>
      </c>
      <c r="FN24" s="41">
        <v>3.5129568217120308E-2</v>
      </c>
      <c r="FO24" s="41">
        <v>3.5129568217120308E-2</v>
      </c>
      <c r="FP24" s="41">
        <v>3.5129568217120308E-2</v>
      </c>
      <c r="FQ24" s="41">
        <v>3.5129568217120308E-2</v>
      </c>
      <c r="FR24" s="41">
        <v>3.5129568217120308E-2</v>
      </c>
      <c r="FS24" s="41">
        <v>3.5129568217120308E-2</v>
      </c>
      <c r="FT24" s="41">
        <v>3.5129568217120308E-2</v>
      </c>
      <c r="FU24" s="41">
        <v>3.5129568217120308E-2</v>
      </c>
      <c r="FV24" s="41">
        <v>3.5129568217120308E-2</v>
      </c>
      <c r="FW24" s="41">
        <v>3.5129568217120308E-2</v>
      </c>
      <c r="FX24" s="41">
        <v>3.5129568217120308E-2</v>
      </c>
      <c r="FY24" s="41">
        <v>3.5129568217120308E-2</v>
      </c>
      <c r="FZ24" s="41">
        <v>3.5129568217120308E-2</v>
      </c>
      <c r="GA24" s="41">
        <v>3.5129568217120308E-2</v>
      </c>
      <c r="GB24" s="41">
        <v>3.5129568217120308E-2</v>
      </c>
      <c r="GC24" s="41">
        <v>3.5129568217120308E-2</v>
      </c>
      <c r="GD24" s="41">
        <v>3.5129568217120308E-2</v>
      </c>
      <c r="GE24" s="41">
        <v>3.5129568217120308E-2</v>
      </c>
      <c r="GF24" s="41">
        <v>3.5129568217120308E-2</v>
      </c>
      <c r="GG24" s="41">
        <v>3.5129568217120308E-2</v>
      </c>
      <c r="GH24" s="41">
        <v>3.5129568217120308E-2</v>
      </c>
      <c r="GI24" s="41">
        <v>3.5129568217120308E-2</v>
      </c>
      <c r="GJ24" s="41">
        <v>3.5129568217120308E-2</v>
      </c>
      <c r="GK24" s="41">
        <v>3.5129568217120308E-2</v>
      </c>
      <c r="GL24" s="41">
        <v>3.5129568217120308E-2</v>
      </c>
      <c r="GM24" s="41">
        <v>3.5129568217120308E-2</v>
      </c>
      <c r="GN24" s="41">
        <v>3.5129568217120308E-2</v>
      </c>
      <c r="GO24" s="41">
        <v>3.5129568217120308E-2</v>
      </c>
      <c r="GP24" s="41">
        <v>3.5129568217120308E-2</v>
      </c>
      <c r="GQ24" s="41">
        <v>3.5129568217120308E-2</v>
      </c>
      <c r="GR24" s="41">
        <v>3.5129568217120308E-2</v>
      </c>
      <c r="GS24" s="41">
        <v>3.5129568217120308E-2</v>
      </c>
      <c r="GT24" s="41">
        <v>3.5129568217120308E-2</v>
      </c>
      <c r="GU24" s="41">
        <v>3.5129568217120308E-2</v>
      </c>
      <c r="GV24" s="41">
        <v>3.5129568217120308E-2</v>
      </c>
      <c r="GW24" s="41">
        <v>3.5129568217120308E-2</v>
      </c>
      <c r="GX24" s="41">
        <v>3.5129568217120308E-2</v>
      </c>
      <c r="GY24" s="41">
        <v>3.5129568217120308E-2</v>
      </c>
      <c r="GZ24" s="41">
        <v>3.5129568217120308E-2</v>
      </c>
      <c r="HA24" s="41">
        <v>3.5129568217120308E-2</v>
      </c>
      <c r="HB24" s="41">
        <v>3.5129568217120308E-2</v>
      </c>
      <c r="HC24" s="41">
        <v>3.5129568217120308E-2</v>
      </c>
    </row>
    <row r="25" spans="1:211" outlineLevel="1" x14ac:dyDescent="0.2"/>
    <row r="26" spans="1:211" s="29" customFormat="1" ht="13.5" thickBot="1" x14ac:dyDescent="0.25">
      <c r="A26" s="22" t="s">
        <v>17</v>
      </c>
      <c r="B26" s="32"/>
      <c r="C26" s="40"/>
      <c r="D26" s="51"/>
      <c r="E26" s="2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row>
    <row r="27" spans="1:211" s="28" customFormat="1" ht="3" customHeight="1" outlineLevel="1" thickTop="1" x14ac:dyDescent="0.2">
      <c r="A27" s="7"/>
      <c r="B27" s="33"/>
      <c r="C27" s="38"/>
      <c r="D27" s="48"/>
      <c r="E27" s="16"/>
      <c r="F27" s="17"/>
      <c r="G27" s="16"/>
      <c r="H27" s="63"/>
      <c r="I27" s="13"/>
      <c r="J27" s="16"/>
    </row>
    <row r="28" spans="1:211" s="28" customFormat="1" outlineLevel="1" x14ac:dyDescent="0.2">
      <c r="B28" s="34" t="s">
        <v>38</v>
      </c>
      <c r="C28" s="39"/>
      <c r="D28" s="50"/>
      <c r="H28" s="65"/>
    </row>
    <row r="29" spans="1:211" s="28" customFormat="1" outlineLevel="1" x14ac:dyDescent="0.2">
      <c r="B29" s="34"/>
      <c r="C29" s="39"/>
      <c r="D29" s="50" t="s">
        <v>37</v>
      </c>
      <c r="E29" s="30" t="s">
        <v>32</v>
      </c>
      <c r="H29" s="65" t="s">
        <v>8</v>
      </c>
      <c r="K29" s="258">
        <v>33.550000000000004</v>
      </c>
      <c r="L29" s="258">
        <v>39.33</v>
      </c>
      <c r="M29" s="258">
        <v>40.230000000000004</v>
      </c>
      <c r="N29" s="258">
        <v>43.88</v>
      </c>
      <c r="O29" s="258">
        <v>46.59</v>
      </c>
      <c r="P29" s="258">
        <v>49.1</v>
      </c>
      <c r="Q29" s="258">
        <v>49.849999999999994</v>
      </c>
      <c r="R29" s="258">
        <v>50.89</v>
      </c>
      <c r="S29" s="258">
        <v>51.83</v>
      </c>
    </row>
    <row r="30" spans="1:211" s="28" customFormat="1" outlineLevel="1" x14ac:dyDescent="0.2">
      <c r="B30" s="34"/>
      <c r="C30" s="39"/>
      <c r="D30" s="50" t="s">
        <v>37</v>
      </c>
      <c r="E30" s="28" t="s">
        <v>33</v>
      </c>
      <c r="H30" s="65" t="s">
        <v>31</v>
      </c>
      <c r="K30" s="262">
        <v>1.3854</v>
      </c>
      <c r="L30" s="262">
        <v>1.4173999999999998</v>
      </c>
      <c r="M30" s="262">
        <v>1.5299999999999998</v>
      </c>
      <c r="N30" s="262">
        <v>1.6571</v>
      </c>
      <c r="O30" s="262">
        <v>1.7982</v>
      </c>
      <c r="P30" s="262">
        <v>1.8878999999999999</v>
      </c>
      <c r="Q30" s="262">
        <v>1.7816999999999998</v>
      </c>
      <c r="R30" s="262">
        <v>1.8878999999999999</v>
      </c>
      <c r="S30" s="262">
        <v>1.9493999999999998</v>
      </c>
    </row>
    <row r="31" spans="1:211" s="28" customFormat="1" outlineLevel="1" x14ac:dyDescent="0.2">
      <c r="B31" s="34"/>
      <c r="C31" s="39"/>
      <c r="D31" s="50"/>
      <c r="H31" s="65"/>
    </row>
    <row r="32" spans="1:211" s="28" customFormat="1" outlineLevel="1" x14ac:dyDescent="0.2">
      <c r="B32" s="34" t="s">
        <v>39</v>
      </c>
      <c r="C32" s="39"/>
      <c r="D32" s="50"/>
      <c r="H32" s="65"/>
    </row>
    <row r="33" spans="1:211" s="28" customFormat="1" outlineLevel="1" x14ac:dyDescent="0.2">
      <c r="B33" s="34"/>
      <c r="C33" s="39"/>
      <c r="D33" s="50" t="s">
        <v>37</v>
      </c>
      <c r="E33" s="30" t="s">
        <v>40</v>
      </c>
      <c r="H33" s="65" t="s">
        <v>8</v>
      </c>
      <c r="K33" s="258">
        <v>21.61</v>
      </c>
      <c r="L33" s="258">
        <v>19.96</v>
      </c>
      <c r="M33" s="258">
        <v>17.940000000000001</v>
      </c>
      <c r="N33" s="258">
        <v>17.100000000000001</v>
      </c>
      <c r="O33" s="258">
        <v>18.09</v>
      </c>
      <c r="P33" s="258">
        <v>18.89</v>
      </c>
      <c r="Q33" s="258">
        <v>18.779999999999998</v>
      </c>
      <c r="R33" s="258">
        <v>19.260000000000002</v>
      </c>
      <c r="S33" s="258">
        <v>19.68</v>
      </c>
    </row>
    <row r="34" spans="1:211" s="28" customFormat="1" outlineLevel="1" x14ac:dyDescent="0.2">
      <c r="B34" s="34"/>
      <c r="C34" s="39"/>
      <c r="D34" s="50" t="s">
        <v>37</v>
      </c>
      <c r="E34" s="28" t="s">
        <v>41</v>
      </c>
      <c r="H34" s="65" t="s">
        <v>31</v>
      </c>
      <c r="K34" s="263">
        <v>0.91830000000000001</v>
      </c>
      <c r="L34" s="263">
        <v>0.98030000000000006</v>
      </c>
      <c r="M34" s="263">
        <v>0.96200000000000008</v>
      </c>
      <c r="N34" s="263">
        <v>1.1981999999999999</v>
      </c>
      <c r="O34" s="263">
        <v>1.3658999999999999</v>
      </c>
      <c r="P34" s="263">
        <v>1.4439</v>
      </c>
      <c r="Q34" s="263">
        <v>1.4494999999999998</v>
      </c>
      <c r="R34" s="263">
        <v>1.4797999999999998</v>
      </c>
      <c r="S34" s="263">
        <v>1.5103</v>
      </c>
    </row>
    <row r="35" spans="1:211" s="28" customFormat="1" outlineLevel="1" x14ac:dyDescent="0.2">
      <c r="B35" s="34"/>
      <c r="C35" s="39"/>
      <c r="D35" s="50" t="s">
        <v>37</v>
      </c>
      <c r="E35" s="28" t="s">
        <v>34</v>
      </c>
      <c r="H35" s="65" t="s">
        <v>8</v>
      </c>
      <c r="K35" s="258">
        <v>34.950000000000003</v>
      </c>
      <c r="L35" s="258">
        <v>33.799999999999997</v>
      </c>
      <c r="M35" s="258">
        <v>32.69</v>
      </c>
      <c r="N35" s="258">
        <v>31.71</v>
      </c>
      <c r="O35" s="258">
        <v>30.82</v>
      </c>
      <c r="P35" s="258">
        <v>29.980000000000004</v>
      </c>
      <c r="Q35" s="258">
        <v>29.18</v>
      </c>
      <c r="R35" s="258">
        <v>28.42</v>
      </c>
      <c r="S35" s="258">
        <v>27.69</v>
      </c>
    </row>
    <row r="36" spans="1:211" s="28" customFormat="1" outlineLevel="1" x14ac:dyDescent="0.2">
      <c r="B36" s="34"/>
      <c r="C36" s="39"/>
      <c r="D36" s="50" t="s">
        <v>37</v>
      </c>
      <c r="E36" s="28" t="s">
        <v>35</v>
      </c>
      <c r="H36" s="65" t="s">
        <v>8</v>
      </c>
      <c r="K36" s="258">
        <v>57.84</v>
      </c>
      <c r="L36" s="258">
        <v>55.55</v>
      </c>
      <c r="M36" s="258">
        <v>53.32</v>
      </c>
      <c r="N36" s="258">
        <v>51.37</v>
      </c>
      <c r="O36" s="258">
        <v>49.59</v>
      </c>
      <c r="P36" s="258">
        <v>47.9</v>
      </c>
      <c r="Q36" s="258">
        <v>46.3</v>
      </c>
      <c r="R36" s="258">
        <v>44.78</v>
      </c>
      <c r="S36" s="258">
        <v>43.33</v>
      </c>
    </row>
    <row r="37" spans="1:211" s="28" customFormat="1" outlineLevel="1" x14ac:dyDescent="0.2">
      <c r="B37" s="34"/>
      <c r="C37" s="39"/>
      <c r="D37" s="50" t="s">
        <v>37</v>
      </c>
      <c r="E37" s="28" t="s">
        <v>36</v>
      </c>
      <c r="H37" s="65" t="s">
        <v>8</v>
      </c>
      <c r="K37" s="258">
        <v>80.5</v>
      </c>
      <c r="L37" s="258">
        <v>77.06</v>
      </c>
      <c r="M37" s="258">
        <v>73.72</v>
      </c>
      <c r="N37" s="258">
        <v>70.790000000000006</v>
      </c>
      <c r="O37" s="258">
        <v>68.12</v>
      </c>
      <c r="P37" s="258">
        <v>65.58</v>
      </c>
      <c r="Q37" s="258">
        <v>63.180000000000007</v>
      </c>
      <c r="R37" s="258">
        <v>60.900000000000006</v>
      </c>
      <c r="S37" s="258">
        <v>58.72</v>
      </c>
    </row>
    <row r="38" spans="1:211" s="28" customFormat="1" outlineLevel="1" x14ac:dyDescent="0.2">
      <c r="B38" s="34"/>
      <c r="C38" s="39"/>
      <c r="D38" s="50"/>
      <c r="H38" s="65"/>
    </row>
    <row r="39" spans="1:211" s="29" customFormat="1" ht="13.5" thickBot="1" x14ac:dyDescent="0.25">
      <c r="A39" s="22" t="s">
        <v>43</v>
      </c>
      <c r="B39" s="32"/>
      <c r="C39" s="40"/>
      <c r="D39" s="51"/>
      <c r="E39" s="2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row>
    <row r="40" spans="1:211" s="28" customFormat="1" ht="3" customHeight="1" outlineLevel="1" thickTop="1" x14ac:dyDescent="0.2">
      <c r="A40" s="7"/>
      <c r="B40" s="33"/>
      <c r="C40" s="38"/>
      <c r="D40" s="48"/>
      <c r="E40" s="16"/>
      <c r="F40" s="17"/>
      <c r="H40" s="63"/>
      <c r="I40" s="13"/>
      <c r="J40" s="16"/>
      <c r="K40" s="16"/>
      <c r="L40" s="16"/>
    </row>
    <row r="41" spans="1:211" s="28" customFormat="1" outlineLevel="1" x14ac:dyDescent="0.2">
      <c r="B41" s="34" t="s">
        <v>38</v>
      </c>
      <c r="C41" s="39"/>
      <c r="D41" s="50"/>
      <c r="H41" s="65"/>
    </row>
    <row r="42" spans="1:211" s="28" customFormat="1" outlineLevel="1" x14ac:dyDescent="0.2">
      <c r="B42" s="34"/>
      <c r="C42" s="39"/>
      <c r="D42" s="50" t="s">
        <v>57</v>
      </c>
      <c r="E42" s="30" t="s">
        <v>32</v>
      </c>
      <c r="H42" s="65" t="s">
        <v>8</v>
      </c>
      <c r="K42" s="258">
        <v>7.86</v>
      </c>
      <c r="L42" s="258">
        <v>7.86</v>
      </c>
      <c r="M42" s="258">
        <v>7.99</v>
      </c>
      <c r="N42" s="258">
        <v>11.04</v>
      </c>
      <c r="O42" s="258">
        <v>13.03</v>
      </c>
      <c r="P42" s="258">
        <v>14.79</v>
      </c>
      <c r="Q42" s="258">
        <v>15.09</v>
      </c>
      <c r="R42" s="258">
        <v>15.39</v>
      </c>
      <c r="S42" s="258">
        <v>15.7</v>
      </c>
    </row>
    <row r="43" spans="1:211" s="28" customFormat="1" outlineLevel="1" x14ac:dyDescent="0.2">
      <c r="B43" s="34"/>
      <c r="C43" s="39"/>
      <c r="D43" s="50" t="s">
        <v>57</v>
      </c>
      <c r="E43" s="28" t="s">
        <v>33</v>
      </c>
      <c r="H43" s="65" t="s">
        <v>31</v>
      </c>
      <c r="K43" s="262">
        <v>1.3846000000000001</v>
      </c>
      <c r="L43" s="262">
        <v>1.4165999999999999</v>
      </c>
      <c r="M43" s="262">
        <v>1.5291999999999999</v>
      </c>
      <c r="N43" s="262">
        <v>1.6563000000000001</v>
      </c>
      <c r="O43" s="262">
        <v>1.7974000000000001</v>
      </c>
      <c r="P43" s="262">
        <v>1.8871</v>
      </c>
      <c r="Q43" s="262">
        <v>1.7808999999999999</v>
      </c>
      <c r="R43" s="262">
        <v>1.8871</v>
      </c>
      <c r="S43" s="262">
        <v>1.9485999999999999</v>
      </c>
    </row>
    <row r="44" spans="1:211" s="28" customFormat="1" outlineLevel="1" x14ac:dyDescent="0.2">
      <c r="B44" s="34"/>
      <c r="C44" s="39"/>
      <c r="D44" s="50" t="s">
        <v>57</v>
      </c>
      <c r="E44" s="28" t="s">
        <v>503</v>
      </c>
      <c r="H44" s="65" t="s">
        <v>31</v>
      </c>
      <c r="K44" s="262">
        <v>1.0589999999999999</v>
      </c>
      <c r="L44" s="262">
        <v>1.0878999999999999</v>
      </c>
      <c r="M44" s="262">
        <v>1.1017999999999999</v>
      </c>
      <c r="N44" s="262">
        <v>1.1299999999999999</v>
      </c>
      <c r="O44" s="262">
        <v>1.1727999999999998</v>
      </c>
      <c r="P44" s="262">
        <v>1.2184000000000001</v>
      </c>
      <c r="Q44" s="262">
        <v>1.1282999999999999</v>
      </c>
      <c r="R44" s="262">
        <v>1.1708000000000001</v>
      </c>
      <c r="S44" s="262">
        <v>1.1848000000000001</v>
      </c>
    </row>
    <row r="45" spans="1:211" s="28" customFormat="1" outlineLevel="1" x14ac:dyDescent="0.2">
      <c r="B45" s="34"/>
      <c r="C45" s="39"/>
      <c r="D45" s="50" t="s">
        <v>57</v>
      </c>
      <c r="E45" s="28" t="s">
        <v>502</v>
      </c>
      <c r="H45" s="65" t="s">
        <v>31</v>
      </c>
      <c r="K45" s="262">
        <v>1.1474</v>
      </c>
      <c r="L45" s="262">
        <v>1.1726999999999999</v>
      </c>
      <c r="M45" s="262">
        <v>1.1910000000000001</v>
      </c>
      <c r="N45" s="262">
        <v>1.2235</v>
      </c>
      <c r="O45" s="262">
        <v>1.2718</v>
      </c>
      <c r="P45" s="262">
        <v>1.3216000000000001</v>
      </c>
      <c r="Q45" s="262">
        <v>1.2228000000000001</v>
      </c>
      <c r="R45" s="262">
        <v>1.2697000000000001</v>
      </c>
      <c r="S45" s="262">
        <v>1.2850999999999999</v>
      </c>
    </row>
    <row r="46" spans="1:211" s="28" customFormat="1" outlineLevel="1" x14ac:dyDescent="0.2">
      <c r="B46" s="34"/>
      <c r="C46" s="39"/>
      <c r="D46" s="50"/>
      <c r="H46" s="65"/>
    </row>
    <row r="47" spans="1:211" s="28" customFormat="1" outlineLevel="1" x14ac:dyDescent="0.2">
      <c r="B47" s="34" t="s">
        <v>39</v>
      </c>
      <c r="C47" s="39"/>
      <c r="D47" s="50"/>
      <c r="H47" s="65"/>
    </row>
    <row r="48" spans="1:211" s="28" customFormat="1" outlineLevel="1" x14ac:dyDescent="0.2">
      <c r="B48" s="34"/>
      <c r="C48" s="39"/>
      <c r="D48" s="50" t="s">
        <v>57</v>
      </c>
      <c r="E48" s="30" t="s">
        <v>40</v>
      </c>
      <c r="H48" s="65" t="s">
        <v>8</v>
      </c>
      <c r="K48" s="258">
        <v>6.77</v>
      </c>
      <c r="L48" s="258">
        <v>3.83</v>
      </c>
      <c r="M48" s="258">
        <v>2.13</v>
      </c>
      <c r="N48" s="258">
        <v>0.44</v>
      </c>
      <c r="O48" s="258">
        <v>0.45</v>
      </c>
      <c r="P48" s="258">
        <v>0.46</v>
      </c>
      <c r="Q48" s="258">
        <v>0.47</v>
      </c>
      <c r="R48" s="258">
        <v>0.48</v>
      </c>
      <c r="S48" s="258">
        <v>0.49</v>
      </c>
    </row>
    <row r="49" spans="1:211" s="28" customFormat="1" outlineLevel="1" x14ac:dyDescent="0.2">
      <c r="B49" s="34"/>
      <c r="C49" s="39"/>
      <c r="D49" s="50" t="s">
        <v>57</v>
      </c>
      <c r="E49" s="30" t="s">
        <v>342</v>
      </c>
      <c r="H49" s="65" t="s">
        <v>8</v>
      </c>
      <c r="K49" s="258">
        <v>0</v>
      </c>
      <c r="L49" s="258">
        <v>5</v>
      </c>
      <c r="M49" s="258">
        <v>10</v>
      </c>
      <c r="N49" s="258">
        <v>15</v>
      </c>
      <c r="O49" s="258">
        <v>15.89</v>
      </c>
      <c r="P49" s="258">
        <v>17.190000000000001</v>
      </c>
      <c r="Q49" s="258">
        <v>17.53</v>
      </c>
      <c r="R49" s="258">
        <v>17.88</v>
      </c>
      <c r="S49" s="258">
        <v>18.239999999999998</v>
      </c>
    </row>
    <row r="50" spans="1:211" s="28" customFormat="1" outlineLevel="1" x14ac:dyDescent="0.2">
      <c r="B50" s="34"/>
      <c r="C50" s="39"/>
      <c r="D50" s="50" t="s">
        <v>57</v>
      </c>
      <c r="E50" s="28" t="s">
        <v>41</v>
      </c>
      <c r="H50" s="65" t="s">
        <v>31</v>
      </c>
      <c r="K50" s="263">
        <v>0.91749999999999998</v>
      </c>
      <c r="L50" s="263">
        <v>0.97950000000000004</v>
      </c>
      <c r="M50" s="263">
        <v>0.96120000000000005</v>
      </c>
      <c r="N50" s="263">
        <v>1.1974</v>
      </c>
      <c r="O50" s="263">
        <v>1.3651</v>
      </c>
      <c r="P50" s="263">
        <v>1.4431</v>
      </c>
      <c r="Q50" s="263">
        <v>1.4486999999999999</v>
      </c>
      <c r="R50" s="263">
        <v>1.4789999999999999</v>
      </c>
      <c r="S50" s="263">
        <v>1.5095000000000001</v>
      </c>
    </row>
    <row r="51" spans="1:211" s="28" customFormat="1" outlineLevel="1" x14ac:dyDescent="0.2">
      <c r="B51" s="34"/>
      <c r="C51" s="39"/>
      <c r="D51" s="50" t="s">
        <v>57</v>
      </c>
      <c r="E51" s="28" t="s">
        <v>34</v>
      </c>
      <c r="H51" s="65" t="s">
        <v>8</v>
      </c>
      <c r="K51" s="258">
        <v>21.98</v>
      </c>
      <c r="L51" s="258">
        <v>20.83</v>
      </c>
      <c r="M51" s="258">
        <v>19.72</v>
      </c>
      <c r="N51" s="258">
        <v>18.739999999999998</v>
      </c>
      <c r="O51" s="258">
        <v>17.850000000000001</v>
      </c>
      <c r="P51" s="258">
        <v>17.010000000000002</v>
      </c>
      <c r="Q51" s="258">
        <v>16.21</v>
      </c>
      <c r="R51" s="258">
        <v>15.45</v>
      </c>
      <c r="S51" s="258">
        <v>14.72</v>
      </c>
    </row>
    <row r="52" spans="1:211" s="28" customFormat="1" outlineLevel="1" x14ac:dyDescent="0.2">
      <c r="B52" s="34"/>
      <c r="C52" s="39"/>
      <c r="D52" s="50" t="s">
        <v>57</v>
      </c>
      <c r="E52" s="28" t="s">
        <v>35</v>
      </c>
      <c r="H52" s="65" t="s">
        <v>8</v>
      </c>
      <c r="K52" s="258">
        <v>43.95</v>
      </c>
      <c r="L52" s="258">
        <v>41.66</v>
      </c>
      <c r="M52" s="258">
        <v>39.43</v>
      </c>
      <c r="N52" s="258">
        <v>37.479999999999997</v>
      </c>
      <c r="O52" s="258">
        <v>35.700000000000003</v>
      </c>
      <c r="P52" s="258">
        <v>34.01</v>
      </c>
      <c r="Q52" s="258">
        <v>32.409999999999997</v>
      </c>
      <c r="R52" s="258">
        <v>30.89</v>
      </c>
      <c r="S52" s="258">
        <v>29.44</v>
      </c>
    </row>
    <row r="53" spans="1:211" s="28" customFormat="1" outlineLevel="1" x14ac:dyDescent="0.2">
      <c r="B53" s="34"/>
      <c r="C53" s="39"/>
      <c r="D53" s="50" t="s">
        <v>57</v>
      </c>
      <c r="E53" s="28" t="s">
        <v>36</v>
      </c>
      <c r="H53" s="65" t="s">
        <v>8</v>
      </c>
      <c r="K53" s="258">
        <v>65.95</v>
      </c>
      <c r="L53" s="258">
        <v>62.51</v>
      </c>
      <c r="M53" s="258">
        <v>59.17</v>
      </c>
      <c r="N53" s="258">
        <v>56.24</v>
      </c>
      <c r="O53" s="258">
        <v>53.57</v>
      </c>
      <c r="P53" s="258">
        <v>51.03</v>
      </c>
      <c r="Q53" s="258">
        <v>48.63</v>
      </c>
      <c r="R53" s="258">
        <v>46.35</v>
      </c>
      <c r="S53" s="258">
        <v>44.17</v>
      </c>
    </row>
    <row r="54" spans="1:211" s="28" customFormat="1" outlineLevel="1" x14ac:dyDescent="0.2">
      <c r="B54" s="34"/>
      <c r="C54" s="39"/>
      <c r="D54" s="50"/>
      <c r="H54" s="65"/>
    </row>
    <row r="55" spans="1:211" s="28" customFormat="1" outlineLevel="1" x14ac:dyDescent="0.2">
      <c r="B55" s="34"/>
      <c r="C55" s="39"/>
      <c r="D55" s="52" t="s">
        <v>20</v>
      </c>
      <c r="E55" s="28" t="s">
        <v>231</v>
      </c>
      <c r="H55" s="65" t="s">
        <v>8</v>
      </c>
      <c r="K55" s="62">
        <v>9.2785063261113994</v>
      </c>
      <c r="L55" s="62">
        <v>9.2785063261113994</v>
      </c>
    </row>
    <row r="56" spans="1:211" s="28" customFormat="1" outlineLevel="1" x14ac:dyDescent="0.2">
      <c r="B56" s="34"/>
      <c r="C56" s="39"/>
      <c r="D56" s="52"/>
      <c r="E56" s="28" t="s">
        <v>232</v>
      </c>
      <c r="H56" s="65" t="s">
        <v>155</v>
      </c>
      <c r="K56" s="199">
        <v>6</v>
      </c>
      <c r="L56" s="199">
        <v>6</v>
      </c>
    </row>
    <row r="57" spans="1:211" s="28" customFormat="1" outlineLevel="1" x14ac:dyDescent="0.2">
      <c r="B57" s="34"/>
      <c r="C57" s="39"/>
      <c r="D57" s="50"/>
      <c r="H57" s="65"/>
    </row>
    <row r="58" spans="1:211" s="29" customFormat="1" ht="13.5" thickBot="1" x14ac:dyDescent="0.25">
      <c r="A58" s="22" t="s">
        <v>42</v>
      </c>
      <c r="B58" s="32"/>
      <c r="C58" s="40"/>
      <c r="D58" s="51"/>
      <c r="E58" s="2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row>
    <row r="59" spans="1:211" s="28" customFormat="1" ht="3" customHeight="1" outlineLevel="1" thickTop="1" x14ac:dyDescent="0.2">
      <c r="A59" s="7"/>
      <c r="B59" s="33"/>
      <c r="C59" s="38"/>
      <c r="D59" s="48"/>
      <c r="E59" s="16"/>
      <c r="F59" s="17"/>
      <c r="H59" s="63"/>
      <c r="I59" s="13"/>
      <c r="J59" s="16"/>
      <c r="K59" s="16"/>
      <c r="L59" s="16"/>
    </row>
    <row r="60" spans="1:211" s="28" customFormat="1" outlineLevel="1" x14ac:dyDescent="0.2">
      <c r="B60" s="34" t="s">
        <v>38</v>
      </c>
      <c r="C60" s="39"/>
      <c r="D60" s="50"/>
      <c r="H60" s="65"/>
    </row>
    <row r="61" spans="1:211" s="28" customFormat="1" outlineLevel="2" x14ac:dyDescent="0.2">
      <c r="B61" s="34"/>
      <c r="C61" s="39"/>
      <c r="D61" s="50" t="s">
        <v>37</v>
      </c>
      <c r="E61" s="30" t="s">
        <v>44</v>
      </c>
      <c r="H61" s="65" t="s">
        <v>8</v>
      </c>
      <c r="K61" s="258">
        <v>7.86</v>
      </c>
      <c r="L61" s="258">
        <v>8.92</v>
      </c>
      <c r="M61" s="258">
        <v>10.119999999999999</v>
      </c>
      <c r="N61" s="258">
        <v>11.48</v>
      </c>
      <c r="O61" s="258">
        <v>13.03</v>
      </c>
      <c r="P61" s="258">
        <v>14.79</v>
      </c>
      <c r="Q61" s="258">
        <v>15.09</v>
      </c>
      <c r="R61" s="258">
        <v>15.39</v>
      </c>
      <c r="S61" s="258">
        <v>15.7</v>
      </c>
    </row>
    <row r="62" spans="1:211" s="28" customFormat="1" outlineLevel="2" x14ac:dyDescent="0.2">
      <c r="B62" s="34"/>
      <c r="C62" s="39"/>
      <c r="D62" s="50" t="s">
        <v>37</v>
      </c>
      <c r="E62" s="30" t="s">
        <v>45</v>
      </c>
      <c r="H62" s="65" t="s">
        <v>8</v>
      </c>
      <c r="K62" s="258">
        <v>7.86</v>
      </c>
      <c r="L62" s="258">
        <v>8.92</v>
      </c>
      <c r="M62" s="258">
        <v>10.119999999999999</v>
      </c>
      <c r="N62" s="258">
        <v>11.48</v>
      </c>
      <c r="O62" s="258">
        <v>13.03</v>
      </c>
      <c r="P62" s="258">
        <v>14.79</v>
      </c>
      <c r="Q62" s="258">
        <v>15.09</v>
      </c>
      <c r="R62" s="258">
        <v>15.39</v>
      </c>
      <c r="S62" s="258">
        <v>15.7</v>
      </c>
    </row>
    <row r="63" spans="1:211" s="28" customFormat="1" outlineLevel="2" x14ac:dyDescent="0.2">
      <c r="B63" s="34"/>
      <c r="C63" s="39"/>
      <c r="D63" s="50" t="s">
        <v>37</v>
      </c>
      <c r="E63" s="30" t="s">
        <v>46</v>
      </c>
      <c r="H63" s="65" t="s">
        <v>8</v>
      </c>
      <c r="K63" s="258">
        <v>14.72</v>
      </c>
      <c r="L63" s="258">
        <v>14.73</v>
      </c>
      <c r="M63" s="258">
        <v>14.75</v>
      </c>
      <c r="N63" s="258">
        <v>14.76</v>
      </c>
      <c r="O63" s="258">
        <v>14.77</v>
      </c>
      <c r="P63" s="258">
        <v>14.79</v>
      </c>
      <c r="Q63" s="258">
        <v>15.09</v>
      </c>
      <c r="R63" s="258">
        <v>15.39</v>
      </c>
      <c r="S63" s="258">
        <v>15.7</v>
      </c>
    </row>
    <row r="64" spans="1:211" s="28" customFormat="1" outlineLevel="2" x14ac:dyDescent="0.2">
      <c r="B64" s="34"/>
      <c r="C64" s="39"/>
      <c r="D64" s="50" t="s">
        <v>37</v>
      </c>
      <c r="E64" s="30" t="s">
        <v>47</v>
      </c>
      <c r="H64" s="65" t="s">
        <v>8</v>
      </c>
      <c r="K64" s="258">
        <v>26.73</v>
      </c>
      <c r="L64" s="258">
        <v>29.69</v>
      </c>
      <c r="M64" s="258">
        <v>32.979999999999997</v>
      </c>
      <c r="N64" s="258">
        <v>36.64</v>
      </c>
      <c r="O64" s="258">
        <v>40.700000000000003</v>
      </c>
      <c r="P64" s="258">
        <v>45.21</v>
      </c>
      <c r="Q64" s="258">
        <v>46.11</v>
      </c>
      <c r="R64" s="258">
        <v>47.04</v>
      </c>
      <c r="S64" s="258">
        <v>47.98</v>
      </c>
    </row>
    <row r="65" spans="2:19" s="28" customFormat="1" outlineLevel="2" x14ac:dyDescent="0.2">
      <c r="B65" s="34"/>
      <c r="C65" s="39"/>
      <c r="D65" s="50" t="s">
        <v>37</v>
      </c>
      <c r="E65" s="30" t="s">
        <v>48</v>
      </c>
      <c r="H65" s="65" t="s">
        <v>8</v>
      </c>
      <c r="K65" s="258">
        <v>38.229999999999997</v>
      </c>
      <c r="L65" s="258">
        <v>39.53</v>
      </c>
      <c r="M65" s="258">
        <v>40.880000000000003</v>
      </c>
      <c r="N65" s="258">
        <v>42.28</v>
      </c>
      <c r="O65" s="258">
        <v>43.72</v>
      </c>
      <c r="P65" s="258">
        <v>45.21</v>
      </c>
      <c r="Q65" s="258">
        <v>46.11</v>
      </c>
      <c r="R65" s="258">
        <v>47.04</v>
      </c>
      <c r="S65" s="258">
        <v>47.98</v>
      </c>
    </row>
    <row r="66" spans="2:19" s="28" customFormat="1" outlineLevel="2" x14ac:dyDescent="0.2">
      <c r="B66" s="34"/>
      <c r="C66" s="39"/>
      <c r="D66" s="50" t="s">
        <v>37</v>
      </c>
      <c r="E66" s="30" t="s">
        <v>49</v>
      </c>
      <c r="H66" s="65" t="s">
        <v>8</v>
      </c>
      <c r="K66" s="258">
        <v>69.91</v>
      </c>
      <c r="L66" s="258">
        <v>64.069999999999993</v>
      </c>
      <c r="M66" s="258">
        <v>58.72</v>
      </c>
      <c r="N66" s="258">
        <v>53.82</v>
      </c>
      <c r="O66" s="258">
        <v>49.33</v>
      </c>
      <c r="P66" s="258">
        <v>45.21</v>
      </c>
      <c r="Q66" s="258">
        <v>46.11</v>
      </c>
      <c r="R66" s="258">
        <v>47.04</v>
      </c>
      <c r="S66" s="258">
        <v>47.98</v>
      </c>
    </row>
    <row r="67" spans="2:19" s="28" customFormat="1" outlineLevel="2" x14ac:dyDescent="0.2">
      <c r="B67" s="34"/>
      <c r="C67" s="39"/>
      <c r="D67" s="50" t="s">
        <v>37</v>
      </c>
      <c r="E67" s="30" t="s">
        <v>50</v>
      </c>
      <c r="H67" s="65" t="s">
        <v>8</v>
      </c>
      <c r="K67" s="258">
        <v>79.66</v>
      </c>
      <c r="L67" s="258">
        <v>71.13</v>
      </c>
      <c r="M67" s="258">
        <v>63.51</v>
      </c>
      <c r="N67" s="258">
        <v>56.71</v>
      </c>
      <c r="O67" s="258">
        <v>50.63</v>
      </c>
      <c r="P67" s="258">
        <v>45.21</v>
      </c>
      <c r="Q67" s="258">
        <v>46.11</v>
      </c>
      <c r="R67" s="258">
        <v>47.04</v>
      </c>
      <c r="S67" s="258">
        <v>47.98</v>
      </c>
    </row>
    <row r="68" spans="2:19" s="28" customFormat="1" outlineLevel="2" x14ac:dyDescent="0.2">
      <c r="B68" s="34"/>
      <c r="C68" s="39"/>
      <c r="D68" s="50" t="s">
        <v>37</v>
      </c>
      <c r="E68" s="30" t="s">
        <v>51</v>
      </c>
      <c r="H68" s="65" t="s">
        <v>8</v>
      </c>
      <c r="K68" s="258">
        <v>180.6</v>
      </c>
      <c r="L68" s="258">
        <v>147.81</v>
      </c>
      <c r="M68" s="258">
        <v>120.97</v>
      </c>
      <c r="N68" s="258">
        <v>99</v>
      </c>
      <c r="O68" s="258">
        <v>81.02</v>
      </c>
      <c r="P68" s="258">
        <v>66.31</v>
      </c>
      <c r="Q68" s="258">
        <v>67.63</v>
      </c>
      <c r="R68" s="258">
        <v>68.989999999999995</v>
      </c>
      <c r="S68" s="258">
        <v>70.37</v>
      </c>
    </row>
    <row r="69" spans="2:19" s="28" customFormat="1" outlineLevel="2" x14ac:dyDescent="0.2">
      <c r="B69" s="34"/>
      <c r="C69" s="39"/>
      <c r="D69" s="50" t="s">
        <v>37</v>
      </c>
      <c r="E69" s="30" t="s">
        <v>52</v>
      </c>
      <c r="H69" s="65" t="s">
        <v>8</v>
      </c>
      <c r="K69" s="258">
        <v>228.5</v>
      </c>
      <c r="L69" s="258">
        <v>178.41</v>
      </c>
      <c r="M69" s="258">
        <v>139.30000000000001</v>
      </c>
      <c r="N69" s="258">
        <v>108.77</v>
      </c>
      <c r="O69" s="258">
        <v>84.93</v>
      </c>
      <c r="P69" s="258">
        <v>66.31</v>
      </c>
      <c r="Q69" s="258">
        <v>67.63</v>
      </c>
      <c r="R69" s="258">
        <v>68.989999999999995</v>
      </c>
      <c r="S69" s="258">
        <v>70.37</v>
      </c>
    </row>
    <row r="70" spans="2:19" s="28" customFormat="1" outlineLevel="2" x14ac:dyDescent="0.2">
      <c r="B70" s="34"/>
      <c r="C70" s="39"/>
      <c r="D70" s="50" t="s">
        <v>37</v>
      </c>
      <c r="E70" s="30" t="s">
        <v>53</v>
      </c>
      <c r="H70" s="65" t="s">
        <v>8</v>
      </c>
      <c r="K70" s="258">
        <v>276.52999999999997</v>
      </c>
      <c r="L70" s="258">
        <v>207.83</v>
      </c>
      <c r="M70" s="258">
        <v>156.19999999999999</v>
      </c>
      <c r="N70" s="258">
        <v>117.39</v>
      </c>
      <c r="O70" s="258">
        <v>88.23</v>
      </c>
      <c r="P70" s="258">
        <v>66.31</v>
      </c>
      <c r="Q70" s="258">
        <v>67.63</v>
      </c>
      <c r="R70" s="258">
        <v>68.989999999999995</v>
      </c>
      <c r="S70" s="258">
        <v>70.37</v>
      </c>
    </row>
    <row r="71" spans="2:19" s="28" customFormat="1" outlineLevel="2" x14ac:dyDescent="0.2">
      <c r="B71" s="34"/>
      <c r="C71" s="39"/>
      <c r="D71" s="50" t="s">
        <v>37</v>
      </c>
      <c r="E71" s="30" t="s">
        <v>54</v>
      </c>
      <c r="H71" s="65" t="s">
        <v>8</v>
      </c>
      <c r="K71" s="258">
        <v>316.83</v>
      </c>
      <c r="L71" s="258">
        <v>231.73</v>
      </c>
      <c r="M71" s="258">
        <v>169.48</v>
      </c>
      <c r="N71" s="258">
        <v>123.96</v>
      </c>
      <c r="O71" s="258">
        <v>90.66</v>
      </c>
      <c r="P71" s="258">
        <v>66.31</v>
      </c>
      <c r="Q71" s="258">
        <v>67.63</v>
      </c>
      <c r="R71" s="258">
        <v>68.989999999999995</v>
      </c>
      <c r="S71" s="258">
        <v>70.37</v>
      </c>
    </row>
    <row r="72" spans="2:19" s="28" customFormat="1" outlineLevel="2" x14ac:dyDescent="0.2">
      <c r="B72" s="34"/>
      <c r="C72" s="39"/>
      <c r="D72" s="50"/>
      <c r="E72" s="30"/>
      <c r="H72" s="65"/>
      <c r="K72" s="30"/>
      <c r="L72" s="30"/>
      <c r="M72" s="30"/>
      <c r="N72" s="30"/>
      <c r="O72" s="30"/>
      <c r="P72" s="30"/>
      <c r="Q72" s="30"/>
      <c r="R72" s="30"/>
      <c r="S72" s="30"/>
    </row>
    <row r="73" spans="2:19" s="28" customFormat="1" outlineLevel="2" x14ac:dyDescent="0.2">
      <c r="B73" s="34"/>
      <c r="C73" s="39"/>
      <c r="D73" s="50" t="s">
        <v>37</v>
      </c>
      <c r="E73" s="30" t="s">
        <v>55</v>
      </c>
      <c r="H73" s="65" t="s">
        <v>8</v>
      </c>
      <c r="K73" s="258">
        <v>0</v>
      </c>
      <c r="L73" s="258">
        <v>0</v>
      </c>
      <c r="M73" s="258">
        <v>0</v>
      </c>
      <c r="N73" s="258">
        <v>0</v>
      </c>
      <c r="O73" s="258">
        <v>0</v>
      </c>
      <c r="P73" s="258">
        <v>0</v>
      </c>
      <c r="Q73" s="258">
        <v>0</v>
      </c>
      <c r="R73" s="258">
        <v>0</v>
      </c>
      <c r="S73" s="258">
        <v>0</v>
      </c>
    </row>
    <row r="74" spans="2:19" s="28" customFormat="1" outlineLevel="2" x14ac:dyDescent="0.2">
      <c r="B74" s="34"/>
      <c r="C74" s="39"/>
      <c r="D74" s="50" t="s">
        <v>37</v>
      </c>
      <c r="E74" s="30" t="s">
        <v>56</v>
      </c>
      <c r="H74" s="65" t="s">
        <v>8</v>
      </c>
      <c r="K74" s="258">
        <v>0</v>
      </c>
      <c r="L74" s="258">
        <v>0</v>
      </c>
      <c r="M74" s="258">
        <v>0</v>
      </c>
      <c r="N74" s="258">
        <v>0</v>
      </c>
      <c r="O74" s="258">
        <v>0</v>
      </c>
      <c r="P74" s="258">
        <v>0</v>
      </c>
      <c r="Q74" s="258">
        <v>0</v>
      </c>
      <c r="R74" s="258">
        <v>0</v>
      </c>
      <c r="S74" s="258">
        <v>0</v>
      </c>
    </row>
    <row r="75" spans="2:19" s="28" customFormat="1" outlineLevel="2" x14ac:dyDescent="0.2">
      <c r="B75" s="34"/>
      <c r="C75" s="39"/>
      <c r="D75" s="50" t="s">
        <v>37</v>
      </c>
      <c r="E75" s="30" t="s">
        <v>416</v>
      </c>
      <c r="H75" s="65" t="s">
        <v>8</v>
      </c>
      <c r="K75" s="258">
        <v>5.19</v>
      </c>
      <c r="L75" s="258">
        <v>5.19</v>
      </c>
      <c r="M75" s="258">
        <v>5.19</v>
      </c>
      <c r="N75" s="258">
        <v>5.19</v>
      </c>
      <c r="O75" s="258">
        <v>5.19</v>
      </c>
      <c r="P75" s="258">
        <v>5.19</v>
      </c>
      <c r="Q75" s="258">
        <v>5.19</v>
      </c>
      <c r="R75" s="258">
        <v>5.19</v>
      </c>
      <c r="S75" s="258">
        <v>5.19</v>
      </c>
    </row>
    <row r="76" spans="2:19" s="28" customFormat="1" outlineLevel="2" x14ac:dyDescent="0.2">
      <c r="B76" s="34"/>
      <c r="C76" s="39"/>
      <c r="D76" s="50"/>
      <c r="E76" s="30"/>
      <c r="H76" s="65"/>
      <c r="K76" s="30"/>
      <c r="L76" s="30"/>
      <c r="M76" s="30"/>
      <c r="N76" s="30"/>
      <c r="O76" s="30"/>
      <c r="P76" s="30"/>
      <c r="Q76" s="30"/>
      <c r="R76" s="30"/>
      <c r="S76" s="30"/>
    </row>
    <row r="77" spans="2:19" s="28" customFormat="1" outlineLevel="2" x14ac:dyDescent="0.2">
      <c r="B77" s="34"/>
      <c r="C77" s="39"/>
      <c r="D77" s="50" t="s">
        <v>37</v>
      </c>
      <c r="E77" s="28" t="s">
        <v>33</v>
      </c>
      <c r="H77" s="65" t="s">
        <v>31</v>
      </c>
      <c r="K77" s="262">
        <v>1.3846000000000001</v>
      </c>
      <c r="L77" s="262">
        <v>1.4165999999999999</v>
      </c>
      <c r="M77" s="262">
        <v>1.5291999999999999</v>
      </c>
      <c r="N77" s="262">
        <v>1.6563000000000001</v>
      </c>
      <c r="O77" s="262">
        <v>1.7974000000000001</v>
      </c>
      <c r="P77" s="262">
        <v>1.8871</v>
      </c>
      <c r="Q77" s="262">
        <v>1.7808999999999999</v>
      </c>
      <c r="R77" s="262">
        <v>1.8871</v>
      </c>
      <c r="S77" s="262">
        <v>1.9485999999999999</v>
      </c>
    </row>
    <row r="78" spans="2:19" s="28" customFormat="1" outlineLevel="2" x14ac:dyDescent="0.2">
      <c r="B78" s="34"/>
      <c r="C78" s="39"/>
      <c r="D78" s="50" t="s">
        <v>37</v>
      </c>
      <c r="E78" s="28" t="s">
        <v>504</v>
      </c>
      <c r="H78" s="65" t="s">
        <v>31</v>
      </c>
      <c r="K78" s="262">
        <v>1.0609999999999999</v>
      </c>
      <c r="L78" s="262">
        <v>1.0314999999999999</v>
      </c>
      <c r="M78" s="262">
        <v>1.0831</v>
      </c>
      <c r="N78" s="262">
        <v>1.1354</v>
      </c>
      <c r="O78" s="262">
        <v>1.2006999999999999</v>
      </c>
      <c r="P78" s="262">
        <v>1.2531000000000001</v>
      </c>
      <c r="Q78" s="262">
        <v>1.1742999999999999</v>
      </c>
      <c r="R78" s="262">
        <v>1.2290000000000001</v>
      </c>
      <c r="S78" s="262">
        <v>1.2549999999999999</v>
      </c>
    </row>
    <row r="79" spans="2:19" s="28" customFormat="1" outlineLevel="2" x14ac:dyDescent="0.2">
      <c r="B79" s="34"/>
      <c r="C79" s="39"/>
      <c r="D79" s="50" t="s">
        <v>37</v>
      </c>
      <c r="E79" s="28" t="s">
        <v>505</v>
      </c>
      <c r="H79" s="65" t="s">
        <v>31</v>
      </c>
      <c r="K79" s="262">
        <v>0.99029999999999996</v>
      </c>
      <c r="L79" s="262">
        <v>0.9496</v>
      </c>
      <c r="M79" s="262">
        <v>1.0019</v>
      </c>
      <c r="N79" s="262">
        <v>1.05</v>
      </c>
      <c r="O79" s="262">
        <v>1.1119000000000001</v>
      </c>
      <c r="P79" s="262">
        <v>1.1591</v>
      </c>
      <c r="Q79" s="262">
        <v>1.0617000000000001</v>
      </c>
      <c r="R79" s="262">
        <v>1.1104000000000001</v>
      </c>
      <c r="S79" s="262">
        <v>1.1269</v>
      </c>
    </row>
    <row r="80" spans="2:19" s="28" customFormat="1" outlineLevel="2" x14ac:dyDescent="0.2">
      <c r="B80" s="34"/>
      <c r="C80" s="39"/>
      <c r="D80" s="50"/>
      <c r="H80" s="65"/>
    </row>
    <row r="81" spans="2:19" s="28" customFormat="1" outlineLevel="2" x14ac:dyDescent="0.2">
      <c r="B81" s="34"/>
      <c r="C81" s="39"/>
      <c r="D81" s="50" t="s">
        <v>37</v>
      </c>
      <c r="E81" s="28" t="s">
        <v>381</v>
      </c>
      <c r="H81" s="65" t="s">
        <v>8</v>
      </c>
      <c r="K81" s="258">
        <v>3011.5099999999998</v>
      </c>
      <c r="L81" s="258">
        <v>3080.89</v>
      </c>
      <c r="M81" s="258">
        <v>3325.79</v>
      </c>
      <c r="N81" s="258">
        <v>3726.6800000000003</v>
      </c>
      <c r="O81" s="258">
        <v>4268.82</v>
      </c>
      <c r="P81" s="258">
        <v>4717.75</v>
      </c>
      <c r="Q81" s="258">
        <v>4674.8599999999997</v>
      </c>
      <c r="R81" s="258">
        <v>5189.5300000000007</v>
      </c>
      <c r="S81" s="258">
        <v>5602.23</v>
      </c>
    </row>
    <row r="82" spans="2:19" s="28" customFormat="1" outlineLevel="2" x14ac:dyDescent="0.2">
      <c r="B82" s="34"/>
      <c r="C82" s="39"/>
      <c r="D82" s="50" t="s">
        <v>37</v>
      </c>
      <c r="E82" s="28" t="s">
        <v>383</v>
      </c>
      <c r="H82" s="65" t="s">
        <v>31</v>
      </c>
      <c r="K82" s="262">
        <v>1.4616</v>
      </c>
      <c r="L82" s="262">
        <v>1.2968</v>
      </c>
      <c r="M82" s="262">
        <v>1.1965000000000001</v>
      </c>
      <c r="N82" s="262">
        <v>1.2836000000000001</v>
      </c>
      <c r="O82" s="262">
        <v>1.3705000000000001</v>
      </c>
      <c r="P82" s="262">
        <v>1.4154</v>
      </c>
      <c r="Q82" s="262">
        <v>1.3133999999999999</v>
      </c>
      <c r="R82" s="262">
        <v>1.3682000000000001</v>
      </c>
      <c r="S82" s="262">
        <v>1.3883999999999999</v>
      </c>
    </row>
    <row r="83" spans="2:19" s="28" customFormat="1" outlineLevel="2" x14ac:dyDescent="0.2">
      <c r="B83" s="34"/>
      <c r="C83" s="39"/>
      <c r="D83" s="50" t="s">
        <v>37</v>
      </c>
      <c r="E83" s="28" t="s">
        <v>382</v>
      </c>
      <c r="H83" s="65" t="s">
        <v>31</v>
      </c>
      <c r="K83" s="262">
        <v>0.8096000000000001</v>
      </c>
      <c r="L83" s="262">
        <v>0.97199999999999998</v>
      </c>
      <c r="M83" s="262">
        <v>1.1966000000000001</v>
      </c>
      <c r="N83" s="262">
        <v>1.2837000000000001</v>
      </c>
      <c r="O83" s="262">
        <v>1.3705000000000001</v>
      </c>
      <c r="P83" s="262">
        <v>1.4153</v>
      </c>
      <c r="Q83" s="262">
        <v>1.3134999999999999</v>
      </c>
      <c r="R83" s="262">
        <v>1.3681000000000001</v>
      </c>
      <c r="S83" s="262">
        <v>1.3882999999999999</v>
      </c>
    </row>
    <row r="84" spans="2:19" s="28" customFormat="1" outlineLevel="2" x14ac:dyDescent="0.2">
      <c r="B84" s="34"/>
      <c r="C84" s="39"/>
      <c r="D84" s="50"/>
      <c r="H84" s="65"/>
    </row>
    <row r="85" spans="2:19" s="28" customFormat="1" outlineLevel="2" x14ac:dyDescent="0.2">
      <c r="B85" s="34"/>
      <c r="C85" s="39"/>
      <c r="D85" s="50" t="s">
        <v>37</v>
      </c>
      <c r="E85" s="28" t="s">
        <v>384</v>
      </c>
      <c r="H85" s="65" t="s">
        <v>31</v>
      </c>
      <c r="K85" s="258">
        <v>21288.23</v>
      </c>
      <c r="L85" s="258">
        <v>21778.69</v>
      </c>
      <c r="M85" s="258">
        <v>21598.53</v>
      </c>
      <c r="N85" s="258">
        <v>20703.759999999998</v>
      </c>
      <c r="O85" s="258">
        <v>19097.36</v>
      </c>
      <c r="P85" s="258">
        <v>16512.129999999997</v>
      </c>
      <c r="Q85" s="258">
        <v>13356.75</v>
      </c>
      <c r="R85" s="258">
        <v>12973.82</v>
      </c>
      <c r="S85" s="258">
        <v>12178.76</v>
      </c>
    </row>
    <row r="86" spans="2:19" s="28" customFormat="1" outlineLevel="2" x14ac:dyDescent="0.2">
      <c r="B86" s="34"/>
      <c r="C86" s="39"/>
      <c r="D86" s="50" t="s">
        <v>37</v>
      </c>
      <c r="E86" s="28" t="s">
        <v>386</v>
      </c>
      <c r="H86" s="65" t="s">
        <v>31</v>
      </c>
      <c r="K86" s="262">
        <v>0.98240000000000005</v>
      </c>
      <c r="L86" s="262">
        <v>0.85930000000000006</v>
      </c>
      <c r="M86" s="262">
        <v>0.83110000000000006</v>
      </c>
      <c r="N86" s="262">
        <v>0.94410000000000005</v>
      </c>
      <c r="O86" s="262">
        <v>1.0739000000000001</v>
      </c>
      <c r="P86" s="262">
        <v>1.1794</v>
      </c>
      <c r="Q86" s="262">
        <v>1.1398000000000001</v>
      </c>
      <c r="R86" s="262">
        <v>1.2124000000000001</v>
      </c>
      <c r="S86" s="262">
        <v>1.2569000000000001</v>
      </c>
    </row>
    <row r="87" spans="2:19" s="28" customFormat="1" outlineLevel="2" x14ac:dyDescent="0.2">
      <c r="B87" s="34"/>
      <c r="C87" s="39"/>
      <c r="D87" s="50" t="s">
        <v>37</v>
      </c>
      <c r="E87" s="28" t="s">
        <v>385</v>
      </c>
      <c r="H87" s="65" t="s">
        <v>31</v>
      </c>
      <c r="K87" s="262">
        <v>0.52639999999999998</v>
      </c>
      <c r="L87" s="262">
        <v>0.64400000000000002</v>
      </c>
      <c r="M87" s="262">
        <v>0.83100000000000007</v>
      </c>
      <c r="N87" s="262">
        <v>0.94410000000000005</v>
      </c>
      <c r="O87" s="262">
        <v>1.0740000000000001</v>
      </c>
      <c r="P87" s="262">
        <v>1.1794</v>
      </c>
      <c r="Q87" s="262">
        <v>1.1397000000000002</v>
      </c>
      <c r="R87" s="262">
        <v>1.2124999999999999</v>
      </c>
      <c r="S87" s="262">
        <v>1.2568000000000001</v>
      </c>
    </row>
    <row r="88" spans="2:19" s="28" customFormat="1" outlineLevel="2" x14ac:dyDescent="0.2">
      <c r="B88" s="34"/>
      <c r="C88" s="39"/>
      <c r="D88" s="50"/>
      <c r="H88" s="65"/>
    </row>
    <row r="89" spans="2:19" s="28" customFormat="1" outlineLevel="1" x14ac:dyDescent="0.2">
      <c r="B89" s="34" t="s">
        <v>39</v>
      </c>
      <c r="C89" s="39"/>
      <c r="D89" s="50"/>
      <c r="H89" s="65"/>
    </row>
    <row r="90" spans="2:19" s="28" customFormat="1" outlineLevel="2" x14ac:dyDescent="0.2">
      <c r="B90" s="34"/>
      <c r="C90" s="39"/>
      <c r="D90" s="50" t="s">
        <v>37</v>
      </c>
      <c r="E90" s="30" t="s">
        <v>345</v>
      </c>
      <c r="H90" s="65" t="s">
        <v>8</v>
      </c>
      <c r="K90" s="262">
        <v>0</v>
      </c>
      <c r="L90" s="262">
        <v>5</v>
      </c>
      <c r="M90" s="262">
        <v>10</v>
      </c>
      <c r="N90" s="262">
        <v>15</v>
      </c>
      <c r="O90" s="262">
        <v>15.29</v>
      </c>
      <c r="P90" s="262">
        <v>15.59</v>
      </c>
      <c r="Q90" s="262">
        <v>15.9</v>
      </c>
      <c r="R90" s="262">
        <v>16.22</v>
      </c>
      <c r="S90" s="262">
        <v>16.54</v>
      </c>
    </row>
    <row r="91" spans="2:19" s="28" customFormat="1" outlineLevel="2" x14ac:dyDescent="0.2">
      <c r="B91" s="34"/>
      <c r="C91" s="39"/>
      <c r="D91" s="50" t="s">
        <v>37</v>
      </c>
      <c r="E91" s="28" t="s">
        <v>435</v>
      </c>
      <c r="H91" s="65" t="s">
        <v>8</v>
      </c>
      <c r="K91" s="262">
        <v>3.51</v>
      </c>
      <c r="L91" s="262">
        <v>0</v>
      </c>
      <c r="M91" s="262">
        <v>0</v>
      </c>
      <c r="N91" s="262">
        <v>0</v>
      </c>
      <c r="O91" s="262">
        <v>0</v>
      </c>
      <c r="P91" s="262">
        <v>0</v>
      </c>
      <c r="Q91" s="262">
        <v>0</v>
      </c>
      <c r="R91" s="262">
        <v>0</v>
      </c>
      <c r="S91" s="262">
        <v>0</v>
      </c>
    </row>
    <row r="92" spans="2:19" s="28" customFormat="1" outlineLevel="2" x14ac:dyDescent="0.2">
      <c r="B92" s="34"/>
      <c r="C92" s="39"/>
      <c r="D92" s="50" t="s">
        <v>37</v>
      </c>
      <c r="E92" s="28" t="s">
        <v>436</v>
      </c>
      <c r="H92" s="65" t="s">
        <v>8</v>
      </c>
      <c r="K92" s="262">
        <v>3.51</v>
      </c>
      <c r="L92" s="262">
        <v>0</v>
      </c>
      <c r="M92" s="262">
        <v>0</v>
      </c>
      <c r="N92" s="262">
        <v>0</v>
      </c>
      <c r="O92" s="262">
        <v>0</v>
      </c>
      <c r="P92" s="262">
        <v>0</v>
      </c>
      <c r="Q92" s="262">
        <v>0</v>
      </c>
      <c r="R92" s="262">
        <v>0</v>
      </c>
      <c r="S92" s="262">
        <v>0</v>
      </c>
    </row>
    <row r="93" spans="2:19" s="28" customFormat="1" outlineLevel="2" x14ac:dyDescent="0.2">
      <c r="B93" s="34"/>
      <c r="C93" s="39"/>
      <c r="D93" s="50" t="s">
        <v>37</v>
      </c>
      <c r="E93" s="28" t="s">
        <v>41</v>
      </c>
      <c r="H93" s="65" t="s">
        <v>31</v>
      </c>
      <c r="K93" s="262">
        <v>0.91749999999999998</v>
      </c>
      <c r="L93" s="262">
        <v>0.97950000000000004</v>
      </c>
      <c r="M93" s="262">
        <v>0.96120000000000005</v>
      </c>
      <c r="N93" s="262">
        <v>1.1974</v>
      </c>
      <c r="O93" s="262">
        <v>1.3651</v>
      </c>
      <c r="P93" s="262">
        <v>1.4431</v>
      </c>
      <c r="Q93" s="262">
        <v>1.4486999999999999</v>
      </c>
      <c r="R93" s="262">
        <v>1.4789999999999999</v>
      </c>
      <c r="S93" s="262">
        <v>1.5095000000000001</v>
      </c>
    </row>
    <row r="94" spans="2:19" s="28" customFormat="1" outlineLevel="2" x14ac:dyDescent="0.2">
      <c r="B94" s="34"/>
      <c r="C94" s="39"/>
      <c r="D94" s="50"/>
      <c r="H94" s="65"/>
    </row>
    <row r="95" spans="2:19" s="28" customFormat="1" outlineLevel="2" x14ac:dyDescent="0.2">
      <c r="B95" s="34"/>
      <c r="C95" s="39"/>
      <c r="D95" s="50" t="s">
        <v>37</v>
      </c>
      <c r="E95" s="28" t="s">
        <v>377</v>
      </c>
      <c r="H95" s="65" t="s">
        <v>31</v>
      </c>
      <c r="K95" s="262">
        <v>0.91749999999999998</v>
      </c>
      <c r="L95" s="262">
        <v>0.97530000000000006</v>
      </c>
      <c r="M95" s="262">
        <v>0.95350000000000001</v>
      </c>
      <c r="N95" s="262">
        <v>1.1787000000000001</v>
      </c>
      <c r="O95" s="262">
        <v>1.3324</v>
      </c>
      <c r="P95" s="262">
        <v>1.3931</v>
      </c>
      <c r="Q95" s="262">
        <v>1.3872</v>
      </c>
      <c r="R95" s="262">
        <v>1.4037999999999999</v>
      </c>
      <c r="S95" s="262">
        <v>1.4197</v>
      </c>
    </row>
    <row r="96" spans="2:19" s="28" customFormat="1" outlineLevel="2" x14ac:dyDescent="0.2">
      <c r="B96" s="34"/>
      <c r="C96" s="39"/>
      <c r="D96" s="50" t="s">
        <v>37</v>
      </c>
      <c r="E96" s="28" t="s">
        <v>378</v>
      </c>
      <c r="H96" s="65" t="s">
        <v>8</v>
      </c>
      <c r="K96" s="262">
        <v>0</v>
      </c>
      <c r="L96" s="262">
        <v>42.21</v>
      </c>
      <c r="M96" s="262">
        <v>76.55</v>
      </c>
      <c r="N96" s="262">
        <v>186.83</v>
      </c>
      <c r="O96" s="262">
        <v>326.7</v>
      </c>
      <c r="P96" s="262">
        <v>500.5</v>
      </c>
      <c r="Q96" s="262">
        <v>615.29999999999995</v>
      </c>
      <c r="R96" s="262">
        <v>751.98</v>
      </c>
      <c r="S96" s="262">
        <v>898.4</v>
      </c>
    </row>
    <row r="97" spans="2:19" s="327" customFormat="1" outlineLevel="2" x14ac:dyDescent="0.2">
      <c r="B97" s="328"/>
      <c r="C97" s="329"/>
      <c r="D97" s="330"/>
      <c r="H97" s="331"/>
      <c r="K97" s="332"/>
      <c r="L97" s="332"/>
      <c r="M97" s="332"/>
      <c r="N97" s="332"/>
      <c r="O97" s="332"/>
      <c r="P97" s="332"/>
      <c r="Q97" s="332"/>
      <c r="R97" s="332"/>
      <c r="S97" s="332"/>
    </row>
    <row r="98" spans="2:19" s="28" customFormat="1" outlineLevel="2" x14ac:dyDescent="0.2">
      <c r="B98" s="34"/>
      <c r="C98" s="39"/>
      <c r="D98" s="50" t="s">
        <v>37</v>
      </c>
      <c r="E98" s="28" t="s">
        <v>379</v>
      </c>
      <c r="H98" s="65" t="s">
        <v>31</v>
      </c>
      <c r="K98" s="262">
        <v>0.91749999999999998</v>
      </c>
      <c r="L98" s="262">
        <v>0.94799999999999995</v>
      </c>
      <c r="M98" s="262">
        <v>0.9245000000000001</v>
      </c>
      <c r="N98" s="262">
        <v>1.1297999999999999</v>
      </c>
      <c r="O98" s="262">
        <v>1.2662</v>
      </c>
      <c r="P98" s="262">
        <v>1.3099000000000001</v>
      </c>
      <c r="Q98" s="262">
        <v>1.3044</v>
      </c>
      <c r="R98" s="262">
        <v>1.3196000000000001</v>
      </c>
      <c r="S98" s="262">
        <v>1.3343</v>
      </c>
    </row>
    <row r="99" spans="2:19" s="28" customFormat="1" outlineLevel="2" x14ac:dyDescent="0.2">
      <c r="B99" s="34"/>
      <c r="C99" s="39"/>
      <c r="D99" s="50" t="s">
        <v>37</v>
      </c>
      <c r="E99" s="28" t="s">
        <v>380</v>
      </c>
      <c r="H99" s="65" t="s">
        <v>8</v>
      </c>
      <c r="K99" s="262">
        <v>0</v>
      </c>
      <c r="L99" s="262">
        <v>1364.41</v>
      </c>
      <c r="M99" s="262">
        <v>1454.45</v>
      </c>
      <c r="N99" s="262">
        <v>2448.19</v>
      </c>
      <c r="O99" s="262">
        <v>3307.84</v>
      </c>
      <c r="P99" s="262">
        <v>4160.41</v>
      </c>
      <c r="Q99" s="262">
        <v>4140.46</v>
      </c>
      <c r="R99" s="262">
        <v>4209.72</v>
      </c>
      <c r="S99" s="262">
        <v>4267.3999999999996</v>
      </c>
    </row>
    <row r="100" spans="2:19" s="327" customFormat="1" outlineLevel="2" x14ac:dyDescent="0.2">
      <c r="B100" s="328"/>
      <c r="C100" s="329"/>
      <c r="D100" s="330"/>
      <c r="H100" s="331"/>
      <c r="K100" s="332"/>
      <c r="L100" s="332"/>
      <c r="M100" s="332"/>
      <c r="N100" s="332"/>
      <c r="O100" s="332"/>
      <c r="P100" s="332"/>
      <c r="Q100" s="332"/>
      <c r="R100" s="332"/>
      <c r="S100" s="332"/>
    </row>
    <row r="101" spans="2:19" s="28" customFormat="1" outlineLevel="2" x14ac:dyDescent="0.2">
      <c r="B101" s="34"/>
      <c r="C101" s="39"/>
      <c r="D101" s="50"/>
      <c r="G101" s="28" t="s">
        <v>311</v>
      </c>
      <c r="H101" s="65"/>
    </row>
    <row r="102" spans="2:19" s="28" customFormat="1" outlineLevel="2" x14ac:dyDescent="0.2">
      <c r="B102" s="34"/>
      <c r="C102" s="39"/>
      <c r="D102" s="50" t="s">
        <v>37</v>
      </c>
      <c r="E102" s="28" t="s">
        <v>58</v>
      </c>
      <c r="G102" s="35">
        <v>0</v>
      </c>
      <c r="H102" s="65" t="s">
        <v>8</v>
      </c>
      <c r="J102" s="296"/>
      <c r="K102" s="258">
        <v>8.8800000000000008</v>
      </c>
      <c r="L102" s="258">
        <v>8.42</v>
      </c>
      <c r="M102" s="258">
        <v>7.97</v>
      </c>
      <c r="N102" s="258">
        <v>7.58</v>
      </c>
      <c r="O102" s="258">
        <v>7.22</v>
      </c>
      <c r="P102" s="258">
        <v>6.88</v>
      </c>
      <c r="Q102" s="258">
        <v>6.56</v>
      </c>
      <c r="R102" s="258">
        <v>6.25</v>
      </c>
      <c r="S102" s="258">
        <v>5.96</v>
      </c>
    </row>
    <row r="103" spans="2:19" s="28" customFormat="1" outlineLevel="2" x14ac:dyDescent="0.2">
      <c r="B103" s="34"/>
      <c r="C103" s="39"/>
      <c r="D103" s="50" t="s">
        <v>37</v>
      </c>
      <c r="E103" s="28" t="s">
        <v>59</v>
      </c>
      <c r="G103" s="35">
        <v>21</v>
      </c>
      <c r="H103" s="65" t="s">
        <v>8</v>
      </c>
      <c r="J103" s="296"/>
      <c r="K103" s="258">
        <v>48.56</v>
      </c>
      <c r="L103" s="258">
        <v>46.03</v>
      </c>
      <c r="M103" s="258">
        <v>43.57</v>
      </c>
      <c r="N103" s="258">
        <v>41.41</v>
      </c>
      <c r="O103" s="258">
        <v>39.44</v>
      </c>
      <c r="P103" s="258">
        <v>37.57</v>
      </c>
      <c r="Q103" s="258">
        <v>35.799999999999997</v>
      </c>
      <c r="R103" s="258">
        <v>34.119999999999997</v>
      </c>
      <c r="S103" s="258">
        <v>32.51</v>
      </c>
    </row>
    <row r="104" spans="2:19" s="28" customFormat="1" outlineLevel="2" x14ac:dyDescent="0.2">
      <c r="B104" s="34"/>
      <c r="C104" s="39"/>
      <c r="D104" s="50" t="s">
        <v>37</v>
      </c>
      <c r="E104" s="28" t="s">
        <v>60</v>
      </c>
      <c r="G104" s="35">
        <v>100</v>
      </c>
      <c r="H104" s="65" t="s">
        <v>8</v>
      </c>
      <c r="J104" s="296"/>
      <c r="K104" s="258">
        <v>97.34</v>
      </c>
      <c r="L104" s="258">
        <v>92.27</v>
      </c>
      <c r="M104" s="258">
        <v>87.34</v>
      </c>
      <c r="N104" s="258">
        <v>83.02</v>
      </c>
      <c r="O104" s="258">
        <v>79.08</v>
      </c>
      <c r="P104" s="258">
        <v>75.34</v>
      </c>
      <c r="Q104" s="258">
        <v>71.790000000000006</v>
      </c>
      <c r="R104" s="258">
        <v>68.42</v>
      </c>
      <c r="S104" s="258">
        <v>65.2</v>
      </c>
    </row>
    <row r="105" spans="2:19" s="28" customFormat="1" outlineLevel="2" x14ac:dyDescent="0.2">
      <c r="B105" s="34"/>
      <c r="C105" s="39"/>
      <c r="D105" s="50" t="s">
        <v>37</v>
      </c>
      <c r="E105" s="28" t="s">
        <v>61</v>
      </c>
      <c r="G105" s="35">
        <v>200</v>
      </c>
      <c r="H105" s="65" t="s">
        <v>8</v>
      </c>
      <c r="J105" s="296"/>
      <c r="K105" s="258">
        <v>162.26</v>
      </c>
      <c r="L105" s="258">
        <v>153.81</v>
      </c>
      <c r="M105" s="258">
        <v>145.59</v>
      </c>
      <c r="N105" s="258">
        <v>138.38999999999999</v>
      </c>
      <c r="O105" s="258">
        <v>131.82</v>
      </c>
      <c r="P105" s="258">
        <v>125.58</v>
      </c>
      <c r="Q105" s="258">
        <v>119.66</v>
      </c>
      <c r="R105" s="258">
        <v>114.04</v>
      </c>
      <c r="S105" s="258">
        <v>108.67</v>
      </c>
    </row>
    <row r="106" spans="2:19" s="28" customFormat="1" outlineLevel="2" x14ac:dyDescent="0.2">
      <c r="B106" s="34"/>
      <c r="C106" s="39"/>
      <c r="D106" s="50" t="s">
        <v>37</v>
      </c>
      <c r="E106" s="28" t="s">
        <v>62</v>
      </c>
      <c r="G106" s="35">
        <v>300</v>
      </c>
      <c r="H106" s="65" t="s">
        <v>8</v>
      </c>
      <c r="J106" s="296"/>
      <c r="K106" s="258">
        <v>259.73</v>
      </c>
      <c r="L106" s="258">
        <v>246.2</v>
      </c>
      <c r="M106" s="258">
        <v>233.04</v>
      </c>
      <c r="N106" s="258">
        <v>221.51</v>
      </c>
      <c r="O106" s="258">
        <v>210.99</v>
      </c>
      <c r="P106" s="258">
        <v>201</v>
      </c>
      <c r="Q106" s="258">
        <v>191.53</v>
      </c>
      <c r="R106" s="258">
        <v>182.53</v>
      </c>
      <c r="S106" s="258">
        <v>173.94</v>
      </c>
    </row>
    <row r="107" spans="2:19" s="28" customFormat="1" outlineLevel="2" x14ac:dyDescent="0.2">
      <c r="B107" s="34"/>
      <c r="C107" s="39"/>
      <c r="D107" s="50" t="s">
        <v>37</v>
      </c>
      <c r="E107" s="28" t="s">
        <v>63</v>
      </c>
      <c r="G107" s="35">
        <v>500</v>
      </c>
      <c r="H107" s="65" t="s">
        <v>8</v>
      </c>
      <c r="J107" s="296"/>
      <c r="K107" s="258">
        <v>406.03</v>
      </c>
      <c r="L107" s="258">
        <v>384.88</v>
      </c>
      <c r="M107" s="258">
        <v>364.31</v>
      </c>
      <c r="N107" s="258">
        <v>346.28</v>
      </c>
      <c r="O107" s="258">
        <v>329.84</v>
      </c>
      <c r="P107" s="258">
        <v>314.23</v>
      </c>
      <c r="Q107" s="258">
        <v>299.42</v>
      </c>
      <c r="R107" s="258">
        <v>285.35000000000002</v>
      </c>
      <c r="S107" s="258">
        <v>271.92</v>
      </c>
    </row>
    <row r="108" spans="2:19" s="28" customFormat="1" outlineLevel="2" x14ac:dyDescent="0.2">
      <c r="B108" s="34"/>
      <c r="C108" s="39"/>
      <c r="D108" s="50" t="s">
        <v>37</v>
      </c>
      <c r="E108" s="28" t="s">
        <v>64</v>
      </c>
      <c r="G108" s="35">
        <v>750</v>
      </c>
      <c r="H108" s="65" t="s">
        <v>8</v>
      </c>
      <c r="J108" s="296"/>
      <c r="K108" s="258">
        <v>568.55999999999995</v>
      </c>
      <c r="L108" s="258">
        <v>538.94000000000005</v>
      </c>
      <c r="M108" s="258">
        <v>510.14</v>
      </c>
      <c r="N108" s="258">
        <v>484.9</v>
      </c>
      <c r="O108" s="258">
        <v>461.88</v>
      </c>
      <c r="P108" s="258">
        <v>440.02</v>
      </c>
      <c r="Q108" s="258">
        <v>419.29</v>
      </c>
      <c r="R108" s="258">
        <v>399.59</v>
      </c>
      <c r="S108" s="258">
        <v>380.78</v>
      </c>
    </row>
    <row r="109" spans="2:19" s="28" customFormat="1" outlineLevel="2" x14ac:dyDescent="0.2">
      <c r="B109" s="34"/>
      <c r="C109" s="39"/>
      <c r="D109" s="50" t="s">
        <v>37</v>
      </c>
      <c r="E109" s="28" t="s">
        <v>65</v>
      </c>
      <c r="G109" s="35">
        <v>1000</v>
      </c>
      <c r="H109" s="65" t="s">
        <v>8</v>
      </c>
      <c r="J109" s="296"/>
      <c r="K109" s="258">
        <v>812.13</v>
      </c>
      <c r="L109" s="258">
        <v>769.82</v>
      </c>
      <c r="M109" s="258">
        <v>728.68</v>
      </c>
      <c r="N109" s="258">
        <v>692.62</v>
      </c>
      <c r="O109" s="258">
        <v>659.74</v>
      </c>
      <c r="P109" s="258">
        <v>628.51</v>
      </c>
      <c r="Q109" s="258">
        <v>598.9</v>
      </c>
      <c r="R109" s="258">
        <v>570.76</v>
      </c>
      <c r="S109" s="258">
        <v>543.89</v>
      </c>
    </row>
    <row r="110" spans="2:19" s="28" customFormat="1" outlineLevel="2" x14ac:dyDescent="0.2">
      <c r="B110" s="34"/>
      <c r="C110" s="39"/>
      <c r="D110" s="50" t="s">
        <v>37</v>
      </c>
      <c r="E110" s="28" t="s">
        <v>66</v>
      </c>
      <c r="G110" s="35">
        <v>1500</v>
      </c>
      <c r="H110" s="65" t="s">
        <v>8</v>
      </c>
      <c r="J110" s="296"/>
      <c r="K110" s="258">
        <v>1136.54</v>
      </c>
      <c r="L110" s="258">
        <v>1077.33</v>
      </c>
      <c r="M110" s="258">
        <v>1019.75</v>
      </c>
      <c r="N110" s="258">
        <v>969.29</v>
      </c>
      <c r="O110" s="258">
        <v>923.28</v>
      </c>
      <c r="P110" s="258">
        <v>879.58</v>
      </c>
      <c r="Q110" s="258">
        <v>838.14</v>
      </c>
      <c r="R110" s="258">
        <v>798.76</v>
      </c>
      <c r="S110" s="258">
        <v>761.16</v>
      </c>
    </row>
    <row r="111" spans="2:19" s="28" customFormat="1" outlineLevel="2" x14ac:dyDescent="0.2">
      <c r="B111" s="34"/>
      <c r="C111" s="39"/>
      <c r="D111" s="50" t="s">
        <v>37</v>
      </c>
      <c r="E111" s="28" t="s">
        <v>67</v>
      </c>
      <c r="G111" s="35">
        <v>2000</v>
      </c>
      <c r="H111" s="65" t="s">
        <v>8</v>
      </c>
      <c r="J111" s="296"/>
      <c r="K111" s="258">
        <v>1948.4</v>
      </c>
      <c r="L111" s="258">
        <v>1846.89</v>
      </c>
      <c r="M111" s="258">
        <v>1748.18</v>
      </c>
      <c r="N111" s="258">
        <v>1661.68</v>
      </c>
      <c r="O111" s="258">
        <v>1582.8</v>
      </c>
      <c r="P111" s="258">
        <v>1507.88</v>
      </c>
      <c r="Q111" s="258">
        <v>1436.83</v>
      </c>
      <c r="R111" s="258">
        <v>1369.32</v>
      </c>
      <c r="S111" s="258">
        <v>1304.8699999999999</v>
      </c>
    </row>
    <row r="112" spans="2:19" s="28" customFormat="1" outlineLevel="2" x14ac:dyDescent="0.2">
      <c r="B112" s="34"/>
      <c r="C112" s="39"/>
      <c r="D112" s="50" t="s">
        <v>37</v>
      </c>
      <c r="E112" s="28" t="s">
        <v>68</v>
      </c>
      <c r="G112" s="35">
        <v>4000</v>
      </c>
      <c r="H112" s="65" t="s">
        <v>8</v>
      </c>
      <c r="J112" s="296"/>
      <c r="K112" s="258">
        <v>3734.83</v>
      </c>
      <c r="L112" s="258">
        <v>3540.25</v>
      </c>
      <c r="M112" s="258">
        <v>3351.04</v>
      </c>
      <c r="N112" s="258">
        <v>3185.22</v>
      </c>
      <c r="O112" s="258">
        <v>3034.01</v>
      </c>
      <c r="P112" s="258">
        <v>2890.41</v>
      </c>
      <c r="Q112" s="258">
        <v>2754.23</v>
      </c>
      <c r="R112" s="258">
        <v>2624.82</v>
      </c>
      <c r="S112" s="258">
        <v>2501.27</v>
      </c>
    </row>
    <row r="113" spans="1:211" s="28" customFormat="1" outlineLevel="2" x14ac:dyDescent="0.2">
      <c r="B113" s="34"/>
      <c r="C113" s="39"/>
      <c r="D113" s="50" t="s">
        <v>37</v>
      </c>
      <c r="E113" s="28" t="s">
        <v>69</v>
      </c>
      <c r="G113" s="35">
        <v>7500</v>
      </c>
      <c r="H113" s="65" t="s">
        <v>8</v>
      </c>
      <c r="J113" s="296"/>
      <c r="K113" s="258">
        <v>5683.81</v>
      </c>
      <c r="L113" s="258">
        <v>5387.69</v>
      </c>
      <c r="M113" s="258">
        <v>5099.74</v>
      </c>
      <c r="N113" s="258">
        <v>4847.3900000000003</v>
      </c>
      <c r="O113" s="258">
        <v>4617.2700000000004</v>
      </c>
      <c r="P113" s="258">
        <v>4398.7299999999996</v>
      </c>
      <c r="Q113" s="258">
        <v>4191.4799999999996</v>
      </c>
      <c r="R113" s="258">
        <v>3994.53</v>
      </c>
      <c r="S113" s="258">
        <v>3806.51</v>
      </c>
    </row>
    <row r="114" spans="1:211" s="28" customFormat="1" outlineLevel="2" x14ac:dyDescent="0.2">
      <c r="B114" s="34"/>
      <c r="C114" s="39"/>
      <c r="D114" s="50" t="s">
        <v>37</v>
      </c>
      <c r="E114" s="28" t="s">
        <v>70</v>
      </c>
      <c r="G114" s="35">
        <v>10000</v>
      </c>
      <c r="H114" s="65" t="s">
        <v>8</v>
      </c>
      <c r="J114" s="296"/>
      <c r="K114" s="258">
        <v>8119.66</v>
      </c>
      <c r="L114" s="258">
        <v>7696.64</v>
      </c>
      <c r="M114" s="258">
        <v>7285.29</v>
      </c>
      <c r="N114" s="258">
        <v>6924.79</v>
      </c>
      <c r="O114" s="258">
        <v>6596.05</v>
      </c>
      <c r="P114" s="258">
        <v>6283.85</v>
      </c>
      <c r="Q114" s="258">
        <v>5987.78</v>
      </c>
      <c r="R114" s="258">
        <v>5706.43</v>
      </c>
      <c r="S114" s="258">
        <v>5437.83</v>
      </c>
    </row>
    <row r="115" spans="1:211" s="28" customFormat="1" outlineLevel="2" x14ac:dyDescent="0.2">
      <c r="B115" s="34"/>
      <c r="C115" s="39"/>
      <c r="D115" s="50" t="s">
        <v>37</v>
      </c>
      <c r="E115" s="28" t="s">
        <v>71</v>
      </c>
      <c r="G115" s="35">
        <v>15000</v>
      </c>
      <c r="H115" s="65" t="s">
        <v>8</v>
      </c>
      <c r="J115" s="296"/>
      <c r="K115" s="258">
        <v>11367.88</v>
      </c>
      <c r="L115" s="258">
        <v>10775.63</v>
      </c>
      <c r="M115" s="258">
        <v>10199.719999999999</v>
      </c>
      <c r="N115" s="258">
        <v>9695.01</v>
      </c>
      <c r="O115" s="258">
        <v>9234.76</v>
      </c>
      <c r="P115" s="258">
        <v>8797.67</v>
      </c>
      <c r="Q115" s="258">
        <v>8383.16</v>
      </c>
      <c r="R115" s="258">
        <v>7989.26</v>
      </c>
      <c r="S115" s="258">
        <v>7613.21</v>
      </c>
    </row>
    <row r="116" spans="1:211" s="28" customFormat="1" outlineLevel="2" x14ac:dyDescent="0.2">
      <c r="B116" s="34"/>
      <c r="C116" s="39"/>
      <c r="D116" s="50" t="s">
        <v>37</v>
      </c>
      <c r="E116" s="28" t="s">
        <v>72</v>
      </c>
      <c r="G116" s="35">
        <v>20000</v>
      </c>
      <c r="H116" s="65" t="s">
        <v>8</v>
      </c>
      <c r="J116" s="296"/>
      <c r="K116" s="258">
        <v>14615.98</v>
      </c>
      <c r="L116" s="258">
        <v>13854.51</v>
      </c>
      <c r="M116" s="258">
        <v>13114.04</v>
      </c>
      <c r="N116" s="258">
        <v>12465.12</v>
      </c>
      <c r="O116" s="258">
        <v>11873.37</v>
      </c>
      <c r="P116" s="258">
        <v>11311.39</v>
      </c>
      <c r="Q116" s="258">
        <v>10778.44</v>
      </c>
      <c r="R116" s="258">
        <v>10271.99</v>
      </c>
      <c r="S116" s="258">
        <v>9788.5</v>
      </c>
    </row>
    <row r="117" spans="1:211" s="28" customFormat="1" outlineLevel="2" x14ac:dyDescent="0.2">
      <c r="B117" s="34"/>
      <c r="C117" s="39"/>
      <c r="D117" s="50" t="s">
        <v>37</v>
      </c>
      <c r="E117" s="28" t="s">
        <v>73</v>
      </c>
      <c r="G117" s="35">
        <v>25000</v>
      </c>
      <c r="H117" s="65" t="s">
        <v>8</v>
      </c>
      <c r="J117" s="296"/>
      <c r="K117" s="258">
        <v>17864.189999999999</v>
      </c>
      <c r="L117" s="258">
        <v>16933.490000000002</v>
      </c>
      <c r="M117" s="258">
        <v>16028.46</v>
      </c>
      <c r="N117" s="258">
        <v>15235.33</v>
      </c>
      <c r="O117" s="258">
        <v>14512.07</v>
      </c>
      <c r="P117" s="258">
        <v>13825.2</v>
      </c>
      <c r="Q117" s="258">
        <v>13173.81</v>
      </c>
      <c r="R117" s="258">
        <v>12554.81</v>
      </c>
      <c r="S117" s="258">
        <v>11963.87</v>
      </c>
    </row>
    <row r="118" spans="1:211" s="28" customFormat="1" outlineLevel="2" x14ac:dyDescent="0.2">
      <c r="B118" s="34"/>
      <c r="C118" s="39"/>
      <c r="D118" s="50" t="s">
        <v>37</v>
      </c>
      <c r="E118" s="28" t="s">
        <v>74</v>
      </c>
      <c r="G118" s="35">
        <v>30000</v>
      </c>
      <c r="H118" s="65" t="s">
        <v>8</v>
      </c>
      <c r="J118" s="296"/>
      <c r="K118" s="258">
        <v>21112.19</v>
      </c>
      <c r="L118" s="258">
        <v>20012.28</v>
      </c>
      <c r="M118" s="258">
        <v>18942.71</v>
      </c>
      <c r="N118" s="258">
        <v>18005.37</v>
      </c>
      <c r="O118" s="258">
        <v>17150.61</v>
      </c>
      <c r="P118" s="258">
        <v>16338.85</v>
      </c>
      <c r="Q118" s="258">
        <v>15569.03</v>
      </c>
      <c r="R118" s="258">
        <v>14837.48</v>
      </c>
      <c r="S118" s="258">
        <v>14139.1</v>
      </c>
    </row>
    <row r="119" spans="1:211" s="28" customFormat="1" outlineLevel="2" x14ac:dyDescent="0.2">
      <c r="B119" s="34"/>
      <c r="C119" s="39"/>
      <c r="D119" s="50" t="s">
        <v>37</v>
      </c>
      <c r="E119" s="28" t="s">
        <v>75</v>
      </c>
      <c r="G119" s="35">
        <v>35000</v>
      </c>
      <c r="H119" s="65" t="s">
        <v>8</v>
      </c>
      <c r="J119" s="296"/>
      <c r="K119" s="258">
        <v>24362.32</v>
      </c>
      <c r="L119" s="258">
        <v>23093.08</v>
      </c>
      <c r="M119" s="258">
        <v>21858.85</v>
      </c>
      <c r="N119" s="258">
        <v>20777.22</v>
      </c>
      <c r="O119" s="258">
        <v>19790.87</v>
      </c>
      <c r="P119" s="258">
        <v>18854.150000000001</v>
      </c>
      <c r="Q119" s="258">
        <v>17965.82</v>
      </c>
      <c r="R119" s="258">
        <v>17121.650000000001</v>
      </c>
      <c r="S119" s="258">
        <v>16315.75</v>
      </c>
    </row>
    <row r="120" spans="1:211" s="28" customFormat="1" outlineLevel="2" x14ac:dyDescent="0.2">
      <c r="B120" s="34"/>
      <c r="C120" s="39"/>
      <c r="D120" s="50" t="s">
        <v>37</v>
      </c>
      <c r="E120" s="28" t="s">
        <v>76</v>
      </c>
      <c r="G120" s="35">
        <v>40000</v>
      </c>
      <c r="H120" s="65" t="s">
        <v>8</v>
      </c>
      <c r="J120" s="296"/>
      <c r="K120" s="258">
        <v>27612.46</v>
      </c>
      <c r="L120" s="258">
        <v>26173.89</v>
      </c>
      <c r="M120" s="258">
        <v>24775</v>
      </c>
      <c r="N120" s="258">
        <v>23549.07</v>
      </c>
      <c r="O120" s="258">
        <v>22431.13</v>
      </c>
      <c r="P120" s="258">
        <v>21369.439999999999</v>
      </c>
      <c r="Q120" s="258">
        <v>20362.59</v>
      </c>
      <c r="R120" s="258">
        <v>19405.810000000001</v>
      </c>
      <c r="S120" s="258">
        <v>18492.400000000001</v>
      </c>
    </row>
    <row r="121" spans="1:211" s="28" customFormat="1" outlineLevel="2" x14ac:dyDescent="0.2">
      <c r="B121" s="34"/>
      <c r="C121" s="39"/>
      <c r="D121" s="50" t="s">
        <v>37</v>
      </c>
      <c r="E121" s="28" t="s">
        <v>77</v>
      </c>
      <c r="G121" s="35">
        <v>45000</v>
      </c>
      <c r="H121" s="65" t="s">
        <v>8</v>
      </c>
      <c r="J121" s="296"/>
      <c r="K121" s="258">
        <v>30862.7</v>
      </c>
      <c r="L121" s="258">
        <v>29254.799999999999</v>
      </c>
      <c r="M121" s="258">
        <v>27691.25</v>
      </c>
      <c r="N121" s="258">
        <v>26321.01</v>
      </c>
      <c r="O121" s="258">
        <v>25071.48</v>
      </c>
      <c r="P121" s="258">
        <v>23884.82</v>
      </c>
      <c r="Q121" s="258">
        <v>22759.46</v>
      </c>
      <c r="R121" s="258">
        <v>21690.05</v>
      </c>
      <c r="S121" s="258">
        <v>20669.12</v>
      </c>
    </row>
    <row r="122" spans="1:211" s="28" customFormat="1" outlineLevel="2" x14ac:dyDescent="0.2">
      <c r="B122" s="34"/>
      <c r="C122" s="39"/>
      <c r="D122" s="50" t="s">
        <v>37</v>
      </c>
      <c r="E122" s="28" t="s">
        <v>78</v>
      </c>
      <c r="G122" s="35">
        <v>50000</v>
      </c>
      <c r="H122" s="65" t="s">
        <v>8</v>
      </c>
      <c r="J122" s="296"/>
      <c r="K122" s="258">
        <v>48725.02</v>
      </c>
      <c r="L122" s="258">
        <v>46186.52</v>
      </c>
      <c r="M122" s="258">
        <v>43718.04</v>
      </c>
      <c r="N122" s="258">
        <v>41554.76</v>
      </c>
      <c r="O122" s="258">
        <v>39582.04</v>
      </c>
      <c r="P122" s="258">
        <v>37708.58</v>
      </c>
      <c r="Q122" s="258">
        <v>35931.9</v>
      </c>
      <c r="R122" s="258">
        <v>34243.56</v>
      </c>
      <c r="S122" s="258">
        <v>32631.75</v>
      </c>
    </row>
    <row r="123" spans="1:211" s="28" customFormat="1" outlineLevel="2" x14ac:dyDescent="0.2">
      <c r="B123" s="34"/>
      <c r="C123" s="39"/>
      <c r="D123" s="50" t="s">
        <v>37</v>
      </c>
      <c r="E123" s="28" t="s">
        <v>79</v>
      </c>
      <c r="G123" s="35">
        <v>100000</v>
      </c>
      <c r="H123" s="65" t="s">
        <v>8</v>
      </c>
      <c r="J123" s="296"/>
      <c r="K123" s="258">
        <v>113707.94</v>
      </c>
      <c r="L123" s="258">
        <v>107783.94</v>
      </c>
      <c r="M123" s="258">
        <v>102023.33</v>
      </c>
      <c r="N123" s="258">
        <v>96974.95</v>
      </c>
      <c r="O123" s="258">
        <v>92371.29</v>
      </c>
      <c r="P123" s="258">
        <v>87999.27</v>
      </c>
      <c r="Q123" s="258">
        <v>83853.08</v>
      </c>
      <c r="R123" s="258">
        <v>79913.05</v>
      </c>
      <c r="S123" s="258">
        <v>76151.63</v>
      </c>
    </row>
    <row r="124" spans="1:211" s="28" customFormat="1" outlineLevel="2" x14ac:dyDescent="0.2">
      <c r="B124" s="34"/>
      <c r="C124" s="39"/>
      <c r="D124" s="50" t="s">
        <v>37</v>
      </c>
      <c r="E124" s="28" t="s">
        <v>80</v>
      </c>
      <c r="H124" s="65" t="s">
        <v>8</v>
      </c>
      <c r="J124" s="296"/>
      <c r="K124" s="258">
        <v>203.76</v>
      </c>
      <c r="L124" s="258">
        <v>257.75</v>
      </c>
      <c r="M124" s="258">
        <v>325.7</v>
      </c>
      <c r="N124" s="258">
        <v>412.85</v>
      </c>
      <c r="O124" s="258">
        <v>524.15</v>
      </c>
      <c r="P124" s="258">
        <v>665.53</v>
      </c>
      <c r="Q124" s="258">
        <v>845.19</v>
      </c>
      <c r="R124" s="258">
        <v>1073.46</v>
      </c>
      <c r="S124" s="258">
        <v>1363.29</v>
      </c>
    </row>
    <row r="125" spans="1:211" s="28" customFormat="1" outlineLevel="2" x14ac:dyDescent="0.2">
      <c r="B125" s="34"/>
      <c r="C125" s="39"/>
      <c r="D125" s="50"/>
      <c r="H125" s="65"/>
      <c r="J125" s="296"/>
      <c r="K125" s="296"/>
      <c r="L125" s="296"/>
      <c r="M125" s="296"/>
    </row>
    <row r="126" spans="1:211" s="56" customFormat="1" ht="13.5" thickBot="1" x14ac:dyDescent="0.25">
      <c r="A126" s="22" t="s">
        <v>146</v>
      </c>
      <c r="B126" s="9"/>
      <c r="C126" s="9"/>
      <c r="D126" s="146"/>
      <c r="E126" s="22"/>
      <c r="F126" s="12"/>
      <c r="G126" s="12"/>
      <c r="H126" s="12"/>
      <c r="I126" s="21"/>
      <c r="J126" s="23"/>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21"/>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21"/>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row>
    <row r="127" spans="1:211" ht="13.5" thickTop="1" x14ac:dyDescent="0.2"/>
    <row r="128" spans="1:211" x14ac:dyDescent="0.2">
      <c r="E128" t="s">
        <v>283</v>
      </c>
      <c r="G128" s="25">
        <v>2017</v>
      </c>
      <c r="K128" s="139"/>
    </row>
    <row r="129" spans="5:11" x14ac:dyDescent="0.2">
      <c r="E129" t="str">
        <f>"Financial Year Average RPI " &amp; G128</f>
        <v>Financial Year Average RPI 2017</v>
      </c>
      <c r="G129" s="259">
        <v>264.99166666666673</v>
      </c>
    </row>
    <row r="130" spans="5:11" x14ac:dyDescent="0.2">
      <c r="E130" t="str">
        <f>"Financial Year Average RPI " &amp; G4</f>
        <v>Financial Year Average RPI 2020</v>
      </c>
      <c r="G130" s="260">
        <v>290.62575399138933</v>
      </c>
    </row>
    <row r="131" spans="5:11" x14ac:dyDescent="0.2">
      <c r="E131" t="s">
        <v>284</v>
      </c>
      <c r="G131" s="110">
        <f xml:space="preserve"> G130 / G129</f>
        <v>1.0967354469941417</v>
      </c>
      <c r="K131" s="249"/>
    </row>
  </sheetData>
  <sheetProtection algorithmName="SHA-512" hashValue="b4HDCaqPQm/gV95qd32LpDXlP5qeTuzn1RGQbo4qWdsq9XFKCRJsE/MGD5x/lDzm3pbp4uzgTFXi6r/ujjXvAw==" saltValue="vhled721v1yA1EQ6VDPvZw==" spinCount="100000" sheet="1" objects="1" scenarios="1"/>
  <conditionalFormatting sqref="H1">
    <cfRule type="cellIs" dxfId="250" priority="18" operator="equal">
      <formula>OverallError</formula>
    </cfRule>
  </conditionalFormatting>
  <conditionalFormatting sqref="K1:HC1">
    <cfRule type="cellIs" dxfId="249" priority="16" operator="equal">
      <formula>OverallError</formula>
    </cfRule>
  </conditionalFormatting>
  <conditionalFormatting sqref="K3">
    <cfRule type="cellIs" dxfId="248" priority="10" operator="lessThan">
      <formula>0</formula>
    </cfRule>
  </conditionalFormatting>
  <conditionalFormatting sqref="H3 D3:F3">
    <cfRule type="cellIs" dxfId="247" priority="11" operator="lessThan">
      <formula>0</formula>
    </cfRule>
  </conditionalFormatting>
  <conditionalFormatting sqref="H5 D5:F5">
    <cfRule type="cellIs" dxfId="246" priority="13" operator="lessThan">
      <formula>0</formula>
    </cfRule>
  </conditionalFormatting>
  <conditionalFormatting sqref="K5">
    <cfRule type="cellIs" dxfId="245" priority="12" operator="lessThan">
      <formula>0</formula>
    </cfRule>
  </conditionalFormatting>
  <conditionalFormatting sqref="I1">
    <cfRule type="cellIs" dxfId="244" priority="9" operator="equal">
      <formula>OverallError</formula>
    </cfRule>
  </conditionalFormatting>
  <conditionalFormatting sqref="I3">
    <cfRule type="cellIs" dxfId="243" priority="7" operator="lessThan">
      <formula>0</formula>
    </cfRule>
  </conditionalFormatting>
  <conditionalFormatting sqref="I5">
    <cfRule type="cellIs" dxfId="242" priority="8" operator="lessThan">
      <formula>0</formula>
    </cfRule>
  </conditionalFormatting>
  <conditionalFormatting sqref="H27 D27:F27">
    <cfRule type="cellIs" dxfId="241" priority="6" operator="lessThan">
      <formula>0</formula>
    </cfRule>
  </conditionalFormatting>
  <conditionalFormatting sqref="J27">
    <cfRule type="cellIs" dxfId="240" priority="5" operator="lessThan">
      <formula>0</formula>
    </cfRule>
  </conditionalFormatting>
  <conditionalFormatting sqref="H40 D40:F40">
    <cfRule type="cellIs" dxfId="239" priority="4" operator="lessThan">
      <formula>0</formula>
    </cfRule>
  </conditionalFormatting>
  <conditionalFormatting sqref="J40">
    <cfRule type="cellIs" dxfId="238" priority="3" operator="lessThan">
      <formula>0</formula>
    </cfRule>
  </conditionalFormatting>
  <conditionalFormatting sqref="H59 D59:F59">
    <cfRule type="cellIs" dxfId="237" priority="2" operator="lessThan">
      <formula>0</formula>
    </cfRule>
  </conditionalFormatting>
  <conditionalFormatting sqref="J59">
    <cfRule type="cellIs" dxfId="236" priority="1" operator="lessThan">
      <formula>0</formula>
    </cfRule>
  </conditionalFormatting>
  <hyperlinks>
    <hyperlink ref="D6" r:id="rId1"/>
    <hyperlink ref="D8" r:id="rId2"/>
    <hyperlink ref="D9" r:id="rId3"/>
    <hyperlink ref="D7" r:id="rId4"/>
    <hyperlink ref="D15" r:id="rId5" display="Site Set Up Costs"/>
    <hyperlink ref="D55" r:id="rId6" display="Meter Standing Charge Review"/>
    <hyperlink ref="D13" r:id="rId7" display="Site Set Up Costs"/>
    <hyperlink ref="D14" r:id="rId8" display="Site Set Up Costs"/>
  </hyperlinks>
  <pageMargins left="0.7" right="0.7" top="0.75" bottom="0.75" header="0.3" footer="0.3"/>
  <legacyDrawing r:id="rId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3"/>
    <outlinePr summaryBelow="0" summaryRight="0"/>
  </sheetPr>
  <dimension ref="A1:XFD284"/>
  <sheetViews>
    <sheetView showGridLines="0" workbookViewId="0">
      <pane xSplit="10" ySplit="7" topLeftCell="K8" activePane="bottomRight" state="frozen"/>
      <selection activeCell="M26" sqref="M26"/>
      <selection pane="topRight" activeCell="M26" sqref="M26"/>
      <selection pane="bottomLeft" activeCell="M26" sqref="M26"/>
      <selection pane="bottomRight" activeCell="M26" sqref="M26"/>
    </sheetView>
  </sheetViews>
  <sheetFormatPr defaultColWidth="0" defaultRowHeight="12.75" outlineLevelRow="2" x14ac:dyDescent="0.2"/>
  <cols>
    <col min="1" max="1" width="1.6640625" style="56" customWidth="1"/>
    <col min="2" max="3" width="1.6640625" customWidth="1"/>
    <col min="4" max="4" width="1.33203125" customWidth="1"/>
    <col min="5" max="5" width="37.1640625" customWidth="1"/>
    <col min="6" max="6" width="2.83203125" bestFit="1" customWidth="1"/>
    <col min="7" max="7" width="15.83203125" customWidth="1"/>
    <col min="8" max="8" width="10.1640625" style="164" bestFit="1" customWidth="1"/>
    <col min="9" max="9" width="10.83203125" bestFit="1" customWidth="1"/>
    <col min="10" max="10" width="1" customWidth="1"/>
    <col min="11" max="11" width="12.1640625" bestFit="1" customWidth="1"/>
    <col min="12" max="93" width="9.33203125" customWidth="1"/>
    <col min="94" max="16384" width="9.33203125" hidden="1"/>
  </cols>
  <sheetData>
    <row r="1" spans="1:93" ht="18" x14ac:dyDescent="0.25">
      <c r="A1" s="57" t="s">
        <v>192</v>
      </c>
      <c r="B1" s="2"/>
      <c r="C1" s="3"/>
      <c r="D1" s="4"/>
      <c r="E1" s="5"/>
      <c r="F1" s="5"/>
      <c r="G1" s="3"/>
      <c r="H1" s="157"/>
      <c r="I1" s="6"/>
      <c r="J1" s="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row>
    <row r="2" spans="1:93" ht="13.5" thickBot="1" x14ac:dyDescent="0.25">
      <c r="A2" s="58"/>
      <c r="B2" s="9"/>
      <c r="C2" s="8"/>
      <c r="D2" s="10"/>
      <c r="E2" s="11" t="s">
        <v>3</v>
      </c>
      <c r="F2" s="12"/>
      <c r="G2" s="12" t="s">
        <v>5</v>
      </c>
      <c r="H2" s="158" t="s">
        <v>1</v>
      </c>
      <c r="I2" s="12" t="s">
        <v>141</v>
      </c>
      <c r="J2" s="13"/>
      <c r="K2" s="21" t="str">
        <f xml:space="preserve"> InpS!K2</f>
        <v>2019-20</v>
      </c>
      <c r="L2" s="21" t="str">
        <f xml:space="preserve"> InpS!L2</f>
        <v>2020-21</v>
      </c>
      <c r="M2" s="21" t="str">
        <f xml:space="preserve"> InpS!M2</f>
        <v>2021-22</v>
      </c>
      <c r="N2" s="21" t="str">
        <f xml:space="preserve"> InpS!N2</f>
        <v>2022-23</v>
      </c>
      <c r="O2" s="21" t="str">
        <f xml:space="preserve"> InpS!O2</f>
        <v>2023-24</v>
      </c>
      <c r="P2" s="21" t="str">
        <f xml:space="preserve"> InpS!P2</f>
        <v>2024-25</v>
      </c>
      <c r="Q2" s="21" t="str">
        <f xml:space="preserve"> InpS!Q2</f>
        <v>2025-26</v>
      </c>
      <c r="R2" s="21" t="str">
        <f xml:space="preserve"> InpS!R2</f>
        <v>2026-27</v>
      </c>
      <c r="S2" s="21" t="str">
        <f xml:space="preserve"> InpS!S2</f>
        <v>2027-28</v>
      </c>
      <c r="T2" s="21" t="str">
        <f xml:space="preserve"> InpS!T2</f>
        <v>2028-29</v>
      </c>
      <c r="U2" s="21" t="str">
        <f xml:space="preserve"> InpS!U2</f>
        <v>2029-30</v>
      </c>
      <c r="V2" s="21" t="str">
        <f xml:space="preserve"> InpS!V2</f>
        <v>2030-31</v>
      </c>
      <c r="W2" s="21" t="str">
        <f xml:space="preserve"> InpS!W2</f>
        <v>2031-32</v>
      </c>
      <c r="X2" s="21" t="str">
        <f xml:space="preserve"> InpS!X2</f>
        <v>2032-33</v>
      </c>
      <c r="Y2" s="21" t="str">
        <f xml:space="preserve"> InpS!Y2</f>
        <v>2033-34</v>
      </c>
      <c r="Z2" s="21" t="str">
        <f xml:space="preserve"> InpS!Z2</f>
        <v>2034-35</v>
      </c>
      <c r="AA2" s="21" t="str">
        <f xml:space="preserve"> InpS!AA2</f>
        <v>2035-36</v>
      </c>
      <c r="AB2" s="21" t="str">
        <f xml:space="preserve"> InpS!AB2</f>
        <v>2036-37</v>
      </c>
      <c r="AC2" s="21" t="str">
        <f xml:space="preserve"> InpS!AC2</f>
        <v>2037-38</v>
      </c>
      <c r="AD2" s="21" t="str">
        <f xml:space="preserve"> InpS!AD2</f>
        <v>2038-39</v>
      </c>
      <c r="AE2" s="21" t="str">
        <f xml:space="preserve"> InpS!AE2</f>
        <v>2039-40</v>
      </c>
      <c r="AF2" s="21" t="str">
        <f xml:space="preserve"> InpS!AF2</f>
        <v>2040-41</v>
      </c>
      <c r="AG2" s="21" t="str">
        <f xml:space="preserve"> InpS!AG2</f>
        <v>2041-42</v>
      </c>
      <c r="AH2" s="21" t="str">
        <f xml:space="preserve"> InpS!AH2</f>
        <v>2042-43</v>
      </c>
      <c r="AI2" s="21" t="str">
        <f xml:space="preserve"> InpS!AI2</f>
        <v>2043-44</v>
      </c>
      <c r="AJ2" s="21" t="str">
        <f xml:space="preserve"> InpS!AJ2</f>
        <v>2044-45</v>
      </c>
      <c r="AK2" s="21" t="str">
        <f xml:space="preserve"> InpS!AK2</f>
        <v>2045-46</v>
      </c>
      <c r="AL2" s="21" t="str">
        <f xml:space="preserve"> InpS!AL2</f>
        <v>2046-47</v>
      </c>
      <c r="AM2" s="21" t="str">
        <f xml:space="preserve"> InpS!AM2</f>
        <v>2047-48</v>
      </c>
      <c r="AN2" s="21" t="str">
        <f xml:space="preserve"> InpS!AN2</f>
        <v>2048-49</v>
      </c>
      <c r="AO2" s="21" t="str">
        <f xml:space="preserve"> InpS!AO2</f>
        <v>2049-50</v>
      </c>
      <c r="AP2" s="21" t="str">
        <f xml:space="preserve"> InpS!AP2</f>
        <v>2050-51</v>
      </c>
      <c r="AQ2" s="21" t="str">
        <f xml:space="preserve"> InpS!AQ2</f>
        <v>2051-52</v>
      </c>
      <c r="AR2" s="21" t="str">
        <f xml:space="preserve"> InpS!AR2</f>
        <v>2052-53</v>
      </c>
      <c r="AS2" s="21" t="str">
        <f xml:space="preserve"> InpS!AS2</f>
        <v>2053-54</v>
      </c>
      <c r="AT2" s="21" t="str">
        <f xml:space="preserve"> InpS!AT2</f>
        <v>2054-55</v>
      </c>
      <c r="AU2" s="21" t="str">
        <f xml:space="preserve"> InpS!AU2</f>
        <v>2055-56</v>
      </c>
      <c r="AV2" s="21" t="str">
        <f xml:space="preserve"> InpS!AV2</f>
        <v>2056-57</v>
      </c>
      <c r="AW2" s="21" t="str">
        <f xml:space="preserve"> InpS!AW2</f>
        <v>2057-58</v>
      </c>
      <c r="AX2" s="21" t="str">
        <f xml:space="preserve"> InpS!AX2</f>
        <v>2058-59</v>
      </c>
      <c r="AY2" s="21" t="str">
        <f xml:space="preserve"> InpS!AY2</f>
        <v>2059-60</v>
      </c>
      <c r="AZ2" s="21" t="str">
        <f xml:space="preserve"> InpS!AZ2</f>
        <v>2060-61</v>
      </c>
      <c r="BA2" s="21" t="str">
        <f xml:space="preserve"> InpS!BA2</f>
        <v>2061-62</v>
      </c>
      <c r="BB2" s="21" t="str">
        <f xml:space="preserve"> InpS!BB2</f>
        <v>2062-63</v>
      </c>
      <c r="BC2" s="21" t="str">
        <f xml:space="preserve"> InpS!BC2</f>
        <v>2063-64</v>
      </c>
      <c r="BD2" s="21" t="str">
        <f xml:space="preserve"> InpS!BD2</f>
        <v>2064-65</v>
      </c>
      <c r="BE2" s="21" t="str">
        <f xml:space="preserve"> InpS!BE2</f>
        <v>2065-66</v>
      </c>
      <c r="BF2" s="21" t="str">
        <f xml:space="preserve"> InpS!BF2</f>
        <v>2066-67</v>
      </c>
      <c r="BG2" s="21" t="str">
        <f xml:space="preserve"> InpS!BG2</f>
        <v>2067-68</v>
      </c>
      <c r="BH2" s="21" t="str">
        <f xml:space="preserve"> InpS!BH2</f>
        <v>2068-69</v>
      </c>
      <c r="BI2" s="21" t="str">
        <f xml:space="preserve"> InpS!BI2</f>
        <v>2069-70</v>
      </c>
      <c r="BJ2" s="21" t="str">
        <f xml:space="preserve"> InpS!BJ2</f>
        <v>2070-71</v>
      </c>
      <c r="BK2" s="21" t="str">
        <f xml:space="preserve"> InpS!BK2</f>
        <v>2071-72</v>
      </c>
      <c r="BL2" s="21" t="str">
        <f xml:space="preserve"> InpS!BL2</f>
        <v>2072-73</v>
      </c>
      <c r="BM2" s="21" t="str">
        <f xml:space="preserve"> InpS!BM2</f>
        <v>2073-74</v>
      </c>
      <c r="BN2" s="21" t="str">
        <f xml:space="preserve"> InpS!BN2</f>
        <v>2074-75</v>
      </c>
      <c r="BO2" s="21" t="str">
        <f xml:space="preserve"> InpS!BO2</f>
        <v>2075-76</v>
      </c>
      <c r="BP2" s="21" t="str">
        <f xml:space="preserve"> InpS!BP2</f>
        <v>2076-77</v>
      </c>
      <c r="BQ2" s="21" t="str">
        <f xml:space="preserve"> InpS!BQ2</f>
        <v>2077-78</v>
      </c>
      <c r="BR2" s="21" t="str">
        <f xml:space="preserve"> InpS!BR2</f>
        <v>2078-79</v>
      </c>
      <c r="BS2" s="21" t="str">
        <f xml:space="preserve"> InpS!BS2</f>
        <v>2079-80</v>
      </c>
      <c r="BT2" s="21" t="str">
        <f xml:space="preserve"> InpS!BT2</f>
        <v>2080-81</v>
      </c>
      <c r="BU2" s="21" t="str">
        <f xml:space="preserve"> InpS!BU2</f>
        <v>2081-82</v>
      </c>
      <c r="BV2" s="21" t="str">
        <f xml:space="preserve"> InpS!BV2</f>
        <v>2082-83</v>
      </c>
      <c r="BW2" s="21" t="str">
        <f xml:space="preserve"> InpS!BW2</f>
        <v>2083-84</v>
      </c>
      <c r="BX2" s="21" t="str">
        <f xml:space="preserve"> InpS!BX2</f>
        <v>2084-85</v>
      </c>
      <c r="BY2" s="21" t="str">
        <f xml:space="preserve"> InpS!BY2</f>
        <v>2085-86</v>
      </c>
      <c r="BZ2" s="21" t="str">
        <f xml:space="preserve"> InpS!BZ2</f>
        <v>2086-87</v>
      </c>
      <c r="CA2" s="21" t="str">
        <f xml:space="preserve"> InpS!CA2</f>
        <v>2087-88</v>
      </c>
      <c r="CB2" s="21" t="str">
        <f xml:space="preserve"> InpS!CB2</f>
        <v>2088-89</v>
      </c>
      <c r="CC2" s="21" t="str">
        <f xml:space="preserve"> InpS!CC2</f>
        <v>2089-90</v>
      </c>
      <c r="CD2" s="21" t="str">
        <f xml:space="preserve"> InpS!CD2</f>
        <v>2090-91</v>
      </c>
      <c r="CE2" s="21" t="str">
        <f xml:space="preserve"> InpS!CE2</f>
        <v>2091-92</v>
      </c>
      <c r="CF2" s="21" t="str">
        <f xml:space="preserve"> InpS!CF2</f>
        <v>2092-93</v>
      </c>
      <c r="CG2" s="21" t="str">
        <f xml:space="preserve"> InpS!CG2</f>
        <v>2093-94</v>
      </c>
      <c r="CH2" s="21" t="str">
        <f xml:space="preserve"> InpS!CH2</f>
        <v>2094-95</v>
      </c>
      <c r="CI2" s="21" t="str">
        <f xml:space="preserve"> InpS!CI2</f>
        <v>2095-96</v>
      </c>
      <c r="CJ2" s="21" t="str">
        <f xml:space="preserve"> InpS!CJ2</f>
        <v>2096-97</v>
      </c>
      <c r="CK2" s="21" t="str">
        <f xml:space="preserve"> InpS!CK2</f>
        <v>2097-98</v>
      </c>
      <c r="CL2" s="21" t="str">
        <f xml:space="preserve"> InpS!CL2</f>
        <v>2098-99</v>
      </c>
      <c r="CM2" s="21" t="str">
        <f xml:space="preserve"> InpS!CM2</f>
        <v>2099-00</v>
      </c>
      <c r="CN2" s="21" t="str">
        <f xml:space="preserve"> InpS!CN2</f>
        <v>2100-01</v>
      </c>
      <c r="CO2" s="21" t="str">
        <f xml:space="preserve"> InpS!CO2</f>
        <v>2101-02</v>
      </c>
    </row>
    <row r="3" spans="1:93" ht="3" customHeight="1" thickTop="1" x14ac:dyDescent="0.2">
      <c r="A3" s="14"/>
      <c r="B3" s="14"/>
      <c r="C3" s="7"/>
      <c r="D3" s="15"/>
      <c r="E3" s="16"/>
      <c r="F3" s="17"/>
      <c r="G3" s="16"/>
      <c r="H3" s="168"/>
      <c r="I3" s="16"/>
      <c r="J3" s="13"/>
      <c r="K3" s="16"/>
    </row>
    <row r="4" spans="1:93" x14ac:dyDescent="0.2">
      <c r="E4" s="18" t="str">
        <f xml:space="preserve"> InpS!E4</f>
        <v>Year end</v>
      </c>
      <c r="G4" s="24">
        <f xml:space="preserve"> InpS!G4</f>
        <v>2020</v>
      </c>
      <c r="H4" s="169"/>
      <c r="I4" s="25"/>
      <c r="J4" s="25"/>
      <c r="K4" s="24">
        <f xml:space="preserve"> InpS!K4</f>
        <v>2020</v>
      </c>
      <c r="L4" s="24">
        <f xml:space="preserve"> InpS!L4</f>
        <v>2021</v>
      </c>
      <c r="M4" s="24">
        <f xml:space="preserve"> InpS!M4</f>
        <v>2022</v>
      </c>
      <c r="N4" s="24">
        <f xml:space="preserve"> InpS!N4</f>
        <v>2023</v>
      </c>
      <c r="O4" s="24">
        <f xml:space="preserve"> InpS!O4</f>
        <v>2024</v>
      </c>
      <c r="P4" s="24">
        <f xml:space="preserve"> InpS!P4</f>
        <v>2025</v>
      </c>
      <c r="Q4" s="24">
        <f xml:space="preserve"> InpS!Q4</f>
        <v>2026</v>
      </c>
      <c r="R4" s="24">
        <f xml:space="preserve"> InpS!R4</f>
        <v>2027</v>
      </c>
      <c r="S4" s="24">
        <f xml:space="preserve"> InpS!S4</f>
        <v>2028</v>
      </c>
      <c r="T4" s="24">
        <f xml:space="preserve"> InpS!T4</f>
        <v>2029</v>
      </c>
      <c r="U4" s="24">
        <f xml:space="preserve"> InpS!U4</f>
        <v>2030</v>
      </c>
      <c r="V4" s="24">
        <f xml:space="preserve"> InpS!V4</f>
        <v>2031</v>
      </c>
      <c r="W4" s="24">
        <f xml:space="preserve"> InpS!W4</f>
        <v>2032</v>
      </c>
      <c r="X4" s="24">
        <f xml:space="preserve"> InpS!X4</f>
        <v>2033</v>
      </c>
      <c r="Y4" s="24">
        <f xml:space="preserve"> InpS!Y4</f>
        <v>2034</v>
      </c>
      <c r="Z4" s="24">
        <f xml:space="preserve"> InpS!Z4</f>
        <v>2035</v>
      </c>
      <c r="AA4" s="24">
        <f xml:space="preserve"> InpS!AA4</f>
        <v>2036</v>
      </c>
      <c r="AB4" s="24">
        <f xml:space="preserve"> InpS!AB4</f>
        <v>2037</v>
      </c>
      <c r="AC4" s="24">
        <f xml:space="preserve"> InpS!AC4</f>
        <v>2038</v>
      </c>
      <c r="AD4" s="24">
        <f xml:space="preserve"> InpS!AD4</f>
        <v>2039</v>
      </c>
      <c r="AE4" s="24">
        <f xml:space="preserve"> InpS!AE4</f>
        <v>2040</v>
      </c>
      <c r="AF4" s="24">
        <f xml:space="preserve"> InpS!AF4</f>
        <v>2041</v>
      </c>
      <c r="AG4" s="24">
        <f xml:space="preserve"> InpS!AG4</f>
        <v>2042</v>
      </c>
      <c r="AH4" s="24">
        <f xml:space="preserve"> InpS!AH4</f>
        <v>2043</v>
      </c>
      <c r="AI4" s="24">
        <f xml:space="preserve"> InpS!AI4</f>
        <v>2044</v>
      </c>
      <c r="AJ4" s="24">
        <f xml:space="preserve"> InpS!AJ4</f>
        <v>2045</v>
      </c>
      <c r="AK4" s="24">
        <f xml:space="preserve"> InpS!AK4</f>
        <v>2046</v>
      </c>
      <c r="AL4" s="24">
        <f xml:space="preserve"> InpS!AL4</f>
        <v>2047</v>
      </c>
      <c r="AM4" s="24">
        <f xml:space="preserve"> InpS!AM4</f>
        <v>2048</v>
      </c>
      <c r="AN4" s="24">
        <f xml:space="preserve"> InpS!AN4</f>
        <v>2049</v>
      </c>
      <c r="AO4" s="24">
        <f xml:space="preserve"> InpS!AO4</f>
        <v>2050</v>
      </c>
      <c r="AP4" s="24">
        <f xml:space="preserve"> InpS!AP4</f>
        <v>2051</v>
      </c>
      <c r="AQ4" s="24">
        <f xml:space="preserve"> InpS!AQ4</f>
        <v>2052</v>
      </c>
      <c r="AR4" s="24">
        <f xml:space="preserve"> InpS!AR4</f>
        <v>2053</v>
      </c>
      <c r="AS4" s="24">
        <f xml:space="preserve"> InpS!AS4</f>
        <v>2054</v>
      </c>
      <c r="AT4" s="24">
        <f xml:space="preserve"> InpS!AT4</f>
        <v>2055</v>
      </c>
      <c r="AU4" s="24">
        <f xml:space="preserve"> InpS!AU4</f>
        <v>2056</v>
      </c>
      <c r="AV4" s="24">
        <f xml:space="preserve"> InpS!AV4</f>
        <v>2057</v>
      </c>
      <c r="AW4" s="24">
        <f xml:space="preserve"> InpS!AW4</f>
        <v>2058</v>
      </c>
      <c r="AX4" s="24">
        <f xml:space="preserve"> InpS!AX4</f>
        <v>2059</v>
      </c>
      <c r="AY4" s="24">
        <f xml:space="preserve"> InpS!AY4</f>
        <v>2060</v>
      </c>
      <c r="AZ4" s="24">
        <f xml:space="preserve"> InpS!AZ4</f>
        <v>2061</v>
      </c>
      <c r="BA4" s="24">
        <f xml:space="preserve"> InpS!BA4</f>
        <v>2062</v>
      </c>
      <c r="BB4" s="24">
        <f xml:space="preserve"> InpS!BB4</f>
        <v>2063</v>
      </c>
      <c r="BC4" s="24">
        <f xml:space="preserve"> InpS!BC4</f>
        <v>2064</v>
      </c>
      <c r="BD4" s="24">
        <f xml:space="preserve"> InpS!BD4</f>
        <v>2065</v>
      </c>
      <c r="BE4" s="24">
        <f xml:space="preserve"> InpS!BE4</f>
        <v>2066</v>
      </c>
      <c r="BF4" s="24">
        <f xml:space="preserve"> InpS!BF4</f>
        <v>2067</v>
      </c>
      <c r="BG4" s="24">
        <f xml:space="preserve"> InpS!BG4</f>
        <v>2068</v>
      </c>
      <c r="BH4" s="24">
        <f xml:space="preserve"> InpS!BH4</f>
        <v>2069</v>
      </c>
      <c r="BI4" s="24">
        <f xml:space="preserve"> InpS!BI4</f>
        <v>2070</v>
      </c>
      <c r="BJ4" s="24">
        <f xml:space="preserve"> InpS!BJ4</f>
        <v>2071</v>
      </c>
      <c r="BK4" s="24">
        <f xml:space="preserve"> InpS!BK4</f>
        <v>2072</v>
      </c>
      <c r="BL4" s="24">
        <f xml:space="preserve"> InpS!BL4</f>
        <v>2073</v>
      </c>
      <c r="BM4" s="24">
        <f xml:space="preserve"> InpS!BM4</f>
        <v>2074</v>
      </c>
      <c r="BN4" s="24">
        <f xml:space="preserve"> InpS!BN4</f>
        <v>2075</v>
      </c>
      <c r="BO4" s="24">
        <f xml:space="preserve"> InpS!BO4</f>
        <v>2076</v>
      </c>
      <c r="BP4" s="24">
        <f xml:space="preserve"> InpS!BP4</f>
        <v>2077</v>
      </c>
      <c r="BQ4" s="24">
        <f xml:space="preserve"> InpS!BQ4</f>
        <v>2078</v>
      </c>
      <c r="BR4" s="24">
        <f xml:space="preserve"> InpS!BR4</f>
        <v>2079</v>
      </c>
      <c r="BS4" s="24">
        <f xml:space="preserve"> InpS!BS4</f>
        <v>2080</v>
      </c>
      <c r="BT4" s="24">
        <f xml:space="preserve"> InpS!BT4</f>
        <v>2081</v>
      </c>
      <c r="BU4" s="24">
        <f xml:space="preserve"> InpS!BU4</f>
        <v>2082</v>
      </c>
      <c r="BV4" s="24">
        <f xml:space="preserve"> InpS!BV4</f>
        <v>2083</v>
      </c>
      <c r="BW4" s="24">
        <f xml:space="preserve"> InpS!BW4</f>
        <v>2084</v>
      </c>
      <c r="BX4" s="24">
        <f xml:space="preserve"> InpS!BX4</f>
        <v>2085</v>
      </c>
      <c r="BY4" s="24">
        <f xml:space="preserve"> InpS!BY4</f>
        <v>2086</v>
      </c>
      <c r="BZ4" s="24">
        <f xml:space="preserve"> InpS!BZ4</f>
        <v>2087</v>
      </c>
      <c r="CA4" s="24">
        <f xml:space="preserve"> InpS!CA4</f>
        <v>2088</v>
      </c>
      <c r="CB4" s="24">
        <f xml:space="preserve"> InpS!CB4</f>
        <v>2089</v>
      </c>
      <c r="CC4" s="24">
        <f xml:space="preserve"> InpS!CC4</f>
        <v>2090</v>
      </c>
      <c r="CD4" s="24">
        <f xml:space="preserve"> InpS!CD4</f>
        <v>2091</v>
      </c>
      <c r="CE4" s="24">
        <f xml:space="preserve"> InpS!CE4</f>
        <v>2092</v>
      </c>
      <c r="CF4" s="24">
        <f xml:space="preserve"> InpS!CF4</f>
        <v>2093</v>
      </c>
      <c r="CG4" s="24">
        <f xml:space="preserve"> InpS!CG4</f>
        <v>2094</v>
      </c>
      <c r="CH4" s="24">
        <f xml:space="preserve"> InpS!CH4</f>
        <v>2095</v>
      </c>
      <c r="CI4" s="24">
        <f xml:space="preserve"> InpS!CI4</f>
        <v>2096</v>
      </c>
      <c r="CJ4" s="24">
        <f xml:space="preserve"> InpS!CJ4</f>
        <v>2097</v>
      </c>
      <c r="CK4" s="24">
        <f xml:space="preserve"> InpS!CK4</f>
        <v>2098</v>
      </c>
      <c r="CL4" s="24">
        <f xml:space="preserve"> InpS!CL4</f>
        <v>2099</v>
      </c>
      <c r="CM4" s="24">
        <f xml:space="preserve"> InpS!CM4</f>
        <v>2100</v>
      </c>
      <c r="CN4" s="24">
        <f xml:space="preserve"> InpS!CN4</f>
        <v>2101</v>
      </c>
      <c r="CO4" s="24">
        <f xml:space="preserve"> InpS!CO4</f>
        <v>2102</v>
      </c>
    </row>
    <row r="5" spans="1:93" s="20" customFormat="1" x14ac:dyDescent="0.2">
      <c r="A5" s="87"/>
      <c r="B5" s="34"/>
      <c r="D5" s="88"/>
      <c r="E5" s="18" t="str">
        <f xml:space="preserve"> ComSum!E7</f>
        <v>Days in year</v>
      </c>
      <c r="F5" s="18">
        <f xml:space="preserve"> ComSum!F7</f>
        <v>0</v>
      </c>
      <c r="G5" s="18">
        <f xml:space="preserve"> ComSum!G7</f>
        <v>0</v>
      </c>
      <c r="H5" s="159" t="str">
        <f xml:space="preserve"> ComSum!H7</f>
        <v>Days</v>
      </c>
      <c r="I5" s="18">
        <f xml:space="preserve"> ComSum!I7</f>
        <v>0</v>
      </c>
      <c r="J5" s="18">
        <f xml:space="preserve"> ComSum!J7</f>
        <v>0</v>
      </c>
      <c r="K5" s="54">
        <f xml:space="preserve"> ComSum!K7</f>
        <v>366</v>
      </c>
      <c r="L5" s="54">
        <f xml:space="preserve"> ComSum!L7</f>
        <v>365</v>
      </c>
      <c r="M5" s="54">
        <f xml:space="preserve"> ComSum!M7</f>
        <v>365</v>
      </c>
      <c r="N5" s="54">
        <f xml:space="preserve"> ComSum!N7</f>
        <v>365</v>
      </c>
      <c r="O5" s="54">
        <f xml:space="preserve"> ComSum!O7</f>
        <v>366</v>
      </c>
      <c r="P5" s="54">
        <f xml:space="preserve"> ComSum!P7</f>
        <v>365</v>
      </c>
      <c r="Q5" s="54">
        <f xml:space="preserve"> ComSum!Q7</f>
        <v>365</v>
      </c>
      <c r="R5" s="54">
        <f xml:space="preserve"> ComSum!R7</f>
        <v>365</v>
      </c>
      <c r="S5" s="54">
        <f xml:space="preserve"> ComSum!S7</f>
        <v>366</v>
      </c>
      <c r="T5" s="54">
        <f xml:space="preserve"> ComSum!T7</f>
        <v>365</v>
      </c>
      <c r="U5" s="54">
        <f xml:space="preserve"> ComSum!U7</f>
        <v>365</v>
      </c>
      <c r="V5" s="54">
        <f xml:space="preserve"> ComSum!V7</f>
        <v>365</v>
      </c>
      <c r="W5" s="54">
        <f xml:space="preserve"> ComSum!W7</f>
        <v>366</v>
      </c>
      <c r="X5" s="54">
        <f xml:space="preserve"> ComSum!X7</f>
        <v>365</v>
      </c>
      <c r="Y5" s="54">
        <f xml:space="preserve"> ComSum!Y7</f>
        <v>365</v>
      </c>
      <c r="Z5" s="54">
        <f xml:space="preserve"> ComSum!Z7</f>
        <v>365</v>
      </c>
      <c r="AA5" s="54">
        <f xml:space="preserve"> ComSum!AA7</f>
        <v>366</v>
      </c>
      <c r="AB5" s="54">
        <f xml:space="preserve"> ComSum!AB7</f>
        <v>365</v>
      </c>
      <c r="AC5" s="54">
        <f xml:space="preserve"> ComSum!AC7</f>
        <v>365</v>
      </c>
      <c r="AD5" s="54">
        <f xml:space="preserve"> ComSum!AD7</f>
        <v>365</v>
      </c>
      <c r="AE5" s="54">
        <f xml:space="preserve"> ComSum!AE7</f>
        <v>366</v>
      </c>
      <c r="AF5" s="54">
        <f xml:space="preserve"> ComSum!AF7</f>
        <v>365</v>
      </c>
      <c r="AG5" s="54">
        <f xml:space="preserve"> ComSum!AG7</f>
        <v>365</v>
      </c>
      <c r="AH5" s="54">
        <f xml:space="preserve"> ComSum!AH7</f>
        <v>365</v>
      </c>
      <c r="AI5" s="54">
        <f xml:space="preserve"> ComSum!AI7</f>
        <v>366</v>
      </c>
      <c r="AJ5" s="54">
        <f xml:space="preserve"> ComSum!AJ7</f>
        <v>365</v>
      </c>
      <c r="AK5" s="54">
        <f xml:space="preserve"> ComSum!AK7</f>
        <v>365</v>
      </c>
      <c r="AL5" s="54">
        <f xml:space="preserve"> ComSum!AL7</f>
        <v>365</v>
      </c>
      <c r="AM5" s="54">
        <f xml:space="preserve"> ComSum!AM7</f>
        <v>366</v>
      </c>
      <c r="AN5" s="54">
        <f xml:space="preserve"> ComSum!AN7</f>
        <v>365</v>
      </c>
      <c r="AO5" s="54">
        <f xml:space="preserve"> ComSum!AO7</f>
        <v>365</v>
      </c>
      <c r="AP5" s="54">
        <f xml:space="preserve"> ComSum!AP7</f>
        <v>365</v>
      </c>
      <c r="AQ5" s="54">
        <f xml:space="preserve"> ComSum!AQ7</f>
        <v>366</v>
      </c>
      <c r="AR5" s="54">
        <f xml:space="preserve"> ComSum!AR7</f>
        <v>365</v>
      </c>
      <c r="AS5" s="54">
        <f xml:space="preserve"> ComSum!AS7</f>
        <v>365</v>
      </c>
      <c r="AT5" s="54">
        <f xml:space="preserve"> ComSum!AT7</f>
        <v>365</v>
      </c>
      <c r="AU5" s="54">
        <f xml:space="preserve"> ComSum!AU7</f>
        <v>366</v>
      </c>
      <c r="AV5" s="54">
        <f xml:space="preserve"> ComSum!AV7</f>
        <v>365</v>
      </c>
      <c r="AW5" s="54">
        <f xml:space="preserve"> ComSum!AW7</f>
        <v>365</v>
      </c>
      <c r="AX5" s="54">
        <f xml:space="preserve"> ComSum!AX7</f>
        <v>365</v>
      </c>
      <c r="AY5" s="54">
        <f xml:space="preserve"> ComSum!AY7</f>
        <v>366</v>
      </c>
      <c r="AZ5" s="54">
        <f xml:space="preserve"> ComSum!AZ7</f>
        <v>365</v>
      </c>
      <c r="BA5" s="54">
        <f xml:space="preserve"> ComSum!BA7</f>
        <v>365</v>
      </c>
      <c r="BB5" s="54">
        <f xml:space="preserve"> ComSum!BB7</f>
        <v>365</v>
      </c>
      <c r="BC5" s="54">
        <f xml:space="preserve"> ComSum!BC7</f>
        <v>366</v>
      </c>
      <c r="BD5" s="54">
        <f xml:space="preserve"> ComSum!BD7</f>
        <v>365</v>
      </c>
      <c r="BE5" s="54">
        <f xml:space="preserve"> ComSum!BE7</f>
        <v>365</v>
      </c>
      <c r="BF5" s="54">
        <f xml:space="preserve"> ComSum!BF7</f>
        <v>365</v>
      </c>
      <c r="BG5" s="54">
        <f xml:space="preserve"> ComSum!BG7</f>
        <v>366</v>
      </c>
      <c r="BH5" s="54">
        <f xml:space="preserve"> ComSum!BH7</f>
        <v>365</v>
      </c>
      <c r="BI5" s="54">
        <f xml:space="preserve"> ComSum!BI7</f>
        <v>365</v>
      </c>
      <c r="BJ5" s="54">
        <f xml:space="preserve"> ComSum!BJ7</f>
        <v>365</v>
      </c>
      <c r="BK5" s="54">
        <f xml:space="preserve"> ComSum!BK7</f>
        <v>366</v>
      </c>
      <c r="BL5" s="54">
        <f xml:space="preserve"> ComSum!BL7</f>
        <v>365</v>
      </c>
      <c r="BM5" s="54">
        <f xml:space="preserve"> ComSum!BM7</f>
        <v>365</v>
      </c>
      <c r="BN5" s="54">
        <f xml:space="preserve"> ComSum!BN7</f>
        <v>365</v>
      </c>
      <c r="BO5" s="54">
        <f xml:space="preserve"> ComSum!BO7</f>
        <v>366</v>
      </c>
      <c r="BP5" s="54">
        <f xml:space="preserve"> ComSum!BP7</f>
        <v>365</v>
      </c>
      <c r="BQ5" s="54">
        <f xml:space="preserve"> ComSum!BQ7</f>
        <v>365</v>
      </c>
      <c r="BR5" s="54">
        <f xml:space="preserve"> ComSum!BR7</f>
        <v>365</v>
      </c>
      <c r="BS5" s="54">
        <f xml:space="preserve"> ComSum!BS7</f>
        <v>366</v>
      </c>
      <c r="BT5" s="54">
        <f xml:space="preserve"> ComSum!BT7</f>
        <v>365</v>
      </c>
      <c r="BU5" s="54">
        <f xml:space="preserve"> ComSum!BU7</f>
        <v>365</v>
      </c>
      <c r="BV5" s="54">
        <f xml:space="preserve"> ComSum!BV7</f>
        <v>365</v>
      </c>
      <c r="BW5" s="54">
        <f xml:space="preserve"> ComSum!BW7</f>
        <v>366</v>
      </c>
      <c r="BX5" s="54">
        <f xml:space="preserve"> ComSum!BX7</f>
        <v>365</v>
      </c>
      <c r="BY5" s="54">
        <f xml:space="preserve"> ComSum!BY7</f>
        <v>365</v>
      </c>
      <c r="BZ5" s="54">
        <f xml:space="preserve"> ComSum!BZ7</f>
        <v>365</v>
      </c>
      <c r="CA5" s="54">
        <f xml:space="preserve"> ComSum!CA7</f>
        <v>366</v>
      </c>
      <c r="CB5" s="54">
        <f xml:space="preserve"> ComSum!CB7</f>
        <v>365</v>
      </c>
      <c r="CC5" s="54">
        <f xml:space="preserve"> ComSum!CC7</f>
        <v>365</v>
      </c>
      <c r="CD5" s="54">
        <f xml:space="preserve"> ComSum!CD7</f>
        <v>365</v>
      </c>
      <c r="CE5" s="54">
        <f xml:space="preserve"> ComSum!CE7</f>
        <v>366</v>
      </c>
      <c r="CF5" s="54">
        <f xml:space="preserve"> ComSum!CF7</f>
        <v>365</v>
      </c>
      <c r="CG5" s="54">
        <f xml:space="preserve"> ComSum!CG7</f>
        <v>365</v>
      </c>
      <c r="CH5" s="54">
        <f xml:space="preserve"> ComSum!CH7</f>
        <v>365</v>
      </c>
      <c r="CI5" s="54">
        <f xml:space="preserve"> ComSum!CI7</f>
        <v>366</v>
      </c>
      <c r="CJ5" s="54">
        <f xml:space="preserve"> ComSum!CJ7</f>
        <v>365</v>
      </c>
      <c r="CK5" s="54">
        <f xml:space="preserve"> ComSum!CK7</f>
        <v>365</v>
      </c>
      <c r="CL5" s="54">
        <f xml:space="preserve"> ComSum!CL7</f>
        <v>365</v>
      </c>
      <c r="CM5" s="54">
        <f xml:space="preserve"> ComSum!CM7</f>
        <v>365</v>
      </c>
      <c r="CN5" s="54">
        <f xml:space="preserve"> ComSum!CN7</f>
        <v>365</v>
      </c>
      <c r="CO5" s="54">
        <f xml:space="preserve"> ComSum!CO7</f>
        <v>365</v>
      </c>
    </row>
    <row r="6" spans="1:93" s="139" customFormat="1" x14ac:dyDescent="0.2">
      <c r="B6" s="140"/>
      <c r="D6" s="141"/>
      <c r="E6" s="75" t="str">
        <f xml:space="preserve"> InpS!E$6</f>
        <v>CPIH (November, lagged)</v>
      </c>
      <c r="F6" s="75">
        <f xml:space="preserve"> InpS!F$6</f>
        <v>0</v>
      </c>
      <c r="G6" s="75"/>
      <c r="H6" s="161" t="str">
        <f xml:space="preserve"> InpS!H$6</f>
        <v>%</v>
      </c>
      <c r="I6" s="75"/>
      <c r="J6" s="75">
        <f xml:space="preserve"> InpS!J$6</f>
        <v>0</v>
      </c>
      <c r="K6" s="60">
        <f xml:space="preserve"> InpS!K$6</f>
        <v>2.1012416427889313E-2</v>
      </c>
      <c r="L6" s="60">
        <f xml:space="preserve"> InpS!L$6</f>
        <v>1.4967259120673537E-2</v>
      </c>
      <c r="M6" s="60">
        <f xml:space="preserve"> InpS!M$6</f>
        <v>1.2984074892714137E-2</v>
      </c>
      <c r="N6" s="60">
        <f xml:space="preserve"> InpS!N$6</f>
        <v>1.5791984753078081E-2</v>
      </c>
      <c r="O6" s="60">
        <f xml:space="preserve"> InpS!O$6</f>
        <v>1.8116608846002968E-2</v>
      </c>
      <c r="P6" s="60">
        <f xml:space="preserve"> InpS!P$6</f>
        <v>1.8809443883863297E-2</v>
      </c>
      <c r="Q6" s="60">
        <f xml:space="preserve"> InpS!Q$6</f>
        <v>1.9001246133963257E-2</v>
      </c>
      <c r="R6" s="60">
        <f xml:space="preserve"> InpS!R$6</f>
        <v>1.9581687447104645E-2</v>
      </c>
      <c r="S6" s="60">
        <f xml:space="preserve"> InpS!S$6</f>
        <v>1.9996805127965978E-2</v>
      </c>
      <c r="T6" s="60">
        <f xml:space="preserve"> InpS!T$6</f>
        <v>1.9996805127965978E-2</v>
      </c>
      <c r="U6" s="60">
        <f xml:space="preserve"> InpS!U$6</f>
        <v>1.9996805127965978E-2</v>
      </c>
      <c r="V6" s="60">
        <f xml:space="preserve"> InpS!V$6</f>
        <v>1.9996805127965978E-2</v>
      </c>
      <c r="W6" s="60">
        <f xml:space="preserve"> InpS!W$6</f>
        <v>1.9996805127965978E-2</v>
      </c>
      <c r="X6" s="60">
        <f xml:space="preserve"> InpS!X$6</f>
        <v>1.9996805127965978E-2</v>
      </c>
      <c r="Y6" s="60">
        <f xml:space="preserve"> InpS!Y$6</f>
        <v>1.9996805127965978E-2</v>
      </c>
      <c r="Z6" s="60">
        <f xml:space="preserve"> InpS!Z$6</f>
        <v>1.9996805127965978E-2</v>
      </c>
      <c r="AA6" s="60">
        <f xml:space="preserve"> InpS!AA$6</f>
        <v>1.9996805127965978E-2</v>
      </c>
      <c r="AB6" s="60">
        <f xml:space="preserve"> InpS!AB$6</f>
        <v>1.9996805127965978E-2</v>
      </c>
      <c r="AC6" s="60">
        <f xml:space="preserve"> InpS!AC$6</f>
        <v>1.9996805127965978E-2</v>
      </c>
      <c r="AD6" s="60">
        <f xml:space="preserve"> InpS!AD$6</f>
        <v>1.9996805127965978E-2</v>
      </c>
      <c r="AE6" s="60">
        <f xml:space="preserve"> InpS!AE$6</f>
        <v>1.9996805127965978E-2</v>
      </c>
      <c r="AF6" s="60">
        <f xml:space="preserve"> InpS!AF$6</f>
        <v>1.9996805127965978E-2</v>
      </c>
      <c r="AG6" s="60">
        <f xml:space="preserve"> InpS!AG$6</f>
        <v>1.9996805127965978E-2</v>
      </c>
      <c r="AH6" s="60">
        <f xml:space="preserve"> InpS!AH$6</f>
        <v>1.9996805127965978E-2</v>
      </c>
      <c r="AI6" s="60">
        <f xml:space="preserve"> InpS!AI$6</f>
        <v>1.9996805127965978E-2</v>
      </c>
      <c r="AJ6" s="60">
        <f xml:space="preserve"> InpS!AJ$6</f>
        <v>1.9996805127965978E-2</v>
      </c>
      <c r="AK6" s="60">
        <f xml:space="preserve"> InpS!AK$6</f>
        <v>1.9996805127965978E-2</v>
      </c>
      <c r="AL6" s="60">
        <f xml:space="preserve"> InpS!AL$6</f>
        <v>1.9996805127965978E-2</v>
      </c>
      <c r="AM6" s="60">
        <f xml:space="preserve"> InpS!AM$6</f>
        <v>1.9996805127965978E-2</v>
      </c>
      <c r="AN6" s="60">
        <f xml:space="preserve"> InpS!AN$6</f>
        <v>1.9996805127965978E-2</v>
      </c>
      <c r="AO6" s="60">
        <f xml:space="preserve"> InpS!AO$6</f>
        <v>1.9996805127965978E-2</v>
      </c>
      <c r="AP6" s="60">
        <f xml:space="preserve"> InpS!AP$6</f>
        <v>1.9996805127965978E-2</v>
      </c>
      <c r="AQ6" s="60">
        <f xml:space="preserve"> InpS!AQ$6</f>
        <v>1.9996805127965978E-2</v>
      </c>
      <c r="AR6" s="60">
        <f xml:space="preserve"> InpS!AR$6</f>
        <v>1.9996805127965978E-2</v>
      </c>
      <c r="AS6" s="60">
        <f xml:space="preserve"> InpS!AS$6</f>
        <v>1.9996805127965978E-2</v>
      </c>
      <c r="AT6" s="60">
        <f xml:space="preserve"> InpS!AT$6</f>
        <v>1.9996805127965978E-2</v>
      </c>
      <c r="AU6" s="60">
        <f xml:space="preserve"> InpS!AU$6</f>
        <v>1.9996805127965978E-2</v>
      </c>
      <c r="AV6" s="60">
        <f xml:space="preserve"> InpS!AV$6</f>
        <v>1.9996805127965978E-2</v>
      </c>
      <c r="AW6" s="60">
        <f xml:space="preserve"> InpS!AW$6</f>
        <v>1.9996805127965978E-2</v>
      </c>
      <c r="AX6" s="60">
        <f xml:space="preserve"> InpS!AX$6</f>
        <v>1.9996805127965978E-2</v>
      </c>
      <c r="AY6" s="60">
        <f xml:space="preserve"> InpS!AY$6</f>
        <v>1.9996805127965978E-2</v>
      </c>
      <c r="AZ6" s="60">
        <f xml:space="preserve"> InpS!AZ$6</f>
        <v>1.9996805127965978E-2</v>
      </c>
      <c r="BA6" s="60">
        <f xml:space="preserve"> InpS!BA$6</f>
        <v>1.9996805127965978E-2</v>
      </c>
      <c r="BB6" s="60">
        <f xml:space="preserve"> InpS!BB$6</f>
        <v>1.9996805127965978E-2</v>
      </c>
      <c r="BC6" s="60">
        <f xml:space="preserve"> InpS!BC$6</f>
        <v>1.9996805127965978E-2</v>
      </c>
      <c r="BD6" s="60">
        <f xml:space="preserve"> InpS!BD$6</f>
        <v>1.9996805127965978E-2</v>
      </c>
      <c r="BE6" s="60">
        <f xml:space="preserve"> InpS!BE$6</f>
        <v>1.9996805127965978E-2</v>
      </c>
      <c r="BF6" s="60">
        <f xml:space="preserve"> InpS!BF$6</f>
        <v>1.9996805127965978E-2</v>
      </c>
      <c r="BG6" s="60">
        <f xml:space="preserve"> InpS!BG$6</f>
        <v>1.9996805127965978E-2</v>
      </c>
      <c r="BH6" s="60">
        <f xml:space="preserve"> InpS!BH$6</f>
        <v>1.9996805127965978E-2</v>
      </c>
      <c r="BI6" s="60">
        <f xml:space="preserve"> InpS!BI$6</f>
        <v>1.9996805127965978E-2</v>
      </c>
      <c r="BJ6" s="60">
        <f xml:space="preserve"> InpS!BJ$6</f>
        <v>1.9996805127965978E-2</v>
      </c>
      <c r="BK6" s="60">
        <f xml:space="preserve"> InpS!BK$6</f>
        <v>1.9996805127965978E-2</v>
      </c>
      <c r="BL6" s="60">
        <f xml:space="preserve"> InpS!BL$6</f>
        <v>1.9996805127965978E-2</v>
      </c>
      <c r="BM6" s="60">
        <f xml:space="preserve"> InpS!BM$6</f>
        <v>1.9996805127965978E-2</v>
      </c>
      <c r="BN6" s="60">
        <f xml:space="preserve"> InpS!BN$6</f>
        <v>1.9996805127965978E-2</v>
      </c>
      <c r="BO6" s="60">
        <f xml:space="preserve"> InpS!BO$6</f>
        <v>1.9996805127965978E-2</v>
      </c>
      <c r="BP6" s="60">
        <f xml:space="preserve"> InpS!BP$6</f>
        <v>1.9996805127965978E-2</v>
      </c>
      <c r="BQ6" s="60">
        <f xml:space="preserve"> InpS!BQ$6</f>
        <v>1.9996805127965978E-2</v>
      </c>
      <c r="BR6" s="60">
        <f xml:space="preserve"> InpS!BR$6</f>
        <v>1.9996805127965978E-2</v>
      </c>
      <c r="BS6" s="60">
        <f xml:space="preserve"> InpS!BS$6</f>
        <v>1.9996805127965978E-2</v>
      </c>
      <c r="BT6" s="60">
        <f xml:space="preserve"> InpS!BT$6</f>
        <v>1.9996805127965978E-2</v>
      </c>
      <c r="BU6" s="60">
        <f xml:space="preserve"> InpS!BU$6</f>
        <v>1.9996805127965978E-2</v>
      </c>
      <c r="BV6" s="60">
        <f xml:space="preserve"> InpS!BV$6</f>
        <v>1.9996805127965978E-2</v>
      </c>
      <c r="BW6" s="60">
        <f xml:space="preserve"> InpS!BW$6</f>
        <v>1.9996805127965978E-2</v>
      </c>
      <c r="BX6" s="60">
        <f xml:space="preserve"> InpS!BX$6</f>
        <v>1.9996805127965978E-2</v>
      </c>
      <c r="BY6" s="60">
        <f xml:space="preserve"> InpS!BY$6</f>
        <v>1.9996805127965978E-2</v>
      </c>
      <c r="BZ6" s="60">
        <f xml:space="preserve"> InpS!BZ$6</f>
        <v>1.9996805127965978E-2</v>
      </c>
      <c r="CA6" s="60">
        <f xml:space="preserve"> InpS!CA$6</f>
        <v>1.9996805127965978E-2</v>
      </c>
      <c r="CB6" s="60">
        <f xml:space="preserve"> InpS!CB$6</f>
        <v>1.9996805127965978E-2</v>
      </c>
      <c r="CC6" s="60">
        <f xml:space="preserve"> InpS!CC$6</f>
        <v>1.9996805127965978E-2</v>
      </c>
      <c r="CD6" s="60">
        <f xml:space="preserve"> InpS!CD$6</f>
        <v>1.9996805127965978E-2</v>
      </c>
      <c r="CE6" s="60">
        <f xml:space="preserve"> InpS!CE$6</f>
        <v>1.9996805127965978E-2</v>
      </c>
      <c r="CF6" s="60">
        <f xml:space="preserve"> InpS!CF$6</f>
        <v>1.9996805127965978E-2</v>
      </c>
      <c r="CG6" s="60">
        <f xml:space="preserve"> InpS!CG$6</f>
        <v>1.9996805127965978E-2</v>
      </c>
      <c r="CH6" s="60">
        <f xml:space="preserve"> InpS!CH$6</f>
        <v>1.9996805127965978E-2</v>
      </c>
      <c r="CI6" s="60">
        <f xml:space="preserve"> InpS!CI$6</f>
        <v>1.9996805127965978E-2</v>
      </c>
      <c r="CJ6" s="60">
        <f xml:space="preserve"> InpS!CJ$6</f>
        <v>1.9996805127965978E-2</v>
      </c>
      <c r="CK6" s="60">
        <f xml:space="preserve"> InpS!CK$6</f>
        <v>1.9996805127965978E-2</v>
      </c>
      <c r="CL6" s="60">
        <f xml:space="preserve"> InpS!CL$6</f>
        <v>1.9996805127965978E-2</v>
      </c>
      <c r="CM6" s="60">
        <f xml:space="preserve"> InpS!CM$6</f>
        <v>1.9996805127965978E-2</v>
      </c>
      <c r="CN6" s="60">
        <f xml:space="preserve"> InpS!CN$6</f>
        <v>1.9996805127965978E-2</v>
      </c>
      <c r="CO6" s="60">
        <f xml:space="preserve"> InpS!CO$6</f>
        <v>1.9996805127965978E-2</v>
      </c>
    </row>
    <row r="7" spans="1:93" ht="3" customHeight="1" x14ac:dyDescent="0.2">
      <c r="A7" s="14"/>
      <c r="B7" s="14"/>
      <c r="C7" s="7"/>
      <c r="D7" s="15"/>
      <c r="E7" s="16"/>
      <c r="F7" s="17"/>
      <c r="G7" s="16"/>
      <c r="H7" s="168"/>
      <c r="I7" s="16"/>
      <c r="J7" s="13"/>
      <c r="K7" s="16"/>
    </row>
    <row r="8" spans="1:93" ht="13.5" thickBot="1" x14ac:dyDescent="0.25">
      <c r="A8" s="58" t="s">
        <v>38</v>
      </c>
      <c r="B8" s="9"/>
      <c r="C8" s="8"/>
      <c r="D8" s="72"/>
      <c r="E8" s="11"/>
      <c r="F8" s="12"/>
      <c r="G8" s="12"/>
      <c r="H8" s="158"/>
      <c r="I8" s="12"/>
      <c r="J8" s="13"/>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row>
    <row r="9" spans="1:93" ht="3" customHeight="1" outlineLevel="1" thickTop="1" x14ac:dyDescent="0.2">
      <c r="A9" s="14"/>
      <c r="B9" s="14"/>
      <c r="C9" s="7"/>
      <c r="D9" s="73"/>
      <c r="E9" s="16"/>
      <c r="F9" s="17"/>
      <c r="G9" s="16"/>
      <c r="H9" s="160"/>
      <c r="I9" s="76"/>
      <c r="J9" s="13"/>
      <c r="K9" s="16"/>
    </row>
    <row r="10" spans="1:93" outlineLevel="1" x14ac:dyDescent="0.2">
      <c r="B10" s="61" t="s">
        <v>297</v>
      </c>
      <c r="D10" s="39"/>
      <c r="H10" s="163"/>
      <c r="I10" s="78"/>
    </row>
    <row r="11" spans="1:93" outlineLevel="1" x14ac:dyDescent="0.2">
      <c r="B11" s="61"/>
      <c r="D11" s="39"/>
      <c r="E11" s="420" t="str">
        <f>UserInput!E6</f>
        <v>Company: Hafren Dyfrdwy</v>
      </c>
      <c r="G11" s="422">
        <f>UserInput!G6</f>
        <v>0</v>
      </c>
      <c r="H11" s="361" t="str">
        <f>UserInput!H6</f>
        <v>Boolean</v>
      </c>
      <c r="I11" s="78"/>
    </row>
    <row r="12" spans="1:93" outlineLevel="1" x14ac:dyDescent="0.2">
      <c r="B12" s="61"/>
      <c r="D12" s="39"/>
      <c r="E12" s="420" t="str">
        <f>UserInput!E7</f>
        <v>Zone: Powys</v>
      </c>
      <c r="G12" s="422">
        <f>UserInput!G7</f>
        <v>1</v>
      </c>
      <c r="H12" s="361" t="str">
        <f>UserInput!H7</f>
        <v>Boolean</v>
      </c>
      <c r="I12" s="78"/>
    </row>
    <row r="13" spans="1:93" s="82" customFormat="1" outlineLevel="1" x14ac:dyDescent="0.2">
      <c r="A13" s="102"/>
      <c r="B13" s="103"/>
      <c r="D13" s="44"/>
      <c r="G13" s="418"/>
      <c r="H13" s="419"/>
      <c r="I13" s="90"/>
    </row>
    <row r="14" spans="1:93" outlineLevel="1" x14ac:dyDescent="0.2">
      <c r="B14" s="61"/>
      <c r="D14" s="39" t="s">
        <v>434</v>
      </c>
      <c r="H14" s="163"/>
      <c r="I14" s="78"/>
    </row>
    <row r="15" spans="1:93" outlineLevel="2" x14ac:dyDescent="0.2">
      <c r="B15" s="61"/>
      <c r="D15" s="39"/>
      <c r="E15" s="200" t="str">
        <f xml:space="preserve"> InpS!E$42</f>
        <v>Water: Household Standing charge</v>
      </c>
      <c r="F15" s="18">
        <f xml:space="preserve"> InpS!F$42</f>
        <v>0</v>
      </c>
      <c r="H15" s="201" t="str">
        <f xml:space="preserve"> InpS!H$42</f>
        <v>£</v>
      </c>
      <c r="I15" s="78"/>
      <c r="K15" s="83">
        <f xml:space="preserve"> IF( InpS!K42, InpS!K42, J15 * ( 1 + K$6) )</f>
        <v>7.86</v>
      </c>
      <c r="L15" s="83">
        <f xml:space="preserve"> IF( InpS!L42, InpS!L42, K15 * ( 1 + L$6) )</f>
        <v>7.86</v>
      </c>
      <c r="M15" s="83">
        <f xml:space="preserve"> IF( InpS!M42, InpS!M42, L15 * ( 1 + M$6) )</f>
        <v>7.99</v>
      </c>
      <c r="N15" s="83">
        <f xml:space="preserve"> IF( InpS!N42, InpS!N42, M15 * ( 1 + N$6) )</f>
        <v>11.04</v>
      </c>
      <c r="O15" s="83">
        <f xml:space="preserve"> IF( InpS!O42, InpS!O42, N15 * ( 1 + O$6) )</f>
        <v>13.03</v>
      </c>
      <c r="P15" s="83">
        <f xml:space="preserve"> IF( InpS!P42, InpS!P42, O15 * ( 1 + P$6) )</f>
        <v>14.79</v>
      </c>
      <c r="Q15" s="83">
        <f xml:space="preserve"> IF( InpS!Q42, InpS!Q42, P15 * ( 1 + Q$6) )</f>
        <v>15.09</v>
      </c>
      <c r="R15" s="83">
        <f xml:space="preserve"> IF( InpS!R42, InpS!R42, Q15 * ( 1 + R$6) )</f>
        <v>15.39</v>
      </c>
      <c r="S15" s="83">
        <f xml:space="preserve"> IF( InpS!S42, InpS!S42, R15 * ( 1 + S$6) )</f>
        <v>15.7</v>
      </c>
      <c r="T15" s="83">
        <f xml:space="preserve"> IF( InpS!T42, InpS!T42, S15 * ( 1 + T$6) )</f>
        <v>16.013949840509063</v>
      </c>
      <c r="U15" s="83">
        <f xml:space="preserve"> IF( InpS!U42, InpS!U42, T15 * ( 1 + U$6) )</f>
        <v>16.334177674798745</v>
      </c>
      <c r="V15" s="83">
        <f xml:space="preserve"> IF( InpS!V42, InpS!V42, U15 * ( 1 + V$6) )</f>
        <v>16.660809042687269</v>
      </c>
      <c r="W15" s="83">
        <f xml:space="preserve"> IF( InpS!W42, InpS!W42, V15 * ( 1 + W$6) )</f>
        <v>16.99397199438814</v>
      </c>
      <c r="X15" s="83">
        <f xml:space="preserve"> IF( InpS!X42, InpS!X42, W15 * ( 1 + X$6) )</f>
        <v>17.333797140710033</v>
      </c>
      <c r="Y15" s="83">
        <f xml:space="preserve"> IF( InpS!Y42, InpS!Y42, X15 * ( 1 + Y$6) )</f>
        <v>17.680417704260506</v>
      </c>
      <c r="Z15" s="83">
        <f xml:space="preserve"> IF( InpS!Z42, InpS!Z42, Y15 * ( 1 + Z$6) )</f>
        <v>18.033969571673644</v>
      </c>
      <c r="AA15" s="83">
        <f xml:space="preserve"> IF( InpS!AA42, InpS!AA42, Z15 * ( 1 + AA$6) )</f>
        <v>18.39459134688207</v>
      </c>
      <c r="AB15" s="83">
        <f xml:space="preserve"> IF( InpS!AB42, InpS!AB42, AA15 * ( 1 + AB$6) )</f>
        <v>18.76242440545424</v>
      </c>
      <c r="AC15" s="83">
        <f xml:space="preserve"> IF( InpS!AC42, InpS!AC42, AB15 * ( 1 + AC$6) )</f>
        <v>19.137612950018301</v>
      </c>
      <c r="AD15" s="83">
        <f xml:space="preserve"> IF( InpS!AD42, InpS!AD42, AC15 * ( 1 + AD$6) )</f>
        <v>19.520304066794257</v>
      </c>
      <c r="AE15" s="83">
        <f xml:space="preserve"> IF( InpS!AE42, InpS!AE42, AD15 * ( 1 + AE$6) )</f>
        <v>19.910647783256582</v>
      </c>
      <c r="AF15" s="83">
        <f xml:space="preserve"> IF( InpS!AF42, InpS!AF42, AE15 * ( 1 + AF$6) )</f>
        <v>20.308797126949933</v>
      </c>
      <c r="AG15" s="83">
        <f xml:space="preserve"> IF( InpS!AG42, InpS!AG42, AF15 * ( 1 + AG$6) )</f>
        <v>20.714908185480947</v>
      </c>
      <c r="AH15" s="83">
        <f xml:space="preserve"> IF( InpS!AH42, InpS!AH42, AG15 * ( 1 + AH$6) )</f>
        <v>21.129140167709718</v>
      </c>
      <c r="AI15" s="83">
        <f xml:space="preserve"> IF( InpS!AI42, InpS!AI42, AH15 * ( 1 + AI$6) )</f>
        <v>21.551655466164888</v>
      </c>
      <c r="AJ15" s="83">
        <f xml:space="preserve"> IF( InpS!AJ42, InpS!AJ42, AI15 * ( 1 + AJ$6) )</f>
        <v>21.98261972070685</v>
      </c>
      <c r="AK15" s="83">
        <f xml:space="preserve"> IF( InpS!AK42, InpS!AK42, AJ15 * ( 1 + AK$6) )</f>
        <v>22.422201883464005</v>
      </c>
      <c r="AL15" s="83">
        <f xml:space="preserve"> IF( InpS!AL42, InpS!AL42, AK15 * ( 1 + AL$6) )</f>
        <v>22.870574285067548</v>
      </c>
      <c r="AM15" s="83">
        <f xml:space="preserve"> IF( InpS!AM42, InpS!AM42, AL15 * ( 1 + AM$6) )</f>
        <v>23.327912702210714</v>
      </c>
      <c r="AN15" s="83">
        <f xml:space="preserve"> IF( InpS!AN42, InpS!AN42, AM15 * ( 1 + AN$6) )</f>
        <v>23.794396426559025</v>
      </c>
      <c r="AO15" s="83">
        <f xml:space="preserve"> IF( InpS!AO42, InpS!AO42, AN15 * ( 1 + AO$6) )</f>
        <v>24.270208335038497</v>
      </c>
      <c r="AP15" s="83">
        <f xml:space="preserve"> IF( InpS!AP42, InpS!AP42, AO15 * ( 1 + AP$6) )</f>
        <v>24.755534961529396</v>
      </c>
      <c r="AQ15" s="83">
        <f xml:space="preserve"> IF( InpS!AQ42, InpS!AQ42, AP15 * ( 1 + AQ$6) )</f>
        <v>25.250566569993648</v>
      </c>
      <c r="AR15" s="83">
        <f xml:space="preserve"> IF( InpS!AR42, InpS!AR42, AQ15 * ( 1 + AR$6) )</f>
        <v>25.755497229064542</v>
      </c>
      <c r="AS15" s="83">
        <f xml:space="preserve"> IF( InpS!AS42, InpS!AS42, AR15 * ( 1 + AS$6) )</f>
        <v>26.270524888128012</v>
      </c>
      <c r="AT15" s="83">
        <f xml:space="preserve"> IF( InpS!AT42, InpS!AT42, AS15 * ( 1 + AT$6) )</f>
        <v>26.795851454925288</v>
      </c>
      <c r="AU15" s="83">
        <f xml:space="preserve"> IF( InpS!AU42, InpS!AU42, AT15 * ( 1 + AU$6) )</f>
        <v>27.331682874707351</v>
      </c>
      <c r="AV15" s="83">
        <f xml:space="preserve"> IF( InpS!AV42, InpS!AV42, AU15 * ( 1 + AV$6) )</f>
        <v>27.87822921097224</v>
      </c>
      <c r="AW15" s="83">
        <f xml:space="preserve"> IF( InpS!AW42, InpS!AW42, AV15 * ( 1 + AW$6) )</f>
        <v>28.43570472781682</v>
      </c>
      <c r="AX15" s="83">
        <f xml:space="preserve"> IF( InpS!AX42, InpS!AX42, AW15 * ( 1 + AX$6) )</f>
        <v>29.004327973935354</v>
      </c>
      <c r="AY15" s="83">
        <f xml:space="preserve"> IF( InpS!AY42, InpS!AY42, AX15 * ( 1 + AY$6) )</f>
        <v>29.584321868297753</v>
      </c>
      <c r="AZ15" s="83">
        <f xml:space="preserve"> IF( InpS!AZ42, InpS!AZ42, AY15 * ( 1 + AZ$6) )</f>
        <v>30.175913787541127</v>
      </c>
      <c r="BA15" s="83">
        <f xml:space="preserve"> IF( InpS!BA42, InpS!BA42, AZ15 * ( 1 + BA$6) )</f>
        <v>30.779335655108888</v>
      </c>
      <c r="BB15" s="83">
        <f xml:space="preserve"> IF( InpS!BB42, InpS!BB42, BA15 * ( 1 + BB$6) )</f>
        <v>31.394824032172355</v>
      </c>
      <c r="BC15" s="83">
        <f xml:space="preserve"> IF( InpS!BC42, InpS!BC42, BB15 * ( 1 + BC$6) )</f>
        <v>32.022620210370491</v>
      </c>
      <c r="BD15" s="83">
        <f xml:space="preserve"> IF( InpS!BD42, InpS!BD42, BC15 * ( 1 + BD$6) )</f>
        <v>32.662970306404134</v>
      </c>
      <c r="BE15" s="83">
        <f xml:space="preserve"> IF( InpS!BE42, InpS!BE42, BD15 * ( 1 + BE$6) )</f>
        <v>33.316125358521838</v>
      </c>
      <c r="BF15" s="83">
        <f xml:space="preserve"> IF( InpS!BF42, InpS!BF42, BE15 * ( 1 + BF$6) )</f>
        <v>33.982341424935086</v>
      </c>
      <c r="BG15" s="83">
        <f xml:space="preserve"> IF( InpS!BG42, InpS!BG42, BF15 * ( 1 + BG$6) )</f>
        <v>34.661879684201516</v>
      </c>
      <c r="BH15" s="83">
        <f xml:space="preserve"> IF( InpS!BH42, InpS!BH42, BG15 * ( 1 + BH$6) )</f>
        <v>35.355006537615495</v>
      </c>
      <c r="BI15" s="83">
        <f xml:space="preserve"> IF( InpS!BI42, InpS!BI42, BH15 * ( 1 + BI$6) )</f>
        <v>36.061993713646153</v>
      </c>
      <c r="BJ15" s="83">
        <f xml:space="preserve"> IF( InpS!BJ42, InpS!BJ42, BI15 * ( 1 + BJ$6) )</f>
        <v>36.783118374463868</v>
      </c>
      <c r="BK15" s="83">
        <f xml:space="preserve"> IF( InpS!BK42, InpS!BK42, BJ15 * ( 1 + BK$6) )</f>
        <v>37.518663224596928</v>
      </c>
      <c r="BL15" s="83">
        <f xml:space="preserve"> IF( InpS!BL42, InpS!BL42, BK15 * ( 1 + BL$6) )</f>
        <v>38.26891662176098</v>
      </c>
      <c r="BM15" s="83">
        <f xml:space="preserve"> IF( InpS!BM42, InpS!BM42, BL15 * ( 1 + BM$6) )</f>
        <v>39.034172689904715</v>
      </c>
      <c r="BN15" s="83">
        <f xml:space="preserve"> IF( InpS!BN42, InpS!BN42, BM15 * ( 1 + BN$6) )</f>
        <v>39.814731434516112</v>
      </c>
      <c r="BO15" s="83">
        <f xml:space="preserve"> IF( InpS!BO42, InpS!BO42, BN15 * ( 1 + BO$6) )</f>
        <v>40.610898860234435</v>
      </c>
      <c r="BP15" s="83">
        <f xml:space="preserve"> IF( InpS!BP42, InpS!BP42, BO15 * ( 1 + BP$6) )</f>
        <v>41.422987090814082</v>
      </c>
      <c r="BQ15" s="83">
        <f xml:space="preserve"> IF( InpS!BQ42, InpS!BQ42, BP15 * ( 1 + BQ$6) )</f>
        <v>42.251314491487342</v>
      </c>
      <c r="BR15" s="83">
        <f xml:space="preserve"> IF( InpS!BR42, InpS!BR42, BQ15 * ( 1 + BR$6) )</f>
        <v>43.096205793774018</v>
      </c>
      <c r="BS15" s="83">
        <f xml:space="preserve"> IF( InpS!BS42, InpS!BS42, BR15 * ( 1 + BS$6) )</f>
        <v>43.957992222786835</v>
      </c>
      <c r="BT15" s="83">
        <f xml:space="preserve"> IF( InpS!BT42, InpS!BT42, BS15 * ( 1 + BT$6) )</f>
        <v>44.837011627082546</v>
      </c>
      <c r="BU15" s="83">
        <f xml:space="preserve"> IF( InpS!BU42, InpS!BU42, BT15 * ( 1 + BU$6) )</f>
        <v>45.733608611109659</v>
      </c>
      <c r="BV15" s="83">
        <f xml:space="preserve"> IF( InpS!BV42, InpS!BV42, BU15 * ( 1 + BV$6) )</f>
        <v>46.648134670304685</v>
      </c>
      <c r="BW15" s="83">
        <f xml:space="preserve"> IF( InpS!BW42, InpS!BW42, BV15 * ( 1 + BW$6) )</f>
        <v>47.580948328889882</v>
      </c>
      <c r="BX15" s="83">
        <f xml:space="preserve"> IF( InpS!BX42, InpS!BX42, BW15 * ( 1 + BX$6) )</f>
        <v>48.532415280426513</v>
      </c>
      <c r="BY15" s="83">
        <f xml:space="preserve"> IF( InpS!BY42, InpS!BY42, BX15 * ( 1 + BY$6) )</f>
        <v>49.502908531178718</v>
      </c>
      <c r="BZ15" s="83">
        <f xml:space="preserve"> IF( InpS!BZ42, InpS!BZ42, BY15 * ( 1 + BZ$6) )</f>
        <v>50.492808546344222</v>
      </c>
      <c r="CA15" s="83">
        <f xml:space="preserve"> IF( InpS!CA42, InpS!CA42, BZ15 * ( 1 + CA$6) )</f>
        <v>51.502503399209161</v>
      </c>
      <c r="CB15" s="83">
        <f xml:space="preserve"> IF( InpS!CB42, InpS!CB42, CA15 * ( 1 + CB$6) )</f>
        <v>52.532388923285552</v>
      </c>
      <c r="CC15" s="83">
        <f xml:space="preserve"> IF( InpS!CC42, InpS!CC42, CB15 * ( 1 + CC$6) )</f>
        <v>53.582868867491008</v>
      </c>
      <c r="CD15" s="83">
        <f xml:space="preserve"> IF( InpS!CD42, InpS!CD42, CC15 * ( 1 + CD$6) )</f>
        <v>54.654355054431583</v>
      </c>
      <c r="CE15" s="83">
        <f xml:space="preserve"> IF( InpS!CE42, InpS!CE42, CD15 * ( 1 + CE$6) )</f>
        <v>55.747267541849716</v>
      </c>
      <c r="CF15" s="83">
        <f xml:space="preserve"> IF( InpS!CF42, InpS!CF42, CE15 * ( 1 + CF$6) )</f>
        <v>56.862034787300665</v>
      </c>
      <c r="CG15" s="83">
        <f xml:space="preserve"> IF( InpS!CG42, InpS!CG42, CF15 * ( 1 + CG$6) )</f>
        <v>57.999093816121942</v>
      </c>
      <c r="CH15" s="83">
        <f xml:space="preserve"> IF( InpS!CH42, InpS!CH42, CG15 * ( 1 + CH$6) )</f>
        <v>59.158890392761549</v>
      </c>
      <c r="CI15" s="83">
        <f xml:space="preserve"> IF( InpS!CI42, InpS!CI42, CH15 * ( 1 + CI$6) )</f>
        <v>60.3418791955323</v>
      </c>
      <c r="CJ15" s="83">
        <f xml:space="preserve"> IF( InpS!CJ42, InpS!CJ42, CI15 * ( 1 + CJ$6) )</f>
        <v>61.548523994860624</v>
      </c>
      <c r="CK15" s="83">
        <f xml:space="preserve"> IF( InpS!CK42, InpS!CK42, CJ15 * ( 1 + CK$6) )</f>
        <v>62.77929783509979</v>
      </c>
      <c r="CL15" s="83">
        <f xml:space="preserve"> IF( InpS!CL42, InpS!CL42, CK15 * ( 1 + CL$6) )</f>
        <v>64.034683219978817</v>
      </c>
      <c r="CM15" s="83">
        <f xml:space="preserve"> IF( InpS!CM42, InpS!CM42, CL15 * ( 1 + CM$6) )</f>
        <v>65.315172301759759</v>
      </c>
      <c r="CN15" s="83">
        <f xml:space="preserve"> IF( InpS!CN42, InpS!CN42, CM15 * ( 1 + CN$6) )</f>
        <v>66.621267074177567</v>
      </c>
      <c r="CO15" s="83">
        <f xml:space="preserve"> IF( InpS!CO42, InpS!CO42, CN15 * ( 1 + CO$6) )</f>
        <v>67.95347956923807</v>
      </c>
    </row>
    <row r="16" spans="1:93" outlineLevel="2" x14ac:dyDescent="0.2">
      <c r="B16" s="61"/>
      <c r="D16" s="39"/>
      <c r="E16" s="18" t="str">
        <f xml:space="preserve"> InpS!E43</f>
        <v>Water: standard volumetric rate</v>
      </c>
      <c r="G16" s="95">
        <f xml:space="preserve"> IF( G12, 1,0 )</f>
        <v>1</v>
      </c>
      <c r="H16" s="159" t="str">
        <f xml:space="preserve"> InpS!H43</f>
        <v>£/m3</v>
      </c>
      <c r="I16" s="78"/>
      <c r="K16" s="110">
        <f xml:space="preserve"> IF( InpS!K43, InpS!K43, J16 * ( 1 + K$6 ) )</f>
        <v>1.3846000000000001</v>
      </c>
      <c r="L16" s="110">
        <f xml:space="preserve"> IF( InpS!L43, InpS!L43, K16 * ( 1 + L$6 ) )</f>
        <v>1.4165999999999999</v>
      </c>
      <c r="M16" s="110">
        <f xml:space="preserve"> IF( InpS!M43, InpS!M43, L16 * ( 1 + M$6 ) )</f>
        <v>1.5291999999999999</v>
      </c>
      <c r="N16" s="110">
        <f xml:space="preserve"> IF( InpS!N43, InpS!N43, M16 * ( 1 + N$6 ) )</f>
        <v>1.6563000000000001</v>
      </c>
      <c r="O16" s="110">
        <f xml:space="preserve"> IF( InpS!O43, InpS!O43, N16 * ( 1 + O$6 ) )</f>
        <v>1.7974000000000001</v>
      </c>
      <c r="P16" s="110">
        <f xml:space="preserve"> IF( InpS!P43, InpS!P43, O16 * ( 1 + P$6 ) )</f>
        <v>1.8871</v>
      </c>
      <c r="Q16" s="110">
        <f xml:space="preserve"> IF( InpS!Q43, InpS!Q43, P16 * ( 1 + Q$6 ) )</f>
        <v>1.7808999999999999</v>
      </c>
      <c r="R16" s="110">
        <f xml:space="preserve"> IF( InpS!R43, InpS!R43, Q16 * ( 1 + R$6 ) )</f>
        <v>1.8871</v>
      </c>
      <c r="S16" s="110">
        <f xml:space="preserve"> IF( InpS!S43, InpS!S43, R16 * ( 1 + S$6 ) )</f>
        <v>1.9485999999999999</v>
      </c>
      <c r="T16" s="110">
        <f xml:space="preserve"> IF( InpS!T43, InpS!T43, S16 * ( 1 + T$6 ) )</f>
        <v>1.9875657744723545</v>
      </c>
      <c r="U16" s="110">
        <f xml:space="preserve"> IF( InpS!U43, InpS!U43, T16 * ( 1 + U$6 ) )</f>
        <v>2.0273107399434931</v>
      </c>
      <c r="V16" s="110">
        <f xml:space="preserve"> IF( InpS!V43, InpS!V43, U16 * ( 1 + V$6 ) )</f>
        <v>2.0678504777439755</v>
      </c>
      <c r="W16" s="110">
        <f xml:space="preserve"> IF( InpS!W43, InpS!W43, V16 * ( 1 + W$6 ) )</f>
        <v>2.1092008807811933</v>
      </c>
      <c r="X16" s="110">
        <f xml:space="preserve"> IF( InpS!X43, InpS!X43, W16 * ( 1 + X$6 ) )</f>
        <v>2.1513781597699091</v>
      </c>
      <c r="Y16" s="110">
        <f xml:space="preserve"> IF( InpS!Y43, InpS!Y43, X16 * ( 1 + Y$6 ) )</f>
        <v>2.1943988495873898</v>
      </c>
      <c r="Z16" s="110">
        <f xml:space="preserve"> IF( InpS!Z43, InpS!Z43, Y16 * ( 1 + Z$6 ) )</f>
        <v>2.2382798157556216</v>
      </c>
      <c r="AA16" s="110">
        <f xml:space="preserve"> IF( InpS!AA43, InpS!AA43, Z16 * ( 1 + AA$6 ) )</f>
        <v>2.2830382610531466</v>
      </c>
      <c r="AB16" s="110">
        <f xml:space="preserve"> IF( InpS!AB43, InpS!AB43, AA16 * ( 1 + AB$6 ) )</f>
        <v>2.3286917322591165</v>
      </c>
      <c r="AC16" s="110">
        <f xml:space="preserve"> IF( InpS!AC43, InpS!AC43, AB16 * ( 1 + AC$6 ) )</f>
        <v>2.3752581270322075</v>
      </c>
      <c r="AD16" s="110">
        <f xml:space="preserve"> IF( InpS!AD43, InpS!AD43, AC16 * ( 1 + AD$6 ) )</f>
        <v>2.4227557009270879</v>
      </c>
      <c r="AE16" s="110">
        <f xml:space="preserve"> IF( InpS!AE43, InpS!AE43, AD16 * ( 1 + AE$6 ) )</f>
        <v>2.4712030745511955</v>
      </c>
      <c r="AF16" s="110">
        <f xml:space="preserve"> IF( InpS!AF43, InpS!AF43, AE16 * ( 1 + AF$6 ) )</f>
        <v>2.520619240864626</v>
      </c>
      <c r="AG16" s="110">
        <f xml:space="preserve"> IF( InpS!AG43, InpS!AG43, AF16 * ( 1 + AG$6 ) )</f>
        <v>2.5710235726259976</v>
      </c>
      <c r="AH16" s="110">
        <f xml:space="preserve"> IF( InpS!AH43, InpS!AH43, AG16 * ( 1 + AH$6 ) )</f>
        <v>2.6224358299872064</v>
      </c>
      <c r="AI16" s="110">
        <f xml:space="preserve"> IF( InpS!AI43, InpS!AI43, AH16 * ( 1 + AI$6 ) )</f>
        <v>2.6748761682400564</v>
      </c>
      <c r="AJ16" s="110">
        <f xml:space="preserve"> IF( InpS!AJ43, InpS!AJ43, AI16 * ( 1 + AJ$6 ) )</f>
        <v>2.7283651457177931</v>
      </c>
      <c r="AK16" s="110">
        <f xml:space="preserve"> IF( InpS!AK43, InpS!AK43, AJ16 * ( 1 + AK$6 ) )</f>
        <v>2.7829237318546465</v>
      </c>
      <c r="AL16" s="110">
        <f xml:space="preserve"> IF( InpS!AL43, InpS!AL43, AK16 * ( 1 + AL$6 ) )</f>
        <v>2.8385733154065358</v>
      </c>
      <c r="AM16" s="110">
        <f xml:space="preserve"> IF( InpS!AM43, InpS!AM43, AL16 * ( 1 + AM$6 ) )</f>
        <v>2.8953357128361645</v>
      </c>
      <c r="AN16" s="110">
        <f xml:space="preserve"> IF( InpS!AN43, InpS!AN43, AM16 * ( 1 + AN$6 ) )</f>
        <v>2.9532331768657896</v>
      </c>
      <c r="AO16" s="110">
        <f xml:space="preserve"> IF( InpS!AO43, InpS!AO43, AN16 * ( 1 + AO$6 ) )</f>
        <v>3.0122884052010188</v>
      </c>
      <c r="AP16" s="110">
        <f xml:space="preserve"> IF( InpS!AP43, InpS!AP43, AO16 * ( 1 + AP$6 ) )</f>
        <v>3.0725245494290552</v>
      </c>
      <c r="AQ16" s="110">
        <f xml:space="preserve"> IF( InpS!AQ43, InpS!AQ43, AP16 * ( 1 + AQ$6 ) )</f>
        <v>3.1339652240948794</v>
      </c>
      <c r="AR16" s="110">
        <f xml:space="preserve"> IF( InpS!AR43, InpS!AR43, AQ16 * ( 1 + AR$6 ) )</f>
        <v>3.1966345159589271</v>
      </c>
      <c r="AS16" s="110">
        <f xml:space="preserve"> IF( InpS!AS43, InpS!AS43, AR16 * ( 1 + AS$6 ) )</f>
        <v>3.2605569934398875</v>
      </c>
      <c r="AT16" s="110">
        <f xml:space="preserve"> IF( InpS!AT43, InpS!AT43, AS16 * ( 1 + AT$6 ) )</f>
        <v>3.3257577162463314</v>
      </c>
      <c r="AU16" s="110">
        <f xml:space="preserve"> IF( InpS!AU43, InpS!AU43, AT16 * ( 1 + AU$6 ) )</f>
        <v>3.3922622452009383</v>
      </c>
      <c r="AV16" s="110">
        <f xml:space="preserve"> IF( InpS!AV43, InpS!AV43, AU16 * ( 1 + AV$6 ) )</f>
        <v>3.460096652261178</v>
      </c>
      <c r="AW16" s="110">
        <f xml:space="preserve"> IF( InpS!AW43, InpS!AW43, AV16 * ( 1 + AW$6 ) )</f>
        <v>3.5292875307403722</v>
      </c>
      <c r="AX16" s="110">
        <f xml:space="preserve"> IF( InpS!AX43, InpS!AX43, AW16 * ( 1 + AX$6 ) )</f>
        <v>3.5998620057331476</v>
      </c>
      <c r="AY16" s="110">
        <f xml:space="preserve"> IF( InpS!AY43, InpS!AY43, AX16 * ( 1 + AY$6 ) )</f>
        <v>3.6718477447493623</v>
      </c>
      <c r="AZ16" s="110">
        <f xml:space="preserve"> IF( InpS!AZ43, InpS!AZ43, AY16 * ( 1 + AZ$6 ) )</f>
        <v>3.7452729685606765</v>
      </c>
      <c r="BA16" s="110">
        <f xml:space="preserve"> IF( InpS!BA43, InpS!BA43, AZ16 * ( 1 + BA$6 ) )</f>
        <v>3.820166462264023</v>
      </c>
      <c r="BB16" s="110">
        <f xml:space="preserve"> IF( InpS!BB43, InpS!BB43, BA16 * ( 1 + BB$6 ) )</f>
        <v>3.896557586566308</v>
      </c>
      <c r="BC16" s="110">
        <f xml:space="preserve"> IF( InpS!BC43, InpS!BC43, BB16 * ( 1 + BC$6 ) )</f>
        <v>3.9744762892947718</v>
      </c>
      <c r="BD16" s="110">
        <f xml:space="preserve"> IF( InpS!BD43, InpS!BD43, BC16 * ( 1 + BD$6 ) )</f>
        <v>4.0539531171375209</v>
      </c>
      <c r="BE16" s="110">
        <f xml:space="preserve"> IF( InpS!BE43, InpS!BE43, BD16 * ( 1 + BE$6 ) )</f>
        <v>4.1350192276188302</v>
      </c>
      <c r="BF16" s="110">
        <f xml:space="preserve"> IF( InpS!BF43, InpS!BF43, BE16 * ( 1 + BF$6 ) )</f>
        <v>4.2177064013139161</v>
      </c>
      <c r="BG16" s="110">
        <f xml:space="preserve"> IF( InpS!BG43, InpS!BG43, BF16 * ( 1 + BG$6 ) )</f>
        <v>4.3020470543079652</v>
      </c>
      <c r="BH16" s="110">
        <f xml:space="preserve"> IF( InpS!BH43, InpS!BH43, BG16 * ( 1 + BH$6 ) )</f>
        <v>4.3880742509043014</v>
      </c>
      <c r="BI16" s="110">
        <f xml:space="preserve"> IF( InpS!BI43, InpS!BI43, BH16 * ( 1 + BI$6 ) )</f>
        <v>4.4758217165866796</v>
      </c>
      <c r="BJ16" s="110">
        <f xml:space="preserve"> IF( InpS!BJ43, InpS!BJ43, BI16 * ( 1 + BJ$6 ) )</f>
        <v>4.5653238512407812</v>
      </c>
      <c r="BK16" s="110">
        <f xml:space="preserve"> IF( InpS!BK43, InpS!BK43, BJ16 * ( 1 + BK$6 ) )</f>
        <v>4.6566157426400983</v>
      </c>
      <c r="BL16" s="110">
        <f xml:space="preserve"> IF( InpS!BL43, InpS!BL43, BK16 * ( 1 + BL$6 ) )</f>
        <v>4.749733180201491</v>
      </c>
      <c r="BM16" s="110">
        <f xml:space="preserve"> IF( InpS!BM43, InpS!BM43, BL16 * ( 1 + BM$6 ) )</f>
        <v>4.8447126690158147</v>
      </c>
      <c r="BN16" s="110">
        <f xml:space="preserve"> IF( InpS!BN43, InpS!BN43, BM16 * ( 1 + BN$6 ) )</f>
        <v>4.941591444159112</v>
      </c>
      <c r="BO16" s="110">
        <f xml:space="preserve"> IF( InpS!BO43, InpS!BO43, BN16 * ( 1 + BO$6 ) )</f>
        <v>5.0404074852899861</v>
      </c>
      <c r="BP16" s="110">
        <f xml:space="preserve"> IF( InpS!BP43, InpS!BP43, BO16 * ( 1 + BP$6 ) )</f>
        <v>5.141199531538871</v>
      </c>
      <c r="BQ16" s="110">
        <f xml:space="preserve"> IF( InpS!BQ43, InpS!BQ43, BP16 * ( 1 + BQ$6 ) )</f>
        <v>5.2440070966950438</v>
      </c>
      <c r="BR16" s="110">
        <f xml:space="preserve"> IF( InpS!BR43, InpS!BR43, BQ16 * ( 1 + BR$6 ) )</f>
        <v>5.3488704846973256</v>
      </c>
      <c r="BS16" s="110">
        <f xml:space="preserve"> IF( InpS!BS43, InpS!BS43, BR16 * ( 1 + BS$6 ) )</f>
        <v>5.4558308054345472</v>
      </c>
      <c r="BT16" s="110">
        <f xml:space="preserve"> IF( InpS!BT43, InpS!BT43, BS16 * ( 1 + BT$6 ) )</f>
        <v>5.5649299908619758</v>
      </c>
      <c r="BU16" s="110">
        <f xml:space="preserve"> IF( InpS!BU43, InpS!BU43, BT16 * ( 1 + BU$6 ) )</f>
        <v>5.6762108114400158</v>
      </c>
      <c r="BV16" s="110">
        <f xml:space="preserve"> IF( InpS!BV43, InpS!BV43, BU16 * ( 1 + BV$6 ) )</f>
        <v>5.7897168929016356</v>
      </c>
      <c r="BW16" s="110">
        <f xml:space="preserve"> IF( InpS!BW43, InpS!BW43, BV16 * ( 1 + BW$6 ) )</f>
        <v>5.9054927333550822</v>
      </c>
      <c r="BX16" s="110">
        <f xml:space="preserve"> IF( InpS!BX43, InpS!BX43, BW16 * ( 1 + BX$6 ) )</f>
        <v>6.0235837207286025</v>
      </c>
      <c r="BY16" s="110">
        <f xml:space="preserve"> IF( InpS!BY43, InpS!BY43, BX16 * ( 1 + BY$6 ) )</f>
        <v>6.1440361505640002</v>
      </c>
      <c r="BZ16" s="110">
        <f xml:space="preserve"> IF( InpS!BZ43, InpS!BZ43, BY16 * ( 1 + BZ$6 ) )</f>
        <v>6.2668972441660067</v>
      </c>
      <c r="CA16" s="110">
        <f xml:space="preserve"> IF( InpS!CA43, InpS!CA43, BZ16 * ( 1 + CA$6 ) )</f>
        <v>6.392215167114581</v>
      </c>
      <c r="CB16" s="110">
        <f xml:space="preserve"> IF( InpS!CB43, InpS!CB43, CA16 * ( 1 + CB$6 ) )</f>
        <v>6.5200390481473995</v>
      </c>
      <c r="CC16" s="110">
        <f xml:space="preserve"> IF( InpS!CC43, InpS!CC43, CB16 * ( 1 + CC$6 ) )</f>
        <v>6.6504189984199318</v>
      </c>
      <c r="CD16" s="110">
        <f xml:space="preserve"> IF( InpS!CD43, InpS!CD43, CC16 * ( 1 + CD$6 ) )</f>
        <v>6.7834061311506577</v>
      </c>
      <c r="CE16" s="110">
        <f xml:space="preserve"> IF( InpS!CE43, InpS!CE43, CD16 * ( 1 + CE$6 ) )</f>
        <v>6.9190525816591268</v>
      </c>
      <c r="CF16" s="110">
        <f xml:space="preserve"> IF( InpS!CF43, InpS!CF43, CE16 * ( 1 + CF$6 ) )</f>
        <v>7.0574115278047147</v>
      </c>
      <c r="CG16" s="110">
        <f xml:space="preserve"> IF( InpS!CG43, InpS!CG43, CF16 * ( 1 + CG$6 ) )</f>
        <v>7.1985372108340862</v>
      </c>
      <c r="CH16" s="110">
        <f xml:space="preserve"> IF( InpS!CH43, InpS!CH43, CG16 * ( 1 + CH$6 ) )</f>
        <v>7.3424849566455475</v>
      </c>
      <c r="CI16" s="110">
        <f xml:space="preserve"> IF( InpS!CI43, InpS!CI43, CH16 * ( 1 + CI$6 ) )</f>
        <v>7.4893111974786102</v>
      </c>
      <c r="CJ16" s="110">
        <f xml:space="preserve"> IF( InpS!CJ43, InpS!CJ43, CI16 * ( 1 + CJ$6 ) )</f>
        <v>7.6390734940372838</v>
      </c>
      <c r="CK16" s="110">
        <f xml:space="preserve"> IF( InpS!CK43, InpS!CK43, CJ16 * ( 1 + CK$6 ) )</f>
        <v>7.7918305580557572</v>
      </c>
      <c r="CL16" s="110">
        <f xml:space="preserve"> IF( InpS!CL43, InpS!CL43, CK16 * ( 1 + CL$6 ) )</f>
        <v>7.9476422753153289</v>
      </c>
      <c r="CM16" s="110">
        <f xml:space="preserve"> IF( InpS!CM43, InpS!CM43, CL16 * ( 1 + CM$6 ) )</f>
        <v>8.1065697291215937</v>
      </c>
      <c r="CN16" s="110">
        <f xml:space="preserve"> IF( InpS!CN43, InpS!CN43, CM16 * ( 1 + CN$6 ) )</f>
        <v>8.2686752242511066</v>
      </c>
      <c r="CO16" s="110">
        <f xml:space="preserve"> IF( InpS!CO43, InpS!CO43, CN16 * ( 1 + CO$6 ) )</f>
        <v>8.4340223113768964</v>
      </c>
    </row>
    <row r="17" spans="1:93" outlineLevel="2" x14ac:dyDescent="0.2">
      <c r="B17" s="61"/>
      <c r="D17" s="39"/>
      <c r="E17" s="18" t="str">
        <f xml:space="preserve"> InpS!E44</f>
        <v>Water: standard volumetric rate Chester</v>
      </c>
      <c r="G17" s="172">
        <f xml:space="preserve"> IF( AND( G11, 1 - G16 ), 1, 0 )</f>
        <v>0</v>
      </c>
      <c r="H17" s="159" t="str">
        <f xml:space="preserve"> InpS!H44</f>
        <v>£/m3</v>
      </c>
      <c r="I17" s="78"/>
      <c r="K17" s="110">
        <f xml:space="preserve"> IF( InpS!K44, InpS!K44, J17 * ( 1 + K$6 ) )</f>
        <v>1.0589999999999999</v>
      </c>
      <c r="L17" s="110">
        <f xml:space="preserve"> IF( InpS!L44, InpS!L44, K17 * ( 1 + L$6 ) )</f>
        <v>1.0878999999999999</v>
      </c>
      <c r="M17" s="110">
        <f xml:space="preserve"> IF( InpS!M44, InpS!M44, L17 * ( 1 + M$6 ) )</f>
        <v>1.1017999999999999</v>
      </c>
      <c r="N17" s="110">
        <f xml:space="preserve"> IF( InpS!N44, InpS!N44, M17 * ( 1 + N$6 ) )</f>
        <v>1.1299999999999999</v>
      </c>
      <c r="O17" s="110">
        <f xml:space="preserve"> IF( InpS!O44, InpS!O44, N17 * ( 1 + O$6 ) )</f>
        <v>1.1727999999999998</v>
      </c>
      <c r="P17" s="110">
        <f xml:space="preserve"> IF( InpS!P44, InpS!P44, O17 * ( 1 + P$6 ) )</f>
        <v>1.2184000000000001</v>
      </c>
      <c r="Q17" s="110">
        <f xml:space="preserve"> IF( InpS!Q44, InpS!Q44, P17 * ( 1 + Q$6 ) )</f>
        <v>1.1282999999999999</v>
      </c>
      <c r="R17" s="110">
        <f xml:space="preserve"> IF( InpS!R44, InpS!R44, Q17 * ( 1 + R$6 ) )</f>
        <v>1.1708000000000001</v>
      </c>
      <c r="S17" s="110">
        <f xml:space="preserve"> IF( InpS!S44, InpS!S44, R17 * ( 1 + S$6 ) )</f>
        <v>1.1848000000000001</v>
      </c>
      <c r="T17" s="110">
        <f xml:space="preserve"> IF( InpS!T44, InpS!T44, S17 * ( 1 + T$6 ) )</f>
        <v>1.2084922147156141</v>
      </c>
      <c r="U17" s="110">
        <f xml:space="preserve"> IF( InpS!U44, InpS!U44, T17 * ( 1 + U$6 ) )</f>
        <v>1.2326581980319462</v>
      </c>
      <c r="V17" s="110">
        <f xml:space="preserve"> IF( InpS!V44, InpS!V44, U17 * ( 1 + V$6 ) )</f>
        <v>1.2573074238073807</v>
      </c>
      <c r="W17" s="110">
        <f xml:space="preserve"> IF( InpS!W44, InpS!W44, V17 * ( 1 + W$6 ) )</f>
        <v>1.2824495553472017</v>
      </c>
      <c r="X17" s="110">
        <f xml:space="preserve"> IF( InpS!X44, InpS!X44, W17 * ( 1 + X$6 ) )</f>
        <v>1.3080944491919264</v>
      </c>
      <c r="Y17" s="110">
        <f xml:space="preserve"> IF( InpS!Y44, InpS!Y44, X17 * ( 1 + Y$6 ) )</f>
        <v>1.3342521589813914</v>
      </c>
      <c r="Z17" s="110">
        <f xml:space="preserve"> IF( InpS!Z44, InpS!Z44, Y17 * ( 1 + Z$6 ) )</f>
        <v>1.36093293939611</v>
      </c>
      <c r="AA17" s="110">
        <f xml:space="preserve"> IF( InpS!AA44, InpS!AA44, Z17 * ( 1 + AA$6 ) )</f>
        <v>1.3881472501774439</v>
      </c>
      <c r="AB17" s="110">
        <f xml:space="preserve"> IF( InpS!AB44, InpS!AB44, AA17 * ( 1 + AB$6 ) )</f>
        <v>1.4159057602281642</v>
      </c>
      <c r="AC17" s="110">
        <f xml:space="preserve"> IF( InpS!AC44, InpS!AC44, AB17 * ( 1 + AC$6 ) )</f>
        <v>1.4442193517950113</v>
      </c>
      <c r="AD17" s="110">
        <f xml:space="preserve"> IF( InpS!AD44, InpS!AD44, AC17 * ( 1 + AD$6 ) )</f>
        <v>1.4730991247348935</v>
      </c>
      <c r="AE17" s="110">
        <f xml:space="preserve"> IF( InpS!AE44, InpS!AE44, AD17 * ( 1 + AE$6 ) )</f>
        <v>1.5025564008663943</v>
      </c>
      <c r="AF17" s="110">
        <f xml:space="preserve"> IF( InpS!AF44, InpS!AF44, AE17 * ( 1 + AF$6 ) )</f>
        <v>1.5326027284082975</v>
      </c>
      <c r="AG17" s="110">
        <f xml:space="preserve"> IF( InpS!AG44, InpS!AG44, AF17 * ( 1 + AG$6 ) )</f>
        <v>1.5632498865068671</v>
      </c>
      <c r="AH17" s="110">
        <f xml:space="preserve"> IF( InpS!AH44, InpS!AH44, AG17 * ( 1 + AH$6 ) )</f>
        <v>1.5945098898536598</v>
      </c>
      <c r="AI17" s="110">
        <f xml:space="preserve"> IF( InpS!AI44, InpS!AI44, AH17 * ( 1 + AI$6 ) )</f>
        <v>1.6263949933956781</v>
      </c>
      <c r="AJ17" s="110">
        <f xml:space="preserve"> IF( InpS!AJ44, InpS!AJ44, AI17 * ( 1 + AJ$6 ) )</f>
        <v>1.658917697139711</v>
      </c>
      <c r="AK17" s="110">
        <f xml:space="preserve"> IF( InpS!AK44, InpS!AK44, AJ17 * ( 1 + AK$6 ) )</f>
        <v>1.6920907510527479</v>
      </c>
      <c r="AL17" s="110">
        <f xml:space="preserve"> IF( InpS!AL44, InpS!AL44, AK17 * ( 1 + AL$6 ) )</f>
        <v>1.7259271600603832</v>
      </c>
      <c r="AM17" s="110">
        <f xml:space="preserve"> IF( InpS!AM44, InpS!AM44, AL17 * ( 1 + AM$6 ) )</f>
        <v>1.7604401891451744</v>
      </c>
      <c r="AN17" s="110">
        <f xml:space="preserve"> IF( InpS!AN44, InpS!AN44, AM17 * ( 1 + AN$6 ) )</f>
        <v>1.7956433685469499</v>
      </c>
      <c r="AO17" s="110">
        <f xml:space="preserve"> IF( InpS!AO44, InpS!AO44, AN17 * ( 1 + AO$6 ) )</f>
        <v>1.8315504990671077</v>
      </c>
      <c r="AP17" s="110">
        <f xml:space="preserve"> IF( InpS!AP44, InpS!AP44, AO17 * ( 1 + AP$6 ) )</f>
        <v>1.8681756574789814</v>
      </c>
      <c r="AQ17" s="110">
        <f xml:space="preserve"> IF( InpS!AQ44, InpS!AQ44, AP17 * ( 1 + AQ$6 ) )</f>
        <v>1.9055332020463982</v>
      </c>
      <c r="AR17" s="110">
        <f xml:space="preserve"> IF( InpS!AR44, InpS!AR44, AQ17 * ( 1 + AR$6 ) )</f>
        <v>1.9436377781525891</v>
      </c>
      <c r="AS17" s="110">
        <f xml:space="preserve"> IF( InpS!AS44, InpS!AS44, AR17 * ( 1 + AS$6 ) )</f>
        <v>1.9825043240416591</v>
      </c>
      <c r="AT17" s="110">
        <f xml:space="preserve"> IF( InpS!AT44, InpS!AT44, AS17 * ( 1 + AT$6 ) )</f>
        <v>2.0221480766748701</v>
      </c>
      <c r="AU17" s="110">
        <f xml:space="preserve"> IF( InpS!AU44, InpS!AU44, AT17 * ( 1 + AU$6 ) )</f>
        <v>2.0625845777040288</v>
      </c>
      <c r="AV17" s="110">
        <f xml:space="preserve"> IF( InpS!AV44, InpS!AV44, AU17 * ( 1 + AV$6 ) )</f>
        <v>2.1038296795643241</v>
      </c>
      <c r="AW17" s="110">
        <f xml:space="preserve"> IF( InpS!AW44, InpS!AW44, AV17 * ( 1 + AW$6 ) )</f>
        <v>2.1458995516890029</v>
      </c>
      <c r="AX17" s="110">
        <f xml:space="preserve"> IF( InpS!AX44, InpS!AX44, AW17 * ( 1 + AX$6 ) )</f>
        <v>2.1888106868483175</v>
      </c>
      <c r="AY17" s="110">
        <f xml:space="preserve"> IF( InpS!AY44, InpS!AY44, AX17 * ( 1 + AY$6 ) )</f>
        <v>2.2325799076152326</v>
      </c>
      <c r="AZ17" s="110">
        <f xml:space="preserve"> IF( InpS!AZ44, InpS!AZ44, AY17 * ( 1 + AZ$6 ) )</f>
        <v>2.2772243729604269</v>
      </c>
      <c r="BA17" s="110">
        <f xml:space="preserve"> IF( InpS!BA44, InpS!BA44, AZ17 * ( 1 + BA$6 ) )</f>
        <v>2.3227615849791712</v>
      </c>
      <c r="BB17" s="110">
        <f xml:space="preserve"> IF( InpS!BB44, InpS!BB44, BA17 * ( 1 + BB$6 ) )</f>
        <v>2.3692093957527249</v>
      </c>
      <c r="BC17" s="110">
        <f xml:space="preserve"> IF( InpS!BC44, InpS!BC44, BB17 * ( 1 + BC$6 ) )</f>
        <v>2.416586014346938</v>
      </c>
      <c r="BD17" s="110">
        <f xml:space="preserve"> IF( InpS!BD44, InpS!BD44, BC17 * ( 1 + BD$6 ) )</f>
        <v>2.4649100139508016</v>
      </c>
      <c r="BE17" s="110">
        <f xml:space="preserve"> IF( InpS!BE44, InpS!BE44, BD17 * ( 1 + BE$6 ) )</f>
        <v>2.5142003391577474</v>
      </c>
      <c r="BF17" s="110">
        <f xml:space="preserve"> IF( InpS!BF44, InpS!BF44, BE17 * ( 1 + BF$6 ) )</f>
        <v>2.564476313392551</v>
      </c>
      <c r="BG17" s="110">
        <f xml:space="preserve"> IF( InpS!BG44, InpS!BG44, BF17 * ( 1 + BG$6 ) )</f>
        <v>2.6157576464867462</v>
      </c>
      <c r="BH17" s="110">
        <f xml:space="preserve"> IF( InpS!BH44, InpS!BH44, BG17 * ( 1 + BH$6 ) )</f>
        <v>2.6680644424055284</v>
      </c>
      <c r="BI17" s="110">
        <f xml:space="preserve"> IF( InpS!BI44, InpS!BI44, BH17 * ( 1 + BI$6 ) )</f>
        <v>2.7214172071291669</v>
      </c>
      <c r="BJ17" s="110">
        <f xml:space="preserve"> IF( InpS!BJ44, InpS!BJ44, BI17 * ( 1 + BJ$6 ) )</f>
        <v>2.7758368566920222</v>
      </c>
      <c r="BK17" s="110">
        <f xml:space="preserve"> IF( InpS!BK44, InpS!BK44, BJ17 * ( 1 + BK$6 ) )</f>
        <v>2.8313447253823183</v>
      </c>
      <c r="BL17" s="110">
        <f xml:space="preserve"> IF( InpS!BL44, InpS!BL44, BK17 * ( 1 + BL$6 ) )</f>
        <v>2.8879625741058828</v>
      </c>
      <c r="BM17" s="110">
        <f xml:space="preserve"> IF( InpS!BM44, InpS!BM44, BL17 * ( 1 + BM$6 ) )</f>
        <v>2.9457125989171371</v>
      </c>
      <c r="BN17" s="110">
        <f xml:space="preserve"> IF( InpS!BN44, InpS!BN44, BM17 * ( 1 + BN$6 ) )</f>
        <v>3.0046174397206773</v>
      </c>
      <c r="BO17" s="110">
        <f xml:space="preserve"> IF( InpS!BO44, InpS!BO44, BN17 * ( 1 + BO$6 ) )</f>
        <v>3.0647001891468597</v>
      </c>
      <c r="BP17" s="110">
        <f xml:space="preserve"> IF( InpS!BP44, InpS!BP44, BO17 * ( 1 + BP$6 ) )</f>
        <v>3.1259844016048701</v>
      </c>
      <c r="BQ17" s="110">
        <f xml:space="preserve"> IF( InpS!BQ44, InpS!BQ44, BP17 * ( 1 + BQ$6 ) )</f>
        <v>3.1884941025168239</v>
      </c>
      <c r="BR17" s="110">
        <f xml:space="preserve"> IF( InpS!BR44, InpS!BR44, BQ17 * ( 1 + BR$6 ) )</f>
        <v>3.2522537977365213</v>
      </c>
      <c r="BS17" s="110">
        <f xml:space="preserve"> IF( InpS!BS44, InpS!BS44, BR17 * ( 1 + BS$6 ) )</f>
        <v>3.3172884831565459</v>
      </c>
      <c r="BT17" s="110">
        <f xml:space="preserve"> IF( InpS!BT44, InpS!BT44, BS17 * ( 1 + BT$6 ) )</f>
        <v>3.3836236545074732</v>
      </c>
      <c r="BU17" s="110">
        <f xml:space="preserve"> IF( InpS!BU44, InpS!BU44, BT17 * ( 1 + BU$6 ) )</f>
        <v>3.4512853173530353</v>
      </c>
      <c r="BV17" s="110">
        <f xml:space="preserve"> IF( InpS!BV44, InpS!BV44, BU17 * ( 1 + BV$6 ) )</f>
        <v>3.5202999972851541</v>
      </c>
      <c r="BW17" s="110">
        <f xml:space="preserve"> IF( InpS!BW44, InpS!BW44, BV17 * ( 1 + BW$6 ) )</f>
        <v>3.5906947503228444</v>
      </c>
      <c r="BX17" s="110">
        <f xml:space="preserve"> IF( InpS!BX44, InpS!BX44, BW17 * ( 1 + BX$6 ) )</f>
        <v>3.6624971735190606</v>
      </c>
      <c r="BY17" s="110">
        <f xml:space="preserve"> IF( InpS!BY44, InpS!BY44, BX17 * ( 1 + BY$6 ) )</f>
        <v>3.7357354157796476</v>
      </c>
      <c r="BZ17" s="110">
        <f xml:space="preserve"> IF( InpS!BZ44, InpS!BZ44, BY17 * ( 1 + BZ$6 ) )</f>
        <v>3.8104381888986341</v>
      </c>
      <c r="CA17" s="110">
        <f xml:space="preserve"> IF( InpS!CA44, InpS!CA44, BZ17 * ( 1 + CA$6 ) )</f>
        <v>3.8866347788141997</v>
      </c>
      <c r="CB17" s="110">
        <f xml:space="preserve"> IF( InpS!CB44, InpS!CB44, CA17 * ( 1 + CB$6 ) )</f>
        <v>3.9643550570897226</v>
      </c>
      <c r="CC17" s="110">
        <f xml:space="preserve"> IF( InpS!CC44, InpS!CC44, CB17 * ( 1 + CC$6 ) )</f>
        <v>4.0436294926244125</v>
      </c>
      <c r="CD17" s="110">
        <f xml:space="preserve"> IF( InpS!CD44, InpS!CD44, CC17 * ( 1 + CD$6 ) )</f>
        <v>4.1244891635981187</v>
      </c>
      <c r="CE17" s="110">
        <f xml:space="preserve"> IF( InpS!CE44, InpS!CE44, CD17 * ( 1 + CE$6 ) )</f>
        <v>4.2069657696549978</v>
      </c>
      <c r="CF17" s="110">
        <f xml:space="preserve"> IF( InpS!CF44, InpS!CF44, CE17 * ( 1 + CF$6 ) )</f>
        <v>4.2910916443308125</v>
      </c>
      <c r="CG17" s="110">
        <f xml:space="preserve"> IF( InpS!CG44, InpS!CG44, CF17 * ( 1 + CG$6 ) )</f>
        <v>4.3768997677287391</v>
      </c>
      <c r="CH17" s="110">
        <f xml:space="preserve"> IF( InpS!CH44, InpS!CH44, CG17 * ( 1 + CH$6 ) )</f>
        <v>4.4644237794486505</v>
      </c>
      <c r="CI17" s="110">
        <f xml:space="preserve"> IF( InpS!CI44, InpS!CI44, CH17 * ( 1 + CI$6 ) )</f>
        <v>4.5536979917749427</v>
      </c>
      <c r="CJ17" s="110">
        <f xml:space="preserve"> IF( InpS!CJ44, InpS!CJ44, CI17 * ( 1 + CJ$6 ) )</f>
        <v>4.6447574031280761</v>
      </c>
      <c r="CK17" s="110">
        <f xml:space="preserve"> IF( InpS!CK44, InpS!CK44, CJ17 * ( 1 + CK$6 ) )</f>
        <v>4.7376377117851058</v>
      </c>
      <c r="CL17" s="110">
        <f xml:space="preserve"> IF( InpS!CL44, InpS!CL44, CK17 * ( 1 + CL$6 ) )</f>
        <v>4.8323753298745755</v>
      </c>
      <c r="CM17" s="110">
        <f xml:space="preserve"> IF( InpS!CM44, InpS!CM44, CL17 * ( 1 + CM$6 ) )</f>
        <v>4.9290073976512678</v>
      </c>
      <c r="CN17" s="110">
        <f xml:space="preserve"> IF( InpS!CN44, InpS!CN44, CM17 * ( 1 + CN$6 ) )</f>
        <v>5.0275717980564032</v>
      </c>
      <c r="CO17" s="110">
        <f xml:space="preserve"> IF( InpS!CO44, InpS!CO44, CN17 * ( 1 + CO$6 ) )</f>
        <v>5.1281071715689945</v>
      </c>
    </row>
    <row r="18" spans="1:93" outlineLevel="2" x14ac:dyDescent="0.2">
      <c r="B18" s="61"/>
      <c r="D18" s="39"/>
      <c r="E18" s="18" t="str">
        <f xml:space="preserve"> InpS!E45</f>
        <v>Water: standard volumetric rate Wrexham</v>
      </c>
      <c r="G18" s="172">
        <f xml:space="preserve"> IF( AND( 1 - G11, 1 - G12 ), 1, 0 )</f>
        <v>0</v>
      </c>
      <c r="H18" s="159" t="str">
        <f xml:space="preserve"> InpS!H45</f>
        <v>£/m3</v>
      </c>
      <c r="I18" s="78"/>
      <c r="K18" s="110">
        <f xml:space="preserve"> IF( InpS!K45, InpS!K45, J18 * ( 1 + K$6 ) )</f>
        <v>1.1474</v>
      </c>
      <c r="L18" s="110">
        <f xml:space="preserve"> IF( InpS!L45, InpS!L45, K18 * ( 1 + L$6 ) )</f>
        <v>1.1726999999999999</v>
      </c>
      <c r="M18" s="110">
        <f xml:space="preserve"> IF( InpS!M45, InpS!M45, L18 * ( 1 + M$6 ) )</f>
        <v>1.1910000000000001</v>
      </c>
      <c r="N18" s="110">
        <f xml:space="preserve"> IF( InpS!N45, InpS!N45, M18 * ( 1 + N$6 ) )</f>
        <v>1.2235</v>
      </c>
      <c r="O18" s="110">
        <f xml:space="preserve"> IF( InpS!O45, InpS!O45, N18 * ( 1 + O$6 ) )</f>
        <v>1.2718</v>
      </c>
      <c r="P18" s="110">
        <f xml:space="preserve"> IF( InpS!P45, InpS!P45, O18 * ( 1 + P$6 ) )</f>
        <v>1.3216000000000001</v>
      </c>
      <c r="Q18" s="110">
        <f xml:space="preserve"> IF( InpS!Q45, InpS!Q45, P18 * ( 1 + Q$6 ) )</f>
        <v>1.2228000000000001</v>
      </c>
      <c r="R18" s="110">
        <f xml:space="preserve"> IF( InpS!R45, InpS!R45, Q18 * ( 1 + R$6 ) )</f>
        <v>1.2697000000000001</v>
      </c>
      <c r="S18" s="110">
        <f xml:space="preserve"> IF( InpS!S45, InpS!S45, R18 * ( 1 + S$6 ) )</f>
        <v>1.2850999999999999</v>
      </c>
      <c r="T18" s="110">
        <f xml:space="preserve"> IF( InpS!T45, InpS!T45, S18 * ( 1 + T$6 ) )</f>
        <v>1.310797894269949</v>
      </c>
      <c r="U18" s="110">
        <f xml:space="preserve"> IF( InpS!U45, InpS!U45, T18 * ( 1 + U$6 ) )</f>
        <v>1.3370096643238132</v>
      </c>
      <c r="V18" s="110">
        <f xml:space="preserve"> IF( InpS!V45, InpS!V45, U18 * ( 1 + V$6 ) )</f>
        <v>1.3637455860355037</v>
      </c>
      <c r="W18" s="110">
        <f xml:space="preserve"> IF( InpS!W45, InpS!W45, V18 * ( 1 + W$6 ) )</f>
        <v>1.3910161407635795</v>
      </c>
      <c r="X18" s="110">
        <f xml:space="preserve"> IF( InpS!X45, InpS!X45, W18 * ( 1 + X$6 ) )</f>
        <v>1.4188320194602841</v>
      </c>
      <c r="Y18" s="110">
        <f xml:space="preserve"> IF( InpS!Y45, InpS!Y45, X18 * ( 1 + Y$6 ) )</f>
        <v>1.4472041268627498</v>
      </c>
      <c r="Z18" s="110">
        <f xml:space="preserve"> IF( InpS!Z45, InpS!Z45, Y18 * ( 1 + Z$6 ) )</f>
        <v>1.4761435857680123</v>
      </c>
      <c r="AA18" s="110">
        <f xml:space="preserve"> IF( InpS!AA45, InpS!AA45, Z18 * ( 1 + AA$6 ) )</f>
        <v>1.5056617413935123</v>
      </c>
      <c r="AB18" s="110">
        <f xml:space="preserve"> IF( InpS!AB45, InpS!AB45, AA18 * ( 1 + AB$6 ) )</f>
        <v>1.5357701658247922</v>
      </c>
      <c r="AC18" s="110">
        <f xml:space="preserve"> IF( InpS!AC45, InpS!AC45, AB18 * ( 1 + AC$6 ) )</f>
        <v>1.5664806625521346</v>
      </c>
      <c r="AD18" s="110">
        <f xml:space="preserve"> IF( InpS!AD45, InpS!AD45, AC18 * ( 1 + AD$6 ) )</f>
        <v>1.5978052710979167</v>
      </c>
      <c r="AE18" s="110">
        <f xml:space="preserve"> IF( InpS!AE45, InpS!AE45, AD18 * ( 1 + AE$6 ) )</f>
        <v>1.6297562717364986</v>
      </c>
      <c r="AF18" s="110">
        <f xml:space="preserve"> IF( InpS!AF45, InpS!AF45, AE18 * ( 1 + AF$6 ) )</f>
        <v>1.6623461903084937</v>
      </c>
      <c r="AG18" s="110">
        <f xml:space="preserve"> IF( InpS!AG45, InpS!AG45, AF18 * ( 1 + AG$6 ) )</f>
        <v>1.6955878031313094</v>
      </c>
      <c r="AH18" s="110">
        <f xml:space="preserve"> IF( InpS!AH45, InpS!AH45, AG18 * ( 1 + AH$6 ) )</f>
        <v>1.7294941420078822</v>
      </c>
      <c r="AI18" s="110">
        <f xml:space="preserve"> IF( InpS!AI45, InpS!AI45, AH18 * ( 1 + AI$6 ) )</f>
        <v>1.7640784993355725</v>
      </c>
      <c r="AJ18" s="110">
        <f xml:space="preserve"> IF( InpS!AJ45, InpS!AJ45, AI18 * ( 1 + AJ$6 ) )</f>
        <v>1.7993544333172207</v>
      </c>
      <c r="AK18" s="110">
        <f xml:space="preserve"> IF( InpS!AK45, InpS!AK45, AJ18 * ( 1 + AK$6 ) )</f>
        <v>1.8353357732764068</v>
      </c>
      <c r="AL18" s="110">
        <f xml:space="preserve"> IF( InpS!AL45, InpS!AL45, AK18 * ( 1 + AL$6 ) )</f>
        <v>1.8720366250789999</v>
      </c>
      <c r="AM18" s="110">
        <f xml:space="preserve"> IF( InpS!AM45, InpS!AM45, AL18 * ( 1 + AM$6 ) )</f>
        <v>1.9094713766631197</v>
      </c>
      <c r="AN18" s="110">
        <f xml:space="preserve"> IF( InpS!AN45, InpS!AN45, AM18 * ( 1 + AN$6 ) )</f>
        <v>1.947654703679681</v>
      </c>
      <c r="AO18" s="110">
        <f xml:space="preserve"> IF( InpS!AO45, InpS!AO45, AN18 * ( 1 + AO$6 ) )</f>
        <v>1.9866015752457298</v>
      </c>
      <c r="AP18" s="110">
        <f xml:space="preserve"> IF( InpS!AP45, InpS!AP45, AO18 * ( 1 + AP$6 ) )</f>
        <v>2.0263272598128288</v>
      </c>
      <c r="AQ18" s="110">
        <f xml:space="preserve"> IF( InpS!AQ45, InpS!AQ45, AP18 * ( 1 + AQ$6 ) )</f>
        <v>2.0668473311527911</v>
      </c>
      <c r="AR18" s="110">
        <f xml:space="preserve"> IF( InpS!AR45, InpS!AR45, AQ18 * ( 1 + AR$6 ) )</f>
        <v>2.1081776744631098</v>
      </c>
      <c r="AS18" s="110">
        <f xml:space="preserve"> IF( InpS!AS45, InpS!AS45, AR18 * ( 1 + AS$6 ) )</f>
        <v>2.1503344925944772</v>
      </c>
      <c r="AT18" s="110">
        <f xml:space="preserve"> IF( InpS!AT45, InpS!AT45, AS18 * ( 1 + AT$6 ) )</f>
        <v>2.1933343124028326</v>
      </c>
      <c r="AU18" s="110">
        <f xml:space="preserve"> IF( InpS!AU45, InpS!AU45, AT18 * ( 1 + AU$6 ) )</f>
        <v>2.2371939912284331</v>
      </c>
      <c r="AV18" s="110">
        <f xml:space="preserve"> IF( InpS!AV45, InpS!AV45, AU18 * ( 1 + AV$6 ) )</f>
        <v>2.2819307235044843</v>
      </c>
      <c r="AW18" s="110">
        <f xml:space="preserve"> IF( InpS!AW45, InpS!AW45, AV18 * ( 1 + AW$6 ) )</f>
        <v>2.3275620474979219</v>
      </c>
      <c r="AX18" s="110">
        <f xml:space="preserve"> IF( InpS!AX45, InpS!AX45, AW18 * ( 1 + AX$6 ) )</f>
        <v>2.3741058521849876</v>
      </c>
      <c r="AY18" s="110">
        <f xml:space="preserve"> IF( InpS!AY45, InpS!AY45, AX18 * ( 1 + AY$6 ) )</f>
        <v>2.4215803842642942</v>
      </c>
      <c r="AZ18" s="110">
        <f xml:space="preserve"> IF( InpS!AZ45, InpS!AZ45, AY18 * ( 1 + AZ$6 ) )</f>
        <v>2.4700042553101325</v>
      </c>
      <c r="BA18" s="110">
        <f xml:space="preserve"> IF( InpS!BA45, InpS!BA45, AZ18 * ( 1 + BA$6 ) )</f>
        <v>2.5193964490688159</v>
      </c>
      <c r="BB18" s="110">
        <f xml:space="preserve"> IF( InpS!BB45, InpS!BB45, BA18 * ( 1 + BB$6 ) )</f>
        <v>2.5697763289009345</v>
      </c>
      <c r="BC18" s="110">
        <f xml:space="preserve"> IF( InpS!BC45, InpS!BC45, BB18 * ( 1 + BC$6 ) )</f>
        <v>2.6211636453724263</v>
      </c>
      <c r="BD18" s="110">
        <f xml:space="preserve"> IF( InpS!BD45, InpS!BD45, BC18 * ( 1 + BD$6 ) )</f>
        <v>2.6735785439974475</v>
      </c>
      <c r="BE18" s="110">
        <f xml:space="preserve"> IF( InpS!BE45, InpS!BE45, BD18 * ( 1 + BE$6 ) )</f>
        <v>2.7270415731360753</v>
      </c>
      <c r="BF18" s="110">
        <f xml:space="preserve"> IF( InpS!BF45, InpS!BF45, BE18 * ( 1 + BF$6 ) )</f>
        <v>2.781573692049939</v>
      </c>
      <c r="BG18" s="110">
        <f xml:space="preserve"> IF( InpS!BG45, InpS!BG45, BF18 * ( 1 + BG$6 ) )</f>
        <v>2.8371962791189387</v>
      </c>
      <c r="BH18" s="110">
        <f xml:space="preserve"> IF( InpS!BH45, InpS!BH45, BG18 * ( 1 + BH$6 ) )</f>
        <v>2.89393114022227</v>
      </c>
      <c r="BI18" s="110">
        <f xml:space="preserve"> IF( InpS!BI45, InpS!BI45, BH18 * ( 1 + BI$6 ) )</f>
        <v>2.951800517287047</v>
      </c>
      <c r="BJ18" s="110">
        <f xml:space="preserve"> IF( InpS!BJ45, InpS!BJ45, BI18 * ( 1 + BJ$6 ) )</f>
        <v>3.0108270970078652</v>
      </c>
      <c r="BK18" s="110">
        <f xml:space="preserve"> IF( InpS!BK45, InpS!BK45, BJ18 * ( 1 + BK$6 ) )</f>
        <v>3.0710340197407309</v>
      </c>
      <c r="BL18" s="110">
        <f xml:space="preserve"> IF( InpS!BL45, InpS!BL45, BK18 * ( 1 + BL$6 ) )</f>
        <v>3.1324448885748404</v>
      </c>
      <c r="BM18" s="110">
        <f xml:space="preserve"> IF( InpS!BM45, InpS!BM45, BL18 * ( 1 + BM$6 ) )</f>
        <v>3.1950837785857646</v>
      </c>
      <c r="BN18" s="110">
        <f xml:space="preserve"> IF( InpS!BN45, InpS!BN45, BM18 * ( 1 + BN$6 ) )</f>
        <v>3.2589752462736694</v>
      </c>
      <c r="BO18" s="110">
        <f xml:space="preserve"> IF( InpS!BO45, InpS!BO45, BN18 * ( 1 + BO$6 ) )</f>
        <v>3.3241443391902687</v>
      </c>
      <c r="BP18" s="110">
        <f xml:space="preserve"> IF( InpS!BP45, InpS!BP45, BO18 * ( 1 + BP$6 ) )</f>
        <v>3.3906166057582876</v>
      </c>
      <c r="BQ18" s="110">
        <f xml:space="preserve"> IF( InpS!BQ45, InpS!BQ45, BP18 * ( 1 + BQ$6 ) )</f>
        <v>3.4584181052872816</v>
      </c>
      <c r="BR18" s="110">
        <f xml:space="preserve"> IF( InpS!BR45, InpS!BR45, BQ18 * ( 1 + BR$6 ) )</f>
        <v>3.5275754181897407</v>
      </c>
      <c r="BS18" s="110">
        <f xml:space="preserve"> IF( InpS!BS45, InpS!BS45, BR18 * ( 1 + BS$6 ) )</f>
        <v>3.5981156564014842</v>
      </c>
      <c r="BT18" s="110">
        <f xml:space="preserve"> IF( InpS!BT45, InpS!BT45, BS18 * ( 1 + BT$6 ) )</f>
        <v>3.6700664740104281</v>
      </c>
      <c r="BU18" s="110">
        <f xml:space="preserve"> IF( InpS!BU45, InpS!BU45, BT18 * ( 1 + BU$6 ) )</f>
        <v>3.7434560780978958</v>
      </c>
      <c r="BV18" s="110">
        <f xml:space="preserve"> IF( InpS!BV45, InpS!BV45, BU18 * ( 1 + BV$6 ) )</f>
        <v>3.8183132397967192</v>
      </c>
      <c r="BW18" s="110">
        <f xml:space="preserve"> IF( InpS!BW45, InpS!BW45, BV18 * ( 1 + BW$6 ) )</f>
        <v>3.8946673055704668</v>
      </c>
      <c r="BX18" s="110">
        <f xml:space="preserve"> IF( InpS!BX45, InpS!BX45, BW18 * ( 1 + BX$6 ) )</f>
        <v>3.9725482087182198</v>
      </c>
      <c r="BY18" s="110">
        <f xml:space="preserve"> IF( InpS!BY45, InpS!BY45, BX18 * ( 1 + BY$6 ) )</f>
        <v>4.0519864811094086</v>
      </c>
      <c r="BZ18" s="110">
        <f xml:space="preserve"> IF( InpS!BZ45, InpS!BZ45, BY18 * ( 1 + BZ$6 ) )</f>
        <v>4.1330132651533065</v>
      </c>
      <c r="CA18" s="110">
        <f xml:space="preserve"> IF( InpS!CA45, InpS!CA45, BZ18 * ( 1 + CA$6 ) )</f>
        <v>4.2156603260078755</v>
      </c>
      <c r="CB18" s="110">
        <f xml:space="preserve"> IF( InpS!CB45, InpS!CB45, CA18 * ( 1 + CB$6 ) )</f>
        <v>4.2999600640327529</v>
      </c>
      <c r="CC18" s="110">
        <f xml:space="preserve"> IF( InpS!CC45, InpS!CC45, CB18 * ( 1 + CC$6 ) )</f>
        <v>4.385945527491252</v>
      </c>
      <c r="CD18" s="110">
        <f xml:space="preserve"> IF( InpS!CD45, InpS!CD45, CC18 * ( 1 + CD$6 ) )</f>
        <v>4.4736504255063689</v>
      </c>
      <c r="CE18" s="110">
        <f xml:space="preserve"> IF( InpS!CE45, InpS!CE45, CD18 * ( 1 + CE$6 ) )</f>
        <v>4.563109141275862</v>
      </c>
      <c r="CF18" s="110">
        <f xml:space="preserve"> IF( InpS!CF45, InpS!CF45, CE18 * ( 1 + CF$6 ) )</f>
        <v>4.6543567455515955</v>
      </c>
      <c r="CG18" s="110">
        <f xml:space="preserve"> IF( InpS!CG45, InpS!CG45, CF18 * ( 1 + CG$6 ) )</f>
        <v>4.7474290103884247</v>
      </c>
      <c r="CH18" s="110">
        <f xml:space="preserve"> IF( InpS!CH45, InpS!CH45, CG18 * ( 1 + CH$6 ) )</f>
        <v>4.842362423168014</v>
      </c>
      <c r="CI18" s="110">
        <f xml:space="preserve"> IF( InpS!CI45, InpS!CI45, CH18 * ( 1 + CI$6 ) )</f>
        <v>4.9391942009030902</v>
      </c>
      <c r="CJ18" s="110">
        <f xml:space="preserve"> IF( InpS!CJ45, InpS!CJ45, CI18 * ( 1 + CJ$6 ) )</f>
        <v>5.0379623048277287</v>
      </c>
      <c r="CK18" s="110">
        <f xml:space="preserve"> IF( InpS!CK45, InpS!CK45, CJ18 * ( 1 + CK$6 ) )</f>
        <v>5.1387054552794069</v>
      </c>
      <c r="CL18" s="110">
        <f xml:space="preserve"> IF( InpS!CL45, InpS!CL45, CK18 * ( 1 + CL$6 ) )</f>
        <v>5.2414631468786448</v>
      </c>
      <c r="CM18" s="110">
        <f xml:space="preserve"> IF( InpS!CM45, InpS!CM45, CL18 * ( 1 + CM$6 ) )</f>
        <v>5.3462756640121922</v>
      </c>
      <c r="CN18" s="110">
        <f xml:space="preserve"> IF( InpS!CN45, InpS!CN45, CM18 * ( 1 + CN$6 ) )</f>
        <v>5.4531840966258311</v>
      </c>
      <c r="CO18" s="110">
        <f xml:space="preserve"> IF( InpS!CO45, InpS!CO45, CN18 * ( 1 + CO$6 ) )</f>
        <v>5.5622303563329814</v>
      </c>
    </row>
    <row r="19" spans="1:93" outlineLevel="2" x14ac:dyDescent="0.2">
      <c r="B19" s="61"/>
      <c r="D19" s="39"/>
      <c r="H19" s="163"/>
      <c r="I19" s="78"/>
    </row>
    <row r="20" spans="1:93" outlineLevel="2" x14ac:dyDescent="0.2">
      <c r="B20" s="61"/>
      <c r="D20" s="39"/>
      <c r="E20" s="45" t="str">
        <f xml:space="preserve"> Costs!E30</f>
        <v>Total properties</v>
      </c>
      <c r="F20" s="18"/>
      <c r="G20" s="19">
        <f xml:space="preserve"> Costs!G30</f>
        <v>80</v>
      </c>
      <c r="H20" s="239" t="str">
        <f xml:space="preserve"> Costs!H30</f>
        <v>Properties</v>
      </c>
      <c r="I20" s="78"/>
    </row>
    <row r="21" spans="1:93" outlineLevel="2" x14ac:dyDescent="0.2">
      <c r="B21" s="61"/>
      <c r="D21" s="39"/>
      <c r="E21" s="18" t="str">
        <f xml:space="preserve"> ComSum!E24</f>
        <v>Consumption by households</v>
      </c>
      <c r="G21" s="148">
        <f xml:space="preserve"> ComSum!G24</f>
        <v>20.082885705808849</v>
      </c>
      <c r="H21" s="162" t="s">
        <v>181</v>
      </c>
    </row>
    <row r="22" spans="1:93" s="139" customFormat="1" outlineLevel="2" x14ac:dyDescent="0.2">
      <c r="B22" s="140"/>
      <c r="D22" s="141"/>
      <c r="E22" s="75" t="str">
        <f xml:space="preserve"> ComSum!E103</f>
        <v xml:space="preserve">Proportion of full charge </v>
      </c>
      <c r="G22" s="128"/>
      <c r="H22" s="136" t="str">
        <f xml:space="preserve"> ComSum!H103</f>
        <v>%</v>
      </c>
      <c r="K22" s="60">
        <f xml:space="preserve"> ComSum!K103</f>
        <v>0.31249999999999994</v>
      </c>
      <c r="L22" s="60">
        <f xml:space="preserve"> ComSum!L103</f>
        <v>0.97916666666666696</v>
      </c>
      <c r="M22" s="60">
        <f xml:space="preserve"> ComSum!M103</f>
        <v>0.98000000000000009</v>
      </c>
      <c r="N22" s="60">
        <f xml:space="preserve"> ComSum!N103</f>
        <v>0.9800000000000002</v>
      </c>
      <c r="O22" s="60">
        <f xml:space="preserve"> ComSum!O103</f>
        <v>0.9800000000000002</v>
      </c>
      <c r="P22" s="60">
        <f xml:space="preserve"> ComSum!P103</f>
        <v>0.98000000000000009</v>
      </c>
      <c r="Q22" s="60">
        <f xml:space="preserve"> ComSum!Q103</f>
        <v>0.9800000000000002</v>
      </c>
      <c r="R22" s="60">
        <f xml:space="preserve"> ComSum!R103</f>
        <v>0.97999999999999976</v>
      </c>
      <c r="S22" s="60">
        <f xml:space="preserve"> ComSum!S103</f>
        <v>0.97999999999999976</v>
      </c>
      <c r="T22" s="60">
        <f xml:space="preserve"> ComSum!T103</f>
        <v>0.98</v>
      </c>
      <c r="U22" s="60">
        <f xml:space="preserve"> ComSum!U103</f>
        <v>0.97999999999999976</v>
      </c>
      <c r="V22" s="60">
        <f xml:space="preserve"> ComSum!V103</f>
        <v>0.9800000000000002</v>
      </c>
      <c r="W22" s="60">
        <f xml:space="preserve"> ComSum!W103</f>
        <v>0.98000000000000009</v>
      </c>
      <c r="X22" s="60">
        <f xml:space="preserve"> ComSum!X103</f>
        <v>0.9800000000000002</v>
      </c>
      <c r="Y22" s="60">
        <f xml:space="preserve"> ComSum!Y103</f>
        <v>0.98</v>
      </c>
      <c r="Z22" s="60">
        <f xml:space="preserve"> ComSum!Z103</f>
        <v>0.97999999999999987</v>
      </c>
      <c r="AA22" s="60">
        <f xml:space="preserve"> ComSum!AA103</f>
        <v>0.98</v>
      </c>
      <c r="AB22" s="60">
        <f xml:space="preserve"> ComSum!AB103</f>
        <v>0.9800000000000002</v>
      </c>
      <c r="AC22" s="60">
        <f xml:space="preserve"> ComSum!AC103</f>
        <v>0.97999999999999987</v>
      </c>
      <c r="AD22" s="60">
        <f xml:space="preserve"> ComSum!AD103</f>
        <v>0.98000000000000009</v>
      </c>
      <c r="AE22" s="60">
        <f xml:space="preserve"> ComSum!AE103</f>
        <v>0.9800000000000002</v>
      </c>
      <c r="AF22" s="60">
        <f xml:space="preserve"> ComSum!AF103</f>
        <v>0.98</v>
      </c>
      <c r="AG22" s="60">
        <f xml:space="preserve"> ComSum!AG103</f>
        <v>0.97999999999999976</v>
      </c>
      <c r="AH22" s="60">
        <f xml:space="preserve"> ComSum!AH103</f>
        <v>0.98</v>
      </c>
      <c r="AI22" s="60">
        <f xml:space="preserve"> ComSum!AI103</f>
        <v>0.97999999999999987</v>
      </c>
      <c r="AJ22" s="60">
        <f xml:space="preserve"> ComSum!AJ103</f>
        <v>0.98000000000000032</v>
      </c>
      <c r="AK22" s="60">
        <f xml:space="preserve"> ComSum!AK103</f>
        <v>0.98</v>
      </c>
      <c r="AL22" s="60">
        <f xml:space="preserve"> ComSum!AL103</f>
        <v>0.97999999999999987</v>
      </c>
      <c r="AM22" s="60">
        <f xml:space="preserve"> ComSum!AM103</f>
        <v>0.97999999999999965</v>
      </c>
      <c r="AN22" s="60">
        <f xml:space="preserve"> ComSum!AN103</f>
        <v>0.98000000000000032</v>
      </c>
      <c r="AO22" s="60">
        <f xml:space="preserve"> ComSum!AO103</f>
        <v>0.98000000000000009</v>
      </c>
      <c r="AP22" s="60">
        <f xml:space="preserve"> ComSum!AP103</f>
        <v>0.97999999999999965</v>
      </c>
      <c r="AQ22" s="60">
        <f xml:space="preserve"> ComSum!AQ103</f>
        <v>0.98000000000000009</v>
      </c>
      <c r="AR22" s="60">
        <f xml:space="preserve"> ComSum!AR103</f>
        <v>0.9800000000000002</v>
      </c>
      <c r="AS22" s="60">
        <f xml:space="preserve"> ComSum!AS103</f>
        <v>0.97999999999999987</v>
      </c>
      <c r="AT22" s="60">
        <f xml:space="preserve"> ComSum!AT103</f>
        <v>0.97999999999999965</v>
      </c>
      <c r="AU22" s="60">
        <f xml:space="preserve"> ComSum!AU103</f>
        <v>0.98</v>
      </c>
      <c r="AV22" s="60">
        <f xml:space="preserve"> ComSum!AV103</f>
        <v>0.97999999999999965</v>
      </c>
      <c r="AW22" s="60">
        <f xml:space="preserve"> ComSum!AW103</f>
        <v>0.97999999999999976</v>
      </c>
      <c r="AX22" s="60">
        <f xml:space="preserve"> ComSum!AX103</f>
        <v>0.98000000000000009</v>
      </c>
      <c r="AY22" s="60">
        <f xml:space="preserve"> ComSum!AY103</f>
        <v>0.97999999999999976</v>
      </c>
      <c r="AZ22" s="60">
        <f xml:space="preserve"> ComSum!AZ103</f>
        <v>0.98000000000000009</v>
      </c>
      <c r="BA22" s="60">
        <f xml:space="preserve"> ComSum!BA103</f>
        <v>0.97999999999999987</v>
      </c>
      <c r="BB22" s="60">
        <f xml:space="preserve"> ComSum!BB103</f>
        <v>0.97999999999999987</v>
      </c>
      <c r="BC22" s="60">
        <f xml:space="preserve"> ComSum!BC103</f>
        <v>0.97999999999999987</v>
      </c>
      <c r="BD22" s="60">
        <f xml:space="preserve"> ComSum!BD103</f>
        <v>0.98000000000000009</v>
      </c>
      <c r="BE22" s="60">
        <f xml:space="preserve"> ComSum!BE103</f>
        <v>0.97999999999999987</v>
      </c>
      <c r="BF22" s="60">
        <f xml:space="preserve"> ComSum!BF103</f>
        <v>0.98</v>
      </c>
      <c r="BG22" s="60">
        <f xml:space="preserve"> ComSum!BG103</f>
        <v>0.97999999999999987</v>
      </c>
      <c r="BH22" s="60">
        <f xml:space="preserve"> ComSum!BH103</f>
        <v>0.98</v>
      </c>
      <c r="BI22" s="60">
        <f xml:space="preserve"> ComSum!BI103</f>
        <v>0.97999999999999976</v>
      </c>
      <c r="BJ22" s="60">
        <f xml:space="preserve"> ComSum!BJ103</f>
        <v>0.98000000000000009</v>
      </c>
      <c r="BK22" s="60">
        <f xml:space="preserve"> ComSum!BK103</f>
        <v>0.97999999999999987</v>
      </c>
      <c r="BL22" s="60">
        <f xml:space="preserve"> ComSum!BL103</f>
        <v>0.98</v>
      </c>
      <c r="BM22" s="60">
        <f xml:space="preserve"> ComSum!BM103</f>
        <v>0.97999999999999976</v>
      </c>
      <c r="BN22" s="60">
        <f xml:space="preserve"> ComSum!BN103</f>
        <v>0.97999999999999987</v>
      </c>
      <c r="BO22" s="60">
        <f xml:space="preserve"> ComSum!BO103</f>
        <v>0.98</v>
      </c>
      <c r="BP22" s="60">
        <f xml:space="preserve"> ComSum!BP103</f>
        <v>0.98</v>
      </c>
      <c r="BQ22" s="60">
        <f xml:space="preserve"> ComSum!BQ103</f>
        <v>0.9800000000000002</v>
      </c>
      <c r="BR22" s="60">
        <f xml:space="preserve"> ComSum!BR103</f>
        <v>0.98000000000000009</v>
      </c>
      <c r="BS22" s="60">
        <f xml:space="preserve"> ComSum!BS103</f>
        <v>0.98</v>
      </c>
      <c r="BT22" s="60">
        <f xml:space="preserve"> ComSum!BT103</f>
        <v>0.98000000000000009</v>
      </c>
      <c r="BU22" s="60">
        <f xml:space="preserve"> ComSum!BU103</f>
        <v>0.98</v>
      </c>
      <c r="BV22" s="60">
        <f xml:space="preserve"> ComSum!BV103</f>
        <v>0.98</v>
      </c>
      <c r="BW22" s="60">
        <f xml:space="preserve"> ComSum!BW103</f>
        <v>0.98000000000000043</v>
      </c>
      <c r="BX22" s="60">
        <f xml:space="preserve"> ComSum!BX103</f>
        <v>0.98000000000000032</v>
      </c>
      <c r="BY22" s="60">
        <f xml:space="preserve"> ComSum!BY103</f>
        <v>0.97999999999999987</v>
      </c>
      <c r="BZ22" s="60">
        <f xml:space="preserve"> ComSum!BZ103</f>
        <v>0.98</v>
      </c>
      <c r="CA22" s="60">
        <f xml:space="preserve"> ComSum!CA103</f>
        <v>0.98000000000000009</v>
      </c>
      <c r="CB22" s="60">
        <f xml:space="preserve"> ComSum!CB103</f>
        <v>0.97999999999999965</v>
      </c>
      <c r="CC22" s="60">
        <f xml:space="preserve"> ComSum!CC103</f>
        <v>0.97999999999999987</v>
      </c>
      <c r="CD22" s="60">
        <f xml:space="preserve"> ComSum!CD103</f>
        <v>0.98000000000000009</v>
      </c>
      <c r="CE22" s="60">
        <f xml:space="preserve"> ComSum!CE103</f>
        <v>0.98</v>
      </c>
      <c r="CF22" s="60">
        <f xml:space="preserve"> ComSum!CF103</f>
        <v>0.98000000000000009</v>
      </c>
      <c r="CG22" s="60">
        <f xml:space="preserve"> ComSum!CG103</f>
        <v>0.98000000000000032</v>
      </c>
      <c r="CH22" s="60">
        <f xml:space="preserve"> ComSum!CH103</f>
        <v>0.98000000000000009</v>
      </c>
      <c r="CI22" s="60">
        <f xml:space="preserve"> ComSum!CI103</f>
        <v>0.97999999999999976</v>
      </c>
      <c r="CJ22" s="60">
        <f xml:space="preserve"> ComSum!CJ103</f>
        <v>0.97999999999999976</v>
      </c>
      <c r="CK22" s="60">
        <f xml:space="preserve"> ComSum!CK103</f>
        <v>0.98</v>
      </c>
      <c r="CL22" s="60">
        <f xml:space="preserve"> ComSum!CL103</f>
        <v>0.97999999999999987</v>
      </c>
      <c r="CM22" s="60">
        <f xml:space="preserve"> ComSum!CM103</f>
        <v>0.98</v>
      </c>
      <c r="CN22" s="60">
        <f xml:space="preserve"> ComSum!CN103</f>
        <v>0.98000000000000009</v>
      </c>
      <c r="CO22" s="60">
        <f xml:space="preserve"> ComSum!CO103</f>
        <v>0.9800000000000002</v>
      </c>
    </row>
    <row r="23" spans="1:93" s="20" customFormat="1" outlineLevel="2" x14ac:dyDescent="0.2">
      <c r="A23" s="87"/>
      <c r="B23" s="34"/>
      <c r="D23" s="88"/>
      <c r="E23" s="20" t="s">
        <v>344</v>
      </c>
      <c r="G23" s="144"/>
      <c r="H23" s="162" t="s">
        <v>182</v>
      </c>
      <c r="I23" s="95">
        <f xml:space="preserve"> SUM( K23:CO23 )</f>
        <v>591723.9686314034</v>
      </c>
      <c r="K23" s="172">
        <f xml:space="preserve"> $G21 * K$5 * K22</f>
        <v>2296.9800526018867</v>
      </c>
      <c r="L23" s="172">
        <f t="shared" ref="L23:BW23" si="0" xml:space="preserve"> $G21 * L$5 * L22</f>
        <v>7177.5396725656437</v>
      </c>
      <c r="M23" s="172">
        <f t="shared" si="0"/>
        <v>7183.6482169678256</v>
      </c>
      <c r="N23" s="172">
        <f t="shared" si="0"/>
        <v>7183.6482169678266</v>
      </c>
      <c r="O23" s="172">
        <f t="shared" si="0"/>
        <v>7203.3294449595196</v>
      </c>
      <c r="P23" s="172">
        <f t="shared" si="0"/>
        <v>7183.6482169678256</v>
      </c>
      <c r="Q23" s="172">
        <f t="shared" si="0"/>
        <v>7183.6482169678266</v>
      </c>
      <c r="R23" s="172">
        <f t="shared" si="0"/>
        <v>7183.6482169678229</v>
      </c>
      <c r="S23" s="172">
        <f t="shared" si="0"/>
        <v>7203.3294449595169</v>
      </c>
      <c r="T23" s="172">
        <f t="shared" si="0"/>
        <v>7183.6482169678247</v>
      </c>
      <c r="U23" s="172">
        <f t="shared" si="0"/>
        <v>7183.6482169678229</v>
      </c>
      <c r="V23" s="172">
        <f t="shared" si="0"/>
        <v>7183.6482169678266</v>
      </c>
      <c r="W23" s="172">
        <f t="shared" si="0"/>
        <v>7203.3294449595187</v>
      </c>
      <c r="X23" s="172">
        <f t="shared" si="0"/>
        <v>7183.6482169678266</v>
      </c>
      <c r="Y23" s="172">
        <f t="shared" si="0"/>
        <v>7183.6482169678247</v>
      </c>
      <c r="Z23" s="172">
        <f t="shared" si="0"/>
        <v>7183.6482169678238</v>
      </c>
      <c r="AA23" s="172">
        <f t="shared" si="0"/>
        <v>7203.3294449595178</v>
      </c>
      <c r="AB23" s="172">
        <f t="shared" si="0"/>
        <v>7183.6482169678266</v>
      </c>
      <c r="AC23" s="172">
        <f t="shared" si="0"/>
        <v>7183.6482169678238</v>
      </c>
      <c r="AD23" s="172">
        <f t="shared" si="0"/>
        <v>7183.6482169678256</v>
      </c>
      <c r="AE23" s="172">
        <f t="shared" si="0"/>
        <v>7203.3294449595196</v>
      </c>
      <c r="AF23" s="172">
        <f t="shared" si="0"/>
        <v>7183.6482169678247</v>
      </c>
      <c r="AG23" s="172">
        <f t="shared" si="0"/>
        <v>7183.6482169678229</v>
      </c>
      <c r="AH23" s="172">
        <f t="shared" si="0"/>
        <v>7183.6482169678247</v>
      </c>
      <c r="AI23" s="172">
        <f t="shared" si="0"/>
        <v>7203.3294449595178</v>
      </c>
      <c r="AJ23" s="172">
        <f t="shared" si="0"/>
        <v>7183.6482169678275</v>
      </c>
      <c r="AK23" s="172">
        <f t="shared" si="0"/>
        <v>7183.6482169678247</v>
      </c>
      <c r="AL23" s="172">
        <f t="shared" si="0"/>
        <v>7183.6482169678238</v>
      </c>
      <c r="AM23" s="172">
        <f t="shared" si="0"/>
        <v>7203.329444959516</v>
      </c>
      <c r="AN23" s="172">
        <f t="shared" si="0"/>
        <v>7183.6482169678275</v>
      </c>
      <c r="AO23" s="172">
        <f t="shared" si="0"/>
        <v>7183.6482169678256</v>
      </c>
      <c r="AP23" s="172">
        <f t="shared" si="0"/>
        <v>7183.648216967822</v>
      </c>
      <c r="AQ23" s="172">
        <f t="shared" si="0"/>
        <v>7203.3294449595187</v>
      </c>
      <c r="AR23" s="172">
        <f t="shared" si="0"/>
        <v>7183.6482169678266</v>
      </c>
      <c r="AS23" s="172">
        <f t="shared" si="0"/>
        <v>7183.6482169678238</v>
      </c>
      <c r="AT23" s="172">
        <f t="shared" si="0"/>
        <v>7183.648216967822</v>
      </c>
      <c r="AU23" s="172">
        <f t="shared" si="0"/>
        <v>7203.3294449595178</v>
      </c>
      <c r="AV23" s="172">
        <f t="shared" si="0"/>
        <v>7183.648216967822</v>
      </c>
      <c r="AW23" s="172">
        <f t="shared" si="0"/>
        <v>7183.6482169678229</v>
      </c>
      <c r="AX23" s="172">
        <f t="shared" si="0"/>
        <v>7183.6482169678256</v>
      </c>
      <c r="AY23" s="172">
        <f t="shared" si="0"/>
        <v>7203.3294449595169</v>
      </c>
      <c r="AZ23" s="172">
        <f t="shared" si="0"/>
        <v>7183.6482169678256</v>
      </c>
      <c r="BA23" s="172">
        <f t="shared" si="0"/>
        <v>7183.6482169678238</v>
      </c>
      <c r="BB23" s="172">
        <f t="shared" si="0"/>
        <v>7183.6482169678238</v>
      </c>
      <c r="BC23" s="172">
        <f t="shared" si="0"/>
        <v>7203.3294449595178</v>
      </c>
      <c r="BD23" s="172">
        <f t="shared" si="0"/>
        <v>7183.6482169678256</v>
      </c>
      <c r="BE23" s="172">
        <f t="shared" si="0"/>
        <v>7183.6482169678238</v>
      </c>
      <c r="BF23" s="172">
        <f t="shared" si="0"/>
        <v>7183.6482169678247</v>
      </c>
      <c r="BG23" s="172">
        <f t="shared" si="0"/>
        <v>7203.3294449595178</v>
      </c>
      <c r="BH23" s="172">
        <f t="shared" si="0"/>
        <v>7183.6482169678247</v>
      </c>
      <c r="BI23" s="172">
        <f t="shared" si="0"/>
        <v>7183.6482169678229</v>
      </c>
      <c r="BJ23" s="172">
        <f t="shared" si="0"/>
        <v>7183.6482169678256</v>
      </c>
      <c r="BK23" s="172">
        <f t="shared" si="0"/>
        <v>7203.3294449595178</v>
      </c>
      <c r="BL23" s="172">
        <f t="shared" si="0"/>
        <v>7183.6482169678247</v>
      </c>
      <c r="BM23" s="172">
        <f t="shared" si="0"/>
        <v>7183.6482169678229</v>
      </c>
      <c r="BN23" s="172">
        <f t="shared" si="0"/>
        <v>7183.6482169678238</v>
      </c>
      <c r="BO23" s="172">
        <f t="shared" si="0"/>
        <v>7203.3294449595178</v>
      </c>
      <c r="BP23" s="172">
        <f t="shared" si="0"/>
        <v>7183.6482169678247</v>
      </c>
      <c r="BQ23" s="172">
        <f t="shared" si="0"/>
        <v>7183.6482169678266</v>
      </c>
      <c r="BR23" s="172">
        <f t="shared" si="0"/>
        <v>7183.6482169678256</v>
      </c>
      <c r="BS23" s="172">
        <f t="shared" si="0"/>
        <v>7203.3294449595178</v>
      </c>
      <c r="BT23" s="172">
        <f t="shared" si="0"/>
        <v>7183.6482169678256</v>
      </c>
      <c r="BU23" s="172">
        <f t="shared" si="0"/>
        <v>7183.6482169678247</v>
      </c>
      <c r="BV23" s="172">
        <f t="shared" si="0"/>
        <v>7183.6482169678247</v>
      </c>
      <c r="BW23" s="172">
        <f t="shared" si="0"/>
        <v>7203.3294449595214</v>
      </c>
      <c r="BX23" s="172">
        <f t="shared" ref="BX23:CO23" si="1" xml:space="preserve"> $G21 * BX$5 * BX22</f>
        <v>7183.6482169678275</v>
      </c>
      <c r="BY23" s="172">
        <f t="shared" si="1"/>
        <v>7183.6482169678238</v>
      </c>
      <c r="BZ23" s="172">
        <f t="shared" si="1"/>
        <v>7183.6482169678247</v>
      </c>
      <c r="CA23" s="172">
        <f t="shared" si="1"/>
        <v>7203.3294449595187</v>
      </c>
      <c r="CB23" s="172">
        <f t="shared" si="1"/>
        <v>7183.648216967822</v>
      </c>
      <c r="CC23" s="172">
        <f t="shared" si="1"/>
        <v>7183.6482169678238</v>
      </c>
      <c r="CD23" s="172">
        <f t="shared" si="1"/>
        <v>7183.6482169678256</v>
      </c>
      <c r="CE23" s="172">
        <f t="shared" si="1"/>
        <v>7203.3294449595178</v>
      </c>
      <c r="CF23" s="172">
        <f t="shared" si="1"/>
        <v>7183.6482169678256</v>
      </c>
      <c r="CG23" s="172">
        <f t="shared" si="1"/>
        <v>7183.6482169678275</v>
      </c>
      <c r="CH23" s="172">
        <f t="shared" si="1"/>
        <v>7183.6482169678256</v>
      </c>
      <c r="CI23" s="172">
        <f t="shared" si="1"/>
        <v>7203.3294449595169</v>
      </c>
      <c r="CJ23" s="172">
        <f t="shared" si="1"/>
        <v>7183.6482169678229</v>
      </c>
      <c r="CK23" s="172">
        <f t="shared" si="1"/>
        <v>7183.6482169678247</v>
      </c>
      <c r="CL23" s="172">
        <f t="shared" si="1"/>
        <v>7183.6482169678238</v>
      </c>
      <c r="CM23" s="172">
        <f t="shared" si="1"/>
        <v>7183.6482169678247</v>
      </c>
      <c r="CN23" s="172">
        <f t="shared" si="1"/>
        <v>7183.6482169678256</v>
      </c>
      <c r="CO23" s="172">
        <f t="shared" si="1"/>
        <v>7183.6482169678266</v>
      </c>
    </row>
    <row r="24" spans="1:93" s="362" customFormat="1" outlineLevel="2" x14ac:dyDescent="0.2">
      <c r="A24" s="363"/>
      <c r="B24" s="307"/>
      <c r="D24" s="364"/>
      <c r="H24" s="365"/>
    </row>
    <row r="25" spans="1:93" outlineLevel="2" x14ac:dyDescent="0.2">
      <c r="B25" s="61"/>
      <c r="D25" s="39"/>
      <c r="E25" t="s">
        <v>419</v>
      </c>
      <c r="H25" s="163" t="s">
        <v>8</v>
      </c>
      <c r="I25" s="55">
        <f xml:space="preserve"> SUM( K25:CO25 )</f>
        <v>2480964.1041334183</v>
      </c>
      <c r="K25" s="55">
        <f xml:space="preserve"> K23 * SUMPRODUCT( $G$16:$G$18, K16:K18 )</f>
        <v>3180.3985808325724</v>
      </c>
      <c r="L25" s="55">
        <f t="shared" ref="L25:BW25" si="2" xml:space="preserve"> L23 * SUMPRODUCT( $G$16:$G$18, L16:L18 )</f>
        <v>10167.702700156489</v>
      </c>
      <c r="M25" s="55">
        <f t="shared" si="2"/>
        <v>10985.234853387199</v>
      </c>
      <c r="N25" s="55">
        <f t="shared" si="2"/>
        <v>11898.276541763811</v>
      </c>
      <c r="O25" s="55">
        <f t="shared" si="2"/>
        <v>12947.264344370242</v>
      </c>
      <c r="P25" s="55">
        <f t="shared" si="2"/>
        <v>13556.262550239984</v>
      </c>
      <c r="Q25" s="55">
        <f t="shared" si="2"/>
        <v>12793.359109598001</v>
      </c>
      <c r="R25" s="55">
        <f t="shared" si="2"/>
        <v>13556.262550239979</v>
      </c>
      <c r="S25" s="55">
        <f t="shared" si="2"/>
        <v>14036.407756448114</v>
      </c>
      <c r="T25" s="55">
        <f t="shared" si="2"/>
        <v>14277.973331894604</v>
      </c>
      <c r="U25" s="55">
        <f t="shared" si="2"/>
        <v>14563.487182234792</v>
      </c>
      <c r="V25" s="55">
        <f t="shared" si="2"/>
        <v>14854.710397401577</v>
      </c>
      <c r="W25" s="55">
        <f t="shared" si="2"/>
        <v>15193.268809865722</v>
      </c>
      <c r="X25" s="55">
        <f t="shared" si="2"/>
        <v>15454.743881454631</v>
      </c>
      <c r="Y25" s="55">
        <f t="shared" si="2"/>
        <v>15763.789383154699</v>
      </c>
      <c r="Z25" s="55">
        <f t="shared" si="2"/>
        <v>16079.014807527941</v>
      </c>
      <c r="AA25" s="55">
        <f t="shared" si="2"/>
        <v>16445.476729813305</v>
      </c>
      <c r="AB25" s="55">
        <f t="shared" si="2"/>
        <v>16728.502210310922</v>
      </c>
      <c r="AC25" s="55">
        <f t="shared" si="2"/>
        <v>17063.01880909325</v>
      </c>
      <c r="AD25" s="55">
        <f t="shared" si="2"/>
        <v>17404.224671113509</v>
      </c>
      <c r="AE25" s="55">
        <f t="shared" si="2"/>
        <v>17800.889871389121</v>
      </c>
      <c r="AF25" s="55">
        <f t="shared" si="2"/>
        <v>18107.241915291961</v>
      </c>
      <c r="AG25" s="55">
        <f t="shared" si="2"/>
        <v>18469.32890327699</v>
      </c>
      <c r="AH25" s="55">
        <f t="shared" si="2"/>
        <v>18838.656474200132</v>
      </c>
      <c r="AI25" s="55">
        <f t="shared" si="2"/>
        <v>19268.014264304085</v>
      </c>
      <c r="AJ25" s="55">
        <f t="shared" si="2"/>
        <v>19599.61541427279</v>
      </c>
      <c r="AK25" s="55">
        <f t="shared" si="2"/>
        <v>19991.545104295077</v>
      </c>
      <c r="AL25" s="55">
        <f t="shared" si="2"/>
        <v>20391.312135952605</v>
      </c>
      <c r="AM25" s="55">
        <f t="shared" si="2"/>
        <v>20856.056993315593</v>
      </c>
      <c r="AN25" s="55">
        <f t="shared" si="2"/>
        <v>21214.988245282162</v>
      </c>
      <c r="AO25" s="55">
        <f t="shared" si="2"/>
        <v>21639.220231015155</v>
      </c>
      <c r="AP25" s="55">
        <f t="shared" si="2"/>
        <v>22071.935501095893</v>
      </c>
      <c r="AQ25" s="55">
        <f t="shared" si="2"/>
        <v>22574.983978201803</v>
      </c>
      <c r="AR25" s="55">
        <f t="shared" si="2"/>
        <v>22963.497840866159</v>
      </c>
      <c r="AS25" s="55">
        <f t="shared" si="2"/>
        <v>23422.694432246415</v>
      </c>
      <c r="AT25" s="55">
        <f t="shared" si="2"/>
        <v>23891.073488379934</v>
      </c>
      <c r="AU25" s="55">
        <f t="shared" si="2"/>
        <v>24435.582515880404</v>
      </c>
      <c r="AV25" s="55">
        <f t="shared" si="2"/>
        <v>24856.11714655234</v>
      </c>
      <c r="AW25" s="55">
        <f t="shared" si="2"/>
        <v>25353.160077369845</v>
      </c>
      <c r="AX25" s="55">
        <f t="shared" si="2"/>
        <v>25860.142278815147</v>
      </c>
      <c r="AY25" s="55">
        <f t="shared" si="2"/>
        <v>26449.528977161277</v>
      </c>
      <c r="AZ25" s="55">
        <f t="shared" si="2"/>
        <v>26904.723482658697</v>
      </c>
      <c r="BA25" s="55">
        <f t="shared" si="2"/>
        <v>27442.731995163227</v>
      </c>
      <c r="BB25" s="55">
        <f t="shared" si="2"/>
        <v>27991.498959049506</v>
      </c>
      <c r="BC25" s="55">
        <f t="shared" si="2"/>
        <v>28629.462082970473</v>
      </c>
      <c r="BD25" s="55">
        <f t="shared" si="2"/>
        <v>29122.173081596113</v>
      </c>
      <c r="BE25" s="55">
        <f t="shared" si="2"/>
        <v>29704.523501611679</v>
      </c>
      <c r="BF25" s="55">
        <f t="shared" si="2"/>
        <v>30298.519069492493</v>
      </c>
      <c r="BG25" s="55">
        <f t="shared" si="2"/>
        <v>30989.062219897922</v>
      </c>
      <c r="BH25" s="55">
        <f t="shared" si="2"/>
        <v>31522.381768431107</v>
      </c>
      <c r="BI25" s="55">
        <f t="shared" si="2"/>
        <v>32152.728693823763</v>
      </c>
      <c r="BJ25" s="55">
        <f t="shared" si="2"/>
        <v>32795.680543846524</v>
      </c>
      <c r="BK25" s="55">
        <f t="shared" si="2"/>
        <v>33543.137292821455</v>
      </c>
      <c r="BL25" s="55">
        <f t="shared" si="2"/>
        <v>34120.412291027358</v>
      </c>
      <c r="BM25" s="55">
        <f t="shared" si="2"/>
        <v>34802.711526496882</v>
      </c>
      <c r="BN25" s="55">
        <f t="shared" si="2"/>
        <v>35498.654566817058</v>
      </c>
      <c r="BO25" s="55">
        <f t="shared" si="2"/>
        <v>36307.715653383711</v>
      </c>
      <c r="BP25" s="55">
        <f t="shared" si="2"/>
        <v>36932.568847815026</v>
      </c>
      <c r="BQ25" s="55">
        <f t="shared" si="2"/>
        <v>37671.102229939977</v>
      </c>
      <c r="BR25" s="55">
        <f t="shared" si="2"/>
        <v>38424.403920187775</v>
      </c>
      <c r="BS25" s="55">
        <f t="shared" si="2"/>
        <v>39300.146687503875</v>
      </c>
      <c r="BT25" s="55">
        <f t="shared" si="2"/>
        <v>39976.499406406409</v>
      </c>
      <c r="BU25" s="55">
        <f t="shared" si="2"/>
        <v>40775.901674734559</v>
      </c>
      <c r="BV25" s="55">
        <f t="shared" si="2"/>
        <v>41591.289434441329</v>
      </c>
      <c r="BW25" s="55">
        <f t="shared" si="2"/>
        <v>42539.209693171149</v>
      </c>
      <c r="BX25" s="55">
        <f t="shared" ref="BX25:CO25" si="3" xml:space="preserve"> BX23 * SUMPRODUCT( $G$16:$G$18, BX16:BX18 )</f>
        <v>43271.306455168458</v>
      </c>
      <c r="BY25" s="55">
        <f t="shared" si="3"/>
        <v>44136.594337984934</v>
      </c>
      <c r="BZ25" s="55">
        <f t="shared" si="3"/>
        <v>45019.185213973709</v>
      </c>
      <c r="CA25" s="55">
        <f t="shared" si="3"/>
        <v>46045.23173179329</v>
      </c>
      <c r="CB25" s="55">
        <f t="shared" si="3"/>
        <v>46837.666882784644</v>
      </c>
      <c r="CC25" s="55">
        <f t="shared" si="3"/>
        <v>47774.270580088283</v>
      </c>
      <c r="CD25" s="55">
        <f t="shared" si="3"/>
        <v>48729.603359009037</v>
      </c>
      <c r="CE25" s="55">
        <f t="shared" si="3"/>
        <v>49840.21519268836</v>
      </c>
      <c r="CF25" s="55">
        <f t="shared" si="3"/>
        <v>50697.961738122518</v>
      </c>
      <c r="CG25" s="55">
        <f t="shared" si="3"/>
        <v>51711.758999384838</v>
      </c>
      <c r="CH25" s="55">
        <f t="shared" si="3"/>
        <v>52745.828966919871</v>
      </c>
      <c r="CI25" s="55">
        <f t="shared" si="3"/>
        <v>53947.975871262694</v>
      </c>
      <c r="CJ25" s="55">
        <f t="shared" si="3"/>
        <v>54876.41668472709</v>
      </c>
      <c r="CK25" s="55">
        <f t="shared" si="3"/>
        <v>55973.769695292649</v>
      </c>
      <c r="CL25" s="55">
        <f t="shared" si="3"/>
        <v>57093.066260167063</v>
      </c>
      <c r="CM25" s="55">
        <f t="shared" si="3"/>
        <v>58234.745180329679</v>
      </c>
      <c r="CN25" s="55">
        <f t="shared" si="3"/>
        <v>59399.254031377495</v>
      </c>
      <c r="CO25" s="55">
        <f t="shared" si="3"/>
        <v>60587.049338989505</v>
      </c>
    </row>
    <row r="26" spans="1:93" s="20" customFormat="1" outlineLevel="2" x14ac:dyDescent="0.2">
      <c r="A26" s="87"/>
      <c r="B26" s="34"/>
      <c r="D26" s="88"/>
      <c r="E26" s="20" t="s">
        <v>420</v>
      </c>
      <c r="H26" s="174" t="s">
        <v>8</v>
      </c>
      <c r="I26" s="175">
        <f xml:space="preserve"> SUM( K26:CO26 )</f>
        <v>217068.79080081423</v>
      </c>
      <c r="K26" s="175">
        <f xml:space="preserve"> K15 * $G20 * K$22</f>
        <v>196.5</v>
      </c>
      <c r="L26" s="175">
        <f t="shared" ref="L26:BW26" si="4" xml:space="preserve"> L15 * $G20 * L$22</f>
        <v>615.70000000000027</v>
      </c>
      <c r="M26" s="175">
        <f t="shared" si="4"/>
        <v>626.41600000000005</v>
      </c>
      <c r="N26" s="175">
        <f t="shared" si="4"/>
        <v>865.53600000000006</v>
      </c>
      <c r="O26" s="175">
        <f t="shared" si="4"/>
        <v>1021.5520000000001</v>
      </c>
      <c r="P26" s="175">
        <f t="shared" si="4"/>
        <v>1159.5359999999998</v>
      </c>
      <c r="Q26" s="175">
        <f t="shared" si="4"/>
        <v>1183.0560000000003</v>
      </c>
      <c r="R26" s="175">
        <f t="shared" si="4"/>
        <v>1206.5759999999998</v>
      </c>
      <c r="S26" s="175">
        <f t="shared" si="4"/>
        <v>1230.8799999999997</v>
      </c>
      <c r="T26" s="175">
        <f t="shared" si="4"/>
        <v>1255.4936674959106</v>
      </c>
      <c r="U26" s="175">
        <f t="shared" si="4"/>
        <v>1280.5995297042214</v>
      </c>
      <c r="V26" s="175">
        <f t="shared" si="4"/>
        <v>1306.2074289466823</v>
      </c>
      <c r="W26" s="175">
        <f t="shared" si="4"/>
        <v>1332.3274043600304</v>
      </c>
      <c r="X26" s="175">
        <f t="shared" si="4"/>
        <v>1358.9696958316667</v>
      </c>
      <c r="Y26" s="175">
        <f t="shared" si="4"/>
        <v>1386.1447480140237</v>
      </c>
      <c r="Z26" s="175">
        <f t="shared" si="4"/>
        <v>1413.8632144192136</v>
      </c>
      <c r="AA26" s="175">
        <f t="shared" si="4"/>
        <v>1442.1359615955541</v>
      </c>
      <c r="AB26" s="175">
        <f t="shared" si="4"/>
        <v>1470.9740733876126</v>
      </c>
      <c r="AC26" s="175">
        <f t="shared" si="4"/>
        <v>1500.3888552814346</v>
      </c>
      <c r="AD26" s="175">
        <f t="shared" si="4"/>
        <v>1530.3918388366699</v>
      </c>
      <c r="AE26" s="175">
        <f t="shared" si="4"/>
        <v>1560.9947862073163</v>
      </c>
      <c r="AF26" s="175">
        <f t="shared" si="4"/>
        <v>1592.2096947528748</v>
      </c>
      <c r="AG26" s="175">
        <f t="shared" si="4"/>
        <v>1624.048801741706</v>
      </c>
      <c r="AH26" s="175">
        <f t="shared" si="4"/>
        <v>1656.5245891484419</v>
      </c>
      <c r="AI26" s="175">
        <f t="shared" si="4"/>
        <v>1689.649788547327</v>
      </c>
      <c r="AJ26" s="175">
        <f t="shared" si="4"/>
        <v>1723.4373861034176</v>
      </c>
      <c r="AK26" s="175">
        <f t="shared" si="4"/>
        <v>1757.9006276635778</v>
      </c>
      <c r="AL26" s="175">
        <f t="shared" si="4"/>
        <v>1793.0530239492955</v>
      </c>
      <c r="AM26" s="175">
        <f t="shared" si="4"/>
        <v>1828.9083558533193</v>
      </c>
      <c r="AN26" s="175">
        <f t="shared" si="4"/>
        <v>1865.480679842228</v>
      </c>
      <c r="AO26" s="175">
        <f t="shared" si="4"/>
        <v>1902.7843334670183</v>
      </c>
      <c r="AP26" s="175">
        <f t="shared" si="4"/>
        <v>1940.8339409839039</v>
      </c>
      <c r="AQ26" s="175">
        <f t="shared" si="4"/>
        <v>1979.6444190875022</v>
      </c>
      <c r="AR26" s="175">
        <f t="shared" si="4"/>
        <v>2019.2309827586605</v>
      </c>
      <c r="AS26" s="175">
        <f t="shared" si="4"/>
        <v>2059.609151229236</v>
      </c>
      <c r="AT26" s="175">
        <f t="shared" si="4"/>
        <v>2100.7947540661416</v>
      </c>
      <c r="AU26" s="175">
        <f t="shared" si="4"/>
        <v>2142.8039373770562</v>
      </c>
      <c r="AV26" s="175">
        <f t="shared" si="4"/>
        <v>2185.6531701402228</v>
      </c>
      <c r="AW26" s="175">
        <f t="shared" si="4"/>
        <v>2229.3592506608379</v>
      </c>
      <c r="AX26" s="175">
        <f t="shared" si="4"/>
        <v>2273.9393131565316</v>
      </c>
      <c r="AY26" s="175">
        <f t="shared" si="4"/>
        <v>2319.4108344745432</v>
      </c>
      <c r="AZ26" s="175">
        <f t="shared" si="4"/>
        <v>2365.7916409432246</v>
      </c>
      <c r="BA26" s="175">
        <f t="shared" si="4"/>
        <v>2413.0999153605367</v>
      </c>
      <c r="BB26" s="175">
        <f t="shared" si="4"/>
        <v>2461.3542041223127</v>
      </c>
      <c r="BC26" s="175">
        <f t="shared" si="4"/>
        <v>2510.5734244930463</v>
      </c>
      <c r="BD26" s="175">
        <f t="shared" si="4"/>
        <v>2560.7768720220843</v>
      </c>
      <c r="BE26" s="175">
        <f t="shared" si="4"/>
        <v>2611.9842281081119</v>
      </c>
      <c r="BF26" s="175">
        <f t="shared" si="4"/>
        <v>2664.2155677149108</v>
      </c>
      <c r="BG26" s="175">
        <f t="shared" si="4"/>
        <v>2717.4913672413986</v>
      </c>
      <c r="BH26" s="175">
        <f t="shared" si="4"/>
        <v>2771.8325125490551</v>
      </c>
      <c r="BI26" s="175">
        <f t="shared" si="4"/>
        <v>2827.2603071498579</v>
      </c>
      <c r="BJ26" s="175">
        <f t="shared" si="4"/>
        <v>2883.7964805579677</v>
      </c>
      <c r="BK26" s="175">
        <f t="shared" si="4"/>
        <v>2941.4631968083991</v>
      </c>
      <c r="BL26" s="175">
        <f t="shared" si="4"/>
        <v>3000.2830631460606</v>
      </c>
      <c r="BM26" s="175">
        <f t="shared" si="4"/>
        <v>3060.2791388885289</v>
      </c>
      <c r="BN26" s="175">
        <f t="shared" si="4"/>
        <v>3121.4749444660629</v>
      </c>
      <c r="BO26" s="175">
        <f t="shared" si="4"/>
        <v>3183.8944706423799</v>
      </c>
      <c r="BP26" s="175">
        <f t="shared" si="4"/>
        <v>3247.5621879198238</v>
      </c>
      <c r="BQ26" s="175">
        <f t="shared" si="4"/>
        <v>3312.503056132608</v>
      </c>
      <c r="BR26" s="175">
        <f t="shared" si="4"/>
        <v>3378.7425342318829</v>
      </c>
      <c r="BS26" s="175">
        <f t="shared" si="4"/>
        <v>3446.3065902664875</v>
      </c>
      <c r="BT26" s="175">
        <f t="shared" si="4"/>
        <v>3515.221711563272</v>
      </c>
      <c r="BU26" s="175">
        <f t="shared" si="4"/>
        <v>3585.5149151109972</v>
      </c>
      <c r="BV26" s="175">
        <f t="shared" si="4"/>
        <v>3657.2137581518869</v>
      </c>
      <c r="BW26" s="175">
        <f t="shared" si="4"/>
        <v>3730.3463489849682</v>
      </c>
      <c r="BX26" s="175">
        <f t="shared" ref="BX26:CO26" si="5" xml:space="preserve"> BX15 * $G20 * BX$22</f>
        <v>3804.9413579854395</v>
      </c>
      <c r="BY26" s="175">
        <f t="shared" si="5"/>
        <v>3881.028028844411</v>
      </c>
      <c r="BZ26" s="175">
        <f t="shared" si="5"/>
        <v>3958.6361900333873</v>
      </c>
      <c r="CA26" s="175">
        <f t="shared" si="5"/>
        <v>4037.7962664979987</v>
      </c>
      <c r="CB26" s="175">
        <f t="shared" si="5"/>
        <v>4118.5392915855864</v>
      </c>
      <c r="CC26" s="175">
        <f t="shared" si="5"/>
        <v>4200.8969192112945</v>
      </c>
      <c r="CD26" s="175">
        <f t="shared" si="5"/>
        <v>4284.901436267437</v>
      </c>
      <c r="CE26" s="175">
        <f t="shared" si="5"/>
        <v>4370.585775281018</v>
      </c>
      <c r="CF26" s="175">
        <f t="shared" si="5"/>
        <v>4457.9835273243725</v>
      </c>
      <c r="CG26" s="175">
        <f t="shared" si="5"/>
        <v>4547.1289551839618</v>
      </c>
      <c r="CH26" s="175">
        <f t="shared" si="5"/>
        <v>4638.0570067925064</v>
      </c>
      <c r="CI26" s="175">
        <f t="shared" si="5"/>
        <v>4730.8033289297318</v>
      </c>
      <c r="CJ26" s="175">
        <f t="shared" si="5"/>
        <v>4825.4042811970721</v>
      </c>
      <c r="CK26" s="175">
        <f t="shared" si="5"/>
        <v>4921.8969502718237</v>
      </c>
      <c r="CL26" s="175">
        <f t="shared" si="5"/>
        <v>5020.3191644463386</v>
      </c>
      <c r="CM26" s="175">
        <f t="shared" si="5"/>
        <v>5120.7095084579641</v>
      </c>
      <c r="CN26" s="175">
        <f t="shared" si="5"/>
        <v>5223.1073386155222</v>
      </c>
      <c r="CO26" s="175">
        <f t="shared" si="5"/>
        <v>5327.5527982282656</v>
      </c>
    </row>
    <row r="27" spans="1:93" s="20" customFormat="1" outlineLevel="2" x14ac:dyDescent="0.2">
      <c r="A27" s="87"/>
      <c r="B27" s="34"/>
      <c r="D27" s="88"/>
      <c r="E27" s="20" t="s">
        <v>421</v>
      </c>
      <c r="H27" s="174" t="s">
        <v>8</v>
      </c>
      <c r="I27" s="315">
        <f xml:space="preserve"> SUM( K27:CO27 )</f>
        <v>2698032.8949342328</v>
      </c>
      <c r="K27" s="315">
        <f>SUM(K25:K26)</f>
        <v>3376.8985808325724</v>
      </c>
      <c r="L27" s="315">
        <f t="shared" ref="L27:BW27" si="6">SUM(L25:L26)</f>
        <v>10783.40270015649</v>
      </c>
      <c r="M27" s="315">
        <f t="shared" si="6"/>
        <v>11611.650853387198</v>
      </c>
      <c r="N27" s="315">
        <f t="shared" si="6"/>
        <v>12763.812541763811</v>
      </c>
      <c r="O27" s="315">
        <f t="shared" si="6"/>
        <v>13968.816344370241</v>
      </c>
      <c r="P27" s="315">
        <f t="shared" si="6"/>
        <v>14715.798550239984</v>
      </c>
      <c r="Q27" s="315">
        <f t="shared" si="6"/>
        <v>13976.415109598001</v>
      </c>
      <c r="R27" s="315">
        <f t="shared" si="6"/>
        <v>14762.838550239978</v>
      </c>
      <c r="S27" s="315">
        <f t="shared" si="6"/>
        <v>15267.287756448113</v>
      </c>
      <c r="T27" s="315">
        <f t="shared" si="6"/>
        <v>15533.466999390514</v>
      </c>
      <c r="U27" s="315">
        <f t="shared" si="6"/>
        <v>15844.086711939013</v>
      </c>
      <c r="V27" s="315">
        <f t="shared" si="6"/>
        <v>16160.917826348259</v>
      </c>
      <c r="W27" s="315">
        <f t="shared" si="6"/>
        <v>16525.596214225752</v>
      </c>
      <c r="X27" s="315">
        <f t="shared" si="6"/>
        <v>16813.713577286297</v>
      </c>
      <c r="Y27" s="315">
        <f t="shared" si="6"/>
        <v>17149.934131168724</v>
      </c>
      <c r="Z27" s="315">
        <f t="shared" si="6"/>
        <v>17492.878021947156</v>
      </c>
      <c r="AA27" s="315">
        <f t="shared" si="6"/>
        <v>17887.61269140886</v>
      </c>
      <c r="AB27" s="315">
        <f t="shared" si="6"/>
        <v>18199.476283698536</v>
      </c>
      <c r="AC27" s="315">
        <f t="shared" si="6"/>
        <v>18563.407664374685</v>
      </c>
      <c r="AD27" s="315">
        <f t="shared" si="6"/>
        <v>18934.616509950178</v>
      </c>
      <c r="AE27" s="315">
        <f t="shared" si="6"/>
        <v>19361.884657596438</v>
      </c>
      <c r="AF27" s="315">
        <f t="shared" si="6"/>
        <v>19699.451610044835</v>
      </c>
      <c r="AG27" s="315">
        <f t="shared" si="6"/>
        <v>20093.377705018695</v>
      </c>
      <c r="AH27" s="315">
        <f t="shared" si="6"/>
        <v>20495.181063348573</v>
      </c>
      <c r="AI27" s="315">
        <f t="shared" si="6"/>
        <v>20957.664052851411</v>
      </c>
      <c r="AJ27" s="315">
        <f t="shared" si="6"/>
        <v>21323.052800376208</v>
      </c>
      <c r="AK27" s="315">
        <f t="shared" si="6"/>
        <v>21749.445731958655</v>
      </c>
      <c r="AL27" s="315">
        <f t="shared" si="6"/>
        <v>22184.365159901899</v>
      </c>
      <c r="AM27" s="315">
        <f t="shared" si="6"/>
        <v>22684.965349168913</v>
      </c>
      <c r="AN27" s="315">
        <f t="shared" si="6"/>
        <v>23080.468925124391</v>
      </c>
      <c r="AO27" s="315">
        <f t="shared" si="6"/>
        <v>23542.004564482173</v>
      </c>
      <c r="AP27" s="315">
        <f t="shared" si="6"/>
        <v>24012.769442079796</v>
      </c>
      <c r="AQ27" s="315">
        <f t="shared" si="6"/>
        <v>24554.628397289303</v>
      </c>
      <c r="AR27" s="315">
        <f t="shared" si="6"/>
        <v>24982.728823624821</v>
      </c>
      <c r="AS27" s="315">
        <f t="shared" si="6"/>
        <v>25482.303583475652</v>
      </c>
      <c r="AT27" s="315">
        <f t="shared" si="6"/>
        <v>25991.868242446075</v>
      </c>
      <c r="AU27" s="315">
        <f t="shared" si="6"/>
        <v>26578.386453257459</v>
      </c>
      <c r="AV27" s="315">
        <f t="shared" si="6"/>
        <v>27041.770316692564</v>
      </c>
      <c r="AW27" s="315">
        <f t="shared" si="6"/>
        <v>27582.519328030681</v>
      </c>
      <c r="AX27" s="315">
        <f t="shared" si="6"/>
        <v>28134.081591971677</v>
      </c>
      <c r="AY27" s="315">
        <f t="shared" si="6"/>
        <v>28768.939811635821</v>
      </c>
      <c r="AZ27" s="315">
        <f t="shared" si="6"/>
        <v>29270.515123601923</v>
      </c>
      <c r="BA27" s="315">
        <f t="shared" si="6"/>
        <v>29855.831910523764</v>
      </c>
      <c r="BB27" s="315">
        <f t="shared" si="6"/>
        <v>30452.853163171818</v>
      </c>
      <c r="BC27" s="315">
        <f t="shared" si="6"/>
        <v>31140.035507463519</v>
      </c>
      <c r="BD27" s="315">
        <f t="shared" si="6"/>
        <v>31682.949953618197</v>
      </c>
      <c r="BE27" s="315">
        <f t="shared" si="6"/>
        <v>32316.507729719789</v>
      </c>
      <c r="BF27" s="315">
        <f t="shared" si="6"/>
        <v>32962.734637207403</v>
      </c>
      <c r="BG27" s="315">
        <f t="shared" si="6"/>
        <v>33706.553587139322</v>
      </c>
      <c r="BH27" s="315">
        <f t="shared" si="6"/>
        <v>34294.214280980159</v>
      </c>
      <c r="BI27" s="315">
        <f t="shared" si="6"/>
        <v>34979.989000973619</v>
      </c>
      <c r="BJ27" s="315">
        <f t="shared" si="6"/>
        <v>35679.477024404492</v>
      </c>
      <c r="BK27" s="315">
        <f t="shared" si="6"/>
        <v>36484.600489629855</v>
      </c>
      <c r="BL27" s="315">
        <f t="shared" si="6"/>
        <v>37120.695354173418</v>
      </c>
      <c r="BM27" s="315">
        <f t="shared" si="6"/>
        <v>37862.990665385412</v>
      </c>
      <c r="BN27" s="315">
        <f t="shared" si="6"/>
        <v>38620.129511283121</v>
      </c>
      <c r="BO27" s="315">
        <f t="shared" si="6"/>
        <v>39491.61012402609</v>
      </c>
      <c r="BP27" s="315">
        <f t="shared" si="6"/>
        <v>40180.131035734848</v>
      </c>
      <c r="BQ27" s="315">
        <f t="shared" si="6"/>
        <v>40983.605286072583</v>
      </c>
      <c r="BR27" s="315">
        <f t="shared" si="6"/>
        <v>41803.146454419657</v>
      </c>
      <c r="BS27" s="315">
        <f t="shared" si="6"/>
        <v>42746.453277770364</v>
      </c>
      <c r="BT27" s="315">
        <f t="shared" si="6"/>
        <v>43491.721117969682</v>
      </c>
      <c r="BU27" s="315">
        <f t="shared" si="6"/>
        <v>44361.416589845554</v>
      </c>
      <c r="BV27" s="315">
        <f t="shared" si="6"/>
        <v>45248.503192593213</v>
      </c>
      <c r="BW27" s="315">
        <f t="shared" si="6"/>
        <v>46269.556042156117</v>
      </c>
      <c r="BX27" s="315">
        <f t="shared" ref="BX27:CO27" si="7">SUM(BX25:BX26)</f>
        <v>47076.247813153896</v>
      </c>
      <c r="BY27" s="315">
        <f t="shared" si="7"/>
        <v>48017.622366829346</v>
      </c>
      <c r="BZ27" s="315">
        <f t="shared" si="7"/>
        <v>48977.821404007096</v>
      </c>
      <c r="CA27" s="315">
        <f t="shared" si="7"/>
        <v>50083.027998291291</v>
      </c>
      <c r="CB27" s="315">
        <f t="shared" si="7"/>
        <v>50956.206174370229</v>
      </c>
      <c r="CC27" s="315">
        <f t="shared" si="7"/>
        <v>51975.167499299576</v>
      </c>
      <c r="CD27" s="315">
        <f t="shared" si="7"/>
        <v>53014.504795276473</v>
      </c>
      <c r="CE27" s="315">
        <f t="shared" si="7"/>
        <v>54210.800967969379</v>
      </c>
      <c r="CF27" s="315">
        <f t="shared" si="7"/>
        <v>55155.945265446891</v>
      </c>
      <c r="CG27" s="315">
        <f t="shared" si="7"/>
        <v>56258.887954568796</v>
      </c>
      <c r="CH27" s="315">
        <f t="shared" si="7"/>
        <v>57383.885973712378</v>
      </c>
      <c r="CI27" s="315">
        <f t="shared" si="7"/>
        <v>58678.779200192424</v>
      </c>
      <c r="CJ27" s="315">
        <f t="shared" si="7"/>
        <v>59701.820965924162</v>
      </c>
      <c r="CK27" s="315">
        <f t="shared" si="7"/>
        <v>60895.666645564474</v>
      </c>
      <c r="CL27" s="315">
        <f t="shared" si="7"/>
        <v>62113.3854246134</v>
      </c>
      <c r="CM27" s="315">
        <f t="shared" si="7"/>
        <v>63355.454688787642</v>
      </c>
      <c r="CN27" s="315">
        <f t="shared" si="7"/>
        <v>64622.361369993014</v>
      </c>
      <c r="CO27" s="315">
        <f t="shared" si="7"/>
        <v>65914.602137217764</v>
      </c>
    </row>
    <row r="28" spans="1:93" outlineLevel="2" x14ac:dyDescent="0.2">
      <c r="B28" s="61"/>
      <c r="D28" s="39"/>
      <c r="H28" s="163"/>
      <c r="I28" s="78"/>
    </row>
    <row r="29" spans="1:93" outlineLevel="1" x14ac:dyDescent="0.2">
      <c r="B29" s="61"/>
      <c r="D29" s="39" t="s">
        <v>407</v>
      </c>
      <c r="H29" s="163"/>
      <c r="I29" s="78"/>
    </row>
    <row r="30" spans="1:93" outlineLevel="2" x14ac:dyDescent="0.2">
      <c r="B30" s="61"/>
      <c r="D30" s="39"/>
      <c r="E30" s="18" t="str">
        <f>InpS!E61</f>
        <v>Meter size 15 mm</v>
      </c>
      <c r="F30" s="18">
        <f>InpS!F61</f>
        <v>0</v>
      </c>
      <c r="G30" s="19">
        <f xml:space="preserve"> UserInput!G45</f>
        <v>0</v>
      </c>
      <c r="H30" s="361" t="str">
        <f>InpS!H61</f>
        <v>£</v>
      </c>
      <c r="I30" s="78" t="s">
        <v>415</v>
      </c>
      <c r="K30" s="83">
        <f xml:space="preserve"> IF( InpS!K61, InpS!K61, J30 * ( 1 + K$6 ) )</f>
        <v>7.86</v>
      </c>
      <c r="L30" s="83">
        <f xml:space="preserve"> IF( InpS!L61, InpS!L61, K30 * ( 1 + L$6 ) )</f>
        <v>8.92</v>
      </c>
      <c r="M30" s="83">
        <f xml:space="preserve"> IF( InpS!M61, InpS!M61, L30 * ( 1 + M$6 ) )</f>
        <v>10.119999999999999</v>
      </c>
      <c r="N30" s="83">
        <f xml:space="preserve"> IF( InpS!N61, InpS!N61, M30 * ( 1 + N$6 ) )</f>
        <v>11.48</v>
      </c>
      <c r="O30" s="83">
        <f xml:space="preserve"> IF( InpS!O61, InpS!O61, N30 * ( 1 + O$6 ) )</f>
        <v>13.03</v>
      </c>
      <c r="P30" s="83">
        <f xml:space="preserve"> IF( InpS!P61, InpS!P61, O30 * ( 1 + P$6 ) )</f>
        <v>14.79</v>
      </c>
      <c r="Q30" s="83">
        <f xml:space="preserve"> IF( InpS!Q61, InpS!Q61, P30 * ( 1 + Q$6 ) )</f>
        <v>15.09</v>
      </c>
      <c r="R30" s="83">
        <f xml:space="preserve"> IF( InpS!R61, InpS!R61, Q30 * ( 1 + R$6 ) )</f>
        <v>15.39</v>
      </c>
      <c r="S30" s="83">
        <f xml:space="preserve"> IF( InpS!S61, InpS!S61, R30 * ( 1 + S$6 ) )</f>
        <v>15.7</v>
      </c>
      <c r="T30" s="83">
        <f xml:space="preserve"> IF( InpS!T61, InpS!T61, S30 * ( 1 + T$6 ) )</f>
        <v>16.013949840509063</v>
      </c>
      <c r="U30" s="83">
        <f xml:space="preserve"> IF( InpS!U61, InpS!U61, T30 * ( 1 + U$6 ) )</f>
        <v>16.334177674798745</v>
      </c>
      <c r="V30" s="83">
        <f xml:space="preserve"> IF( InpS!V61, InpS!V61, U30 * ( 1 + V$6 ) )</f>
        <v>16.660809042687269</v>
      </c>
      <c r="W30" s="83">
        <f xml:space="preserve"> IF( InpS!W61, InpS!W61, V30 * ( 1 + W$6 ) )</f>
        <v>16.99397199438814</v>
      </c>
      <c r="X30" s="83">
        <f xml:space="preserve"> IF( InpS!X61, InpS!X61, W30 * ( 1 + X$6 ) )</f>
        <v>17.333797140710033</v>
      </c>
      <c r="Y30" s="83">
        <f xml:space="preserve"> IF( InpS!Y61, InpS!Y61, X30 * ( 1 + Y$6 ) )</f>
        <v>17.680417704260506</v>
      </c>
      <c r="Z30" s="83">
        <f xml:space="preserve"> IF( InpS!Z61, InpS!Z61, Y30 * ( 1 + Z$6 ) )</f>
        <v>18.033969571673644</v>
      </c>
      <c r="AA30" s="83">
        <f xml:space="preserve"> IF( InpS!AA61, InpS!AA61, Z30 * ( 1 + AA$6 ) )</f>
        <v>18.39459134688207</v>
      </c>
      <c r="AB30" s="83">
        <f xml:space="preserve"> IF( InpS!AB61, InpS!AB61, AA30 * ( 1 + AB$6 ) )</f>
        <v>18.76242440545424</v>
      </c>
      <c r="AC30" s="83">
        <f xml:space="preserve"> IF( InpS!AC61, InpS!AC61, AB30 * ( 1 + AC$6 ) )</f>
        <v>19.137612950018301</v>
      </c>
      <c r="AD30" s="83">
        <f xml:space="preserve"> IF( InpS!AD61, InpS!AD61, AC30 * ( 1 + AD$6 ) )</f>
        <v>19.520304066794257</v>
      </c>
      <c r="AE30" s="83">
        <f xml:space="preserve"> IF( InpS!AE61, InpS!AE61, AD30 * ( 1 + AE$6 ) )</f>
        <v>19.910647783256582</v>
      </c>
      <c r="AF30" s="83">
        <f xml:space="preserve"> IF( InpS!AF61, InpS!AF61, AE30 * ( 1 + AF$6 ) )</f>
        <v>20.308797126949933</v>
      </c>
      <c r="AG30" s="83">
        <f xml:space="preserve"> IF( InpS!AG61, InpS!AG61, AF30 * ( 1 + AG$6 ) )</f>
        <v>20.714908185480947</v>
      </c>
      <c r="AH30" s="83">
        <f xml:space="preserve"> IF( InpS!AH61, InpS!AH61, AG30 * ( 1 + AH$6 ) )</f>
        <v>21.129140167709718</v>
      </c>
      <c r="AI30" s="83">
        <f xml:space="preserve"> IF( InpS!AI61, InpS!AI61, AH30 * ( 1 + AI$6 ) )</f>
        <v>21.551655466164888</v>
      </c>
      <c r="AJ30" s="83">
        <f xml:space="preserve"> IF( InpS!AJ61, InpS!AJ61, AI30 * ( 1 + AJ$6 ) )</f>
        <v>21.98261972070685</v>
      </c>
      <c r="AK30" s="83">
        <f xml:space="preserve"> IF( InpS!AK61, InpS!AK61, AJ30 * ( 1 + AK$6 ) )</f>
        <v>22.422201883464005</v>
      </c>
      <c r="AL30" s="83">
        <f xml:space="preserve"> IF( InpS!AL61, InpS!AL61, AK30 * ( 1 + AL$6 ) )</f>
        <v>22.870574285067548</v>
      </c>
      <c r="AM30" s="83">
        <f xml:space="preserve"> IF( InpS!AM61, InpS!AM61, AL30 * ( 1 + AM$6 ) )</f>
        <v>23.327912702210714</v>
      </c>
      <c r="AN30" s="83">
        <f xml:space="preserve"> IF( InpS!AN61, InpS!AN61, AM30 * ( 1 + AN$6 ) )</f>
        <v>23.794396426559025</v>
      </c>
      <c r="AO30" s="83">
        <f xml:space="preserve"> IF( InpS!AO61, InpS!AO61, AN30 * ( 1 + AO$6 ) )</f>
        <v>24.270208335038497</v>
      </c>
      <c r="AP30" s="83">
        <f xml:space="preserve"> IF( InpS!AP61, InpS!AP61, AO30 * ( 1 + AP$6 ) )</f>
        <v>24.755534961529396</v>
      </c>
      <c r="AQ30" s="83">
        <f xml:space="preserve"> IF( InpS!AQ61, InpS!AQ61, AP30 * ( 1 + AQ$6 ) )</f>
        <v>25.250566569993648</v>
      </c>
      <c r="AR30" s="83">
        <f xml:space="preserve"> IF( InpS!AR61, InpS!AR61, AQ30 * ( 1 + AR$6 ) )</f>
        <v>25.755497229064542</v>
      </c>
      <c r="AS30" s="83">
        <f xml:space="preserve"> IF( InpS!AS61, InpS!AS61, AR30 * ( 1 + AS$6 ) )</f>
        <v>26.270524888128012</v>
      </c>
      <c r="AT30" s="83">
        <f xml:space="preserve"> IF( InpS!AT61, InpS!AT61, AS30 * ( 1 + AT$6 ) )</f>
        <v>26.795851454925288</v>
      </c>
      <c r="AU30" s="83">
        <f xml:space="preserve"> IF( InpS!AU61, InpS!AU61, AT30 * ( 1 + AU$6 ) )</f>
        <v>27.331682874707351</v>
      </c>
      <c r="AV30" s="83">
        <f xml:space="preserve"> IF( InpS!AV61, InpS!AV61, AU30 * ( 1 + AV$6 ) )</f>
        <v>27.87822921097224</v>
      </c>
      <c r="AW30" s="83">
        <f xml:space="preserve"> IF( InpS!AW61, InpS!AW61, AV30 * ( 1 + AW$6 ) )</f>
        <v>28.43570472781682</v>
      </c>
      <c r="AX30" s="83">
        <f xml:space="preserve"> IF( InpS!AX61, InpS!AX61, AW30 * ( 1 + AX$6 ) )</f>
        <v>29.004327973935354</v>
      </c>
      <c r="AY30" s="83">
        <f xml:space="preserve"> IF( InpS!AY61, InpS!AY61, AX30 * ( 1 + AY$6 ) )</f>
        <v>29.584321868297753</v>
      </c>
      <c r="AZ30" s="83">
        <f xml:space="preserve"> IF( InpS!AZ61, InpS!AZ61, AY30 * ( 1 + AZ$6 ) )</f>
        <v>30.175913787541127</v>
      </c>
      <c r="BA30" s="83">
        <f xml:space="preserve"> IF( InpS!BA61, InpS!BA61, AZ30 * ( 1 + BA$6 ) )</f>
        <v>30.779335655108888</v>
      </c>
      <c r="BB30" s="83">
        <f xml:space="preserve"> IF( InpS!BB61, InpS!BB61, BA30 * ( 1 + BB$6 ) )</f>
        <v>31.394824032172355</v>
      </c>
      <c r="BC30" s="83">
        <f xml:space="preserve"> IF( InpS!BC61, InpS!BC61, BB30 * ( 1 + BC$6 ) )</f>
        <v>32.022620210370491</v>
      </c>
      <c r="BD30" s="83">
        <f xml:space="preserve"> IF( InpS!BD61, InpS!BD61, BC30 * ( 1 + BD$6 ) )</f>
        <v>32.662970306404134</v>
      </c>
      <c r="BE30" s="83">
        <f xml:space="preserve"> IF( InpS!BE61, InpS!BE61, BD30 * ( 1 + BE$6 ) )</f>
        <v>33.316125358521838</v>
      </c>
      <c r="BF30" s="83">
        <f xml:space="preserve"> IF( InpS!BF61, InpS!BF61, BE30 * ( 1 + BF$6 ) )</f>
        <v>33.982341424935086</v>
      </c>
      <c r="BG30" s="83">
        <f xml:space="preserve"> IF( InpS!BG61, InpS!BG61, BF30 * ( 1 + BG$6 ) )</f>
        <v>34.661879684201516</v>
      </c>
      <c r="BH30" s="83">
        <f xml:space="preserve"> IF( InpS!BH61, InpS!BH61, BG30 * ( 1 + BH$6 ) )</f>
        <v>35.355006537615495</v>
      </c>
      <c r="BI30" s="83">
        <f xml:space="preserve"> IF( InpS!BI61, InpS!BI61, BH30 * ( 1 + BI$6 ) )</f>
        <v>36.061993713646153</v>
      </c>
      <c r="BJ30" s="83">
        <f xml:space="preserve"> IF( InpS!BJ61, InpS!BJ61, BI30 * ( 1 + BJ$6 ) )</f>
        <v>36.783118374463868</v>
      </c>
      <c r="BK30" s="83">
        <f xml:space="preserve"> IF( InpS!BK61, InpS!BK61, BJ30 * ( 1 + BK$6 ) )</f>
        <v>37.518663224596928</v>
      </c>
      <c r="BL30" s="83">
        <f xml:space="preserve"> IF( InpS!BL61, InpS!BL61, BK30 * ( 1 + BL$6 ) )</f>
        <v>38.26891662176098</v>
      </c>
      <c r="BM30" s="83">
        <f xml:space="preserve"> IF( InpS!BM61, InpS!BM61, BL30 * ( 1 + BM$6 ) )</f>
        <v>39.034172689904715</v>
      </c>
      <c r="BN30" s="83">
        <f xml:space="preserve"> IF( InpS!BN61, InpS!BN61, BM30 * ( 1 + BN$6 ) )</f>
        <v>39.814731434516112</v>
      </c>
      <c r="BO30" s="83">
        <f xml:space="preserve"> IF( InpS!BO61, InpS!BO61, BN30 * ( 1 + BO$6 ) )</f>
        <v>40.610898860234435</v>
      </c>
      <c r="BP30" s="83">
        <f xml:space="preserve"> IF( InpS!BP61, InpS!BP61, BO30 * ( 1 + BP$6 ) )</f>
        <v>41.422987090814082</v>
      </c>
      <c r="BQ30" s="83">
        <f xml:space="preserve"> IF( InpS!BQ61, InpS!BQ61, BP30 * ( 1 + BQ$6 ) )</f>
        <v>42.251314491487342</v>
      </c>
      <c r="BR30" s="83">
        <f xml:space="preserve"> IF( InpS!BR61, InpS!BR61, BQ30 * ( 1 + BR$6 ) )</f>
        <v>43.096205793774018</v>
      </c>
      <c r="BS30" s="83">
        <f xml:space="preserve"> IF( InpS!BS61, InpS!BS61, BR30 * ( 1 + BS$6 ) )</f>
        <v>43.957992222786835</v>
      </c>
      <c r="BT30" s="83">
        <f xml:space="preserve"> IF( InpS!BT61, InpS!BT61, BS30 * ( 1 + BT$6 ) )</f>
        <v>44.837011627082546</v>
      </c>
      <c r="BU30" s="83">
        <f xml:space="preserve"> IF( InpS!BU61, InpS!BU61, BT30 * ( 1 + BU$6 ) )</f>
        <v>45.733608611109659</v>
      </c>
      <c r="BV30" s="83">
        <f xml:space="preserve"> IF( InpS!BV61, InpS!BV61, BU30 * ( 1 + BV$6 ) )</f>
        <v>46.648134670304685</v>
      </c>
      <c r="BW30" s="83">
        <f xml:space="preserve"> IF( InpS!BW61, InpS!BW61, BV30 * ( 1 + BW$6 ) )</f>
        <v>47.580948328889882</v>
      </c>
      <c r="BX30" s="83">
        <f xml:space="preserve"> IF( InpS!BX61, InpS!BX61, BW30 * ( 1 + BX$6 ) )</f>
        <v>48.532415280426513</v>
      </c>
      <c r="BY30" s="83">
        <f xml:space="preserve"> IF( InpS!BY61, InpS!BY61, BX30 * ( 1 + BY$6 ) )</f>
        <v>49.502908531178718</v>
      </c>
      <c r="BZ30" s="83">
        <f xml:space="preserve"> IF( InpS!BZ61, InpS!BZ61, BY30 * ( 1 + BZ$6 ) )</f>
        <v>50.492808546344222</v>
      </c>
      <c r="CA30" s="83">
        <f xml:space="preserve"> IF( InpS!CA61, InpS!CA61, BZ30 * ( 1 + CA$6 ) )</f>
        <v>51.502503399209161</v>
      </c>
      <c r="CB30" s="83">
        <f xml:space="preserve"> IF( InpS!CB61, InpS!CB61, CA30 * ( 1 + CB$6 ) )</f>
        <v>52.532388923285552</v>
      </c>
      <c r="CC30" s="83">
        <f xml:space="preserve"> IF( InpS!CC61, InpS!CC61, CB30 * ( 1 + CC$6 ) )</f>
        <v>53.582868867491008</v>
      </c>
      <c r="CD30" s="83">
        <f xml:space="preserve"> IF( InpS!CD61, InpS!CD61, CC30 * ( 1 + CD$6 ) )</f>
        <v>54.654355054431583</v>
      </c>
      <c r="CE30" s="83">
        <f xml:space="preserve"> IF( InpS!CE61, InpS!CE61, CD30 * ( 1 + CE$6 ) )</f>
        <v>55.747267541849716</v>
      </c>
      <c r="CF30" s="83">
        <f xml:space="preserve"> IF( InpS!CF61, InpS!CF61, CE30 * ( 1 + CF$6 ) )</f>
        <v>56.862034787300665</v>
      </c>
      <c r="CG30" s="83">
        <f xml:space="preserve"> IF( InpS!CG61, InpS!CG61, CF30 * ( 1 + CG$6 ) )</f>
        <v>57.999093816121942</v>
      </c>
      <c r="CH30" s="83">
        <f xml:space="preserve"> IF( InpS!CH61, InpS!CH61, CG30 * ( 1 + CH$6 ) )</f>
        <v>59.158890392761549</v>
      </c>
      <c r="CI30" s="83">
        <f xml:space="preserve"> IF( InpS!CI61, InpS!CI61, CH30 * ( 1 + CI$6 ) )</f>
        <v>60.3418791955323</v>
      </c>
      <c r="CJ30" s="83">
        <f xml:space="preserve"> IF( InpS!CJ61, InpS!CJ61, CI30 * ( 1 + CJ$6 ) )</f>
        <v>61.548523994860624</v>
      </c>
      <c r="CK30" s="83">
        <f xml:space="preserve"> IF( InpS!CK61, InpS!CK61, CJ30 * ( 1 + CK$6 ) )</f>
        <v>62.77929783509979</v>
      </c>
      <c r="CL30" s="83">
        <f xml:space="preserve"> IF( InpS!CL61, InpS!CL61, CK30 * ( 1 + CL$6 ) )</f>
        <v>64.034683219978817</v>
      </c>
      <c r="CM30" s="83">
        <f xml:space="preserve"> IF( InpS!CM61, InpS!CM61, CL30 * ( 1 + CM$6 ) )</f>
        <v>65.315172301759759</v>
      </c>
      <c r="CN30" s="83">
        <f xml:space="preserve"> IF( InpS!CN61, InpS!CN61, CM30 * ( 1 + CN$6 ) )</f>
        <v>66.621267074177567</v>
      </c>
      <c r="CO30" s="83">
        <f xml:space="preserve"> IF( InpS!CO61, InpS!CO61, CN30 * ( 1 + CO$6 ) )</f>
        <v>67.95347956923807</v>
      </c>
    </row>
    <row r="31" spans="1:93" outlineLevel="2" x14ac:dyDescent="0.2">
      <c r="B31" s="61"/>
      <c r="D31" s="39"/>
      <c r="E31" s="18" t="str">
        <f>InpS!E62</f>
        <v>Meter size 22 mm</v>
      </c>
      <c r="F31" s="18">
        <f>InpS!F62</f>
        <v>0</v>
      </c>
      <c r="G31" s="19">
        <f xml:space="preserve"> UserInput!G46</f>
        <v>0</v>
      </c>
      <c r="H31" s="361" t="str">
        <f>InpS!H62</f>
        <v>£</v>
      </c>
      <c r="I31" s="78" t="s">
        <v>506</v>
      </c>
      <c r="K31" s="83">
        <f xml:space="preserve"> IF( InpS!K62, InpS!K62, J31 * ( 1 + K$6 ) )</f>
        <v>7.86</v>
      </c>
      <c r="L31" s="83">
        <f xml:space="preserve"> IF( InpS!L62, InpS!L62, K31 * ( 1 + L$6 ) )</f>
        <v>8.92</v>
      </c>
      <c r="M31" s="83">
        <f xml:space="preserve"> IF( InpS!M62, InpS!M62, L31 * ( 1 + M$6 ) )</f>
        <v>10.119999999999999</v>
      </c>
      <c r="N31" s="83">
        <f xml:space="preserve"> IF( InpS!N62, InpS!N62, M31 * ( 1 + N$6 ) )</f>
        <v>11.48</v>
      </c>
      <c r="O31" s="83">
        <f xml:space="preserve"> IF( InpS!O62, InpS!O62, N31 * ( 1 + O$6 ) )</f>
        <v>13.03</v>
      </c>
      <c r="P31" s="83">
        <f xml:space="preserve"> IF( InpS!P62, InpS!P62, O31 * ( 1 + P$6 ) )</f>
        <v>14.79</v>
      </c>
      <c r="Q31" s="83">
        <f xml:space="preserve"> IF( InpS!Q62, InpS!Q62, P31 * ( 1 + Q$6 ) )</f>
        <v>15.09</v>
      </c>
      <c r="R31" s="83">
        <f xml:space="preserve"> IF( InpS!R62, InpS!R62, Q31 * ( 1 + R$6 ) )</f>
        <v>15.39</v>
      </c>
      <c r="S31" s="83">
        <f xml:space="preserve"> IF( InpS!S62, InpS!S62, R31 * ( 1 + S$6 ) )</f>
        <v>15.7</v>
      </c>
      <c r="T31" s="83">
        <f xml:space="preserve"> IF( InpS!T62, InpS!T62, S31 * ( 1 + T$6 ) )</f>
        <v>16.013949840509063</v>
      </c>
      <c r="U31" s="83">
        <f xml:space="preserve"> IF( InpS!U62, InpS!U62, T31 * ( 1 + U$6 ) )</f>
        <v>16.334177674798745</v>
      </c>
      <c r="V31" s="83">
        <f xml:space="preserve"> IF( InpS!V62, InpS!V62, U31 * ( 1 + V$6 ) )</f>
        <v>16.660809042687269</v>
      </c>
      <c r="W31" s="83">
        <f xml:space="preserve"> IF( InpS!W62, InpS!W62, V31 * ( 1 + W$6 ) )</f>
        <v>16.99397199438814</v>
      </c>
      <c r="X31" s="83">
        <f xml:space="preserve"> IF( InpS!X62, InpS!X62, W31 * ( 1 + X$6 ) )</f>
        <v>17.333797140710033</v>
      </c>
      <c r="Y31" s="83">
        <f xml:space="preserve"> IF( InpS!Y62, InpS!Y62, X31 * ( 1 + Y$6 ) )</f>
        <v>17.680417704260506</v>
      </c>
      <c r="Z31" s="83">
        <f xml:space="preserve"> IF( InpS!Z62, InpS!Z62, Y31 * ( 1 + Z$6 ) )</f>
        <v>18.033969571673644</v>
      </c>
      <c r="AA31" s="83">
        <f xml:space="preserve"> IF( InpS!AA62, InpS!AA62, Z31 * ( 1 + AA$6 ) )</f>
        <v>18.39459134688207</v>
      </c>
      <c r="AB31" s="83">
        <f xml:space="preserve"> IF( InpS!AB62, InpS!AB62, AA31 * ( 1 + AB$6 ) )</f>
        <v>18.76242440545424</v>
      </c>
      <c r="AC31" s="83">
        <f xml:space="preserve"> IF( InpS!AC62, InpS!AC62, AB31 * ( 1 + AC$6 ) )</f>
        <v>19.137612950018301</v>
      </c>
      <c r="AD31" s="83">
        <f xml:space="preserve"> IF( InpS!AD62, InpS!AD62, AC31 * ( 1 + AD$6 ) )</f>
        <v>19.520304066794257</v>
      </c>
      <c r="AE31" s="83">
        <f xml:space="preserve"> IF( InpS!AE62, InpS!AE62, AD31 * ( 1 + AE$6 ) )</f>
        <v>19.910647783256582</v>
      </c>
      <c r="AF31" s="83">
        <f xml:space="preserve"> IF( InpS!AF62, InpS!AF62, AE31 * ( 1 + AF$6 ) )</f>
        <v>20.308797126949933</v>
      </c>
      <c r="AG31" s="83">
        <f xml:space="preserve"> IF( InpS!AG62, InpS!AG62, AF31 * ( 1 + AG$6 ) )</f>
        <v>20.714908185480947</v>
      </c>
      <c r="AH31" s="83">
        <f xml:space="preserve"> IF( InpS!AH62, InpS!AH62, AG31 * ( 1 + AH$6 ) )</f>
        <v>21.129140167709718</v>
      </c>
      <c r="AI31" s="83">
        <f xml:space="preserve"> IF( InpS!AI62, InpS!AI62, AH31 * ( 1 + AI$6 ) )</f>
        <v>21.551655466164888</v>
      </c>
      <c r="AJ31" s="83">
        <f xml:space="preserve"> IF( InpS!AJ62, InpS!AJ62, AI31 * ( 1 + AJ$6 ) )</f>
        <v>21.98261972070685</v>
      </c>
      <c r="AK31" s="83">
        <f xml:space="preserve"> IF( InpS!AK62, InpS!AK62, AJ31 * ( 1 + AK$6 ) )</f>
        <v>22.422201883464005</v>
      </c>
      <c r="AL31" s="83">
        <f xml:space="preserve"> IF( InpS!AL62, InpS!AL62, AK31 * ( 1 + AL$6 ) )</f>
        <v>22.870574285067548</v>
      </c>
      <c r="AM31" s="83">
        <f xml:space="preserve"> IF( InpS!AM62, InpS!AM62, AL31 * ( 1 + AM$6 ) )</f>
        <v>23.327912702210714</v>
      </c>
      <c r="AN31" s="83">
        <f xml:space="preserve"> IF( InpS!AN62, InpS!AN62, AM31 * ( 1 + AN$6 ) )</f>
        <v>23.794396426559025</v>
      </c>
      <c r="AO31" s="83">
        <f xml:space="preserve"> IF( InpS!AO62, InpS!AO62, AN31 * ( 1 + AO$6 ) )</f>
        <v>24.270208335038497</v>
      </c>
      <c r="AP31" s="83">
        <f xml:space="preserve"> IF( InpS!AP62, InpS!AP62, AO31 * ( 1 + AP$6 ) )</f>
        <v>24.755534961529396</v>
      </c>
      <c r="AQ31" s="83">
        <f xml:space="preserve"> IF( InpS!AQ62, InpS!AQ62, AP31 * ( 1 + AQ$6 ) )</f>
        <v>25.250566569993648</v>
      </c>
      <c r="AR31" s="83">
        <f xml:space="preserve"> IF( InpS!AR62, InpS!AR62, AQ31 * ( 1 + AR$6 ) )</f>
        <v>25.755497229064542</v>
      </c>
      <c r="AS31" s="83">
        <f xml:space="preserve"> IF( InpS!AS62, InpS!AS62, AR31 * ( 1 + AS$6 ) )</f>
        <v>26.270524888128012</v>
      </c>
      <c r="AT31" s="83">
        <f xml:space="preserve"> IF( InpS!AT62, InpS!AT62, AS31 * ( 1 + AT$6 ) )</f>
        <v>26.795851454925288</v>
      </c>
      <c r="AU31" s="83">
        <f xml:space="preserve"> IF( InpS!AU62, InpS!AU62, AT31 * ( 1 + AU$6 ) )</f>
        <v>27.331682874707351</v>
      </c>
      <c r="AV31" s="83">
        <f xml:space="preserve"> IF( InpS!AV62, InpS!AV62, AU31 * ( 1 + AV$6 ) )</f>
        <v>27.87822921097224</v>
      </c>
      <c r="AW31" s="83">
        <f xml:space="preserve"> IF( InpS!AW62, InpS!AW62, AV31 * ( 1 + AW$6 ) )</f>
        <v>28.43570472781682</v>
      </c>
      <c r="AX31" s="83">
        <f xml:space="preserve"> IF( InpS!AX62, InpS!AX62, AW31 * ( 1 + AX$6 ) )</f>
        <v>29.004327973935354</v>
      </c>
      <c r="AY31" s="83">
        <f xml:space="preserve"> IF( InpS!AY62, InpS!AY62, AX31 * ( 1 + AY$6 ) )</f>
        <v>29.584321868297753</v>
      </c>
      <c r="AZ31" s="83">
        <f xml:space="preserve"> IF( InpS!AZ62, InpS!AZ62, AY31 * ( 1 + AZ$6 ) )</f>
        <v>30.175913787541127</v>
      </c>
      <c r="BA31" s="83">
        <f xml:space="preserve"> IF( InpS!BA62, InpS!BA62, AZ31 * ( 1 + BA$6 ) )</f>
        <v>30.779335655108888</v>
      </c>
      <c r="BB31" s="83">
        <f xml:space="preserve"> IF( InpS!BB62, InpS!BB62, BA31 * ( 1 + BB$6 ) )</f>
        <v>31.394824032172355</v>
      </c>
      <c r="BC31" s="83">
        <f xml:space="preserve"> IF( InpS!BC62, InpS!BC62, BB31 * ( 1 + BC$6 ) )</f>
        <v>32.022620210370491</v>
      </c>
      <c r="BD31" s="83">
        <f xml:space="preserve"> IF( InpS!BD62, InpS!BD62, BC31 * ( 1 + BD$6 ) )</f>
        <v>32.662970306404134</v>
      </c>
      <c r="BE31" s="83">
        <f xml:space="preserve"> IF( InpS!BE62, InpS!BE62, BD31 * ( 1 + BE$6 ) )</f>
        <v>33.316125358521838</v>
      </c>
      <c r="BF31" s="83">
        <f xml:space="preserve"> IF( InpS!BF62, InpS!BF62, BE31 * ( 1 + BF$6 ) )</f>
        <v>33.982341424935086</v>
      </c>
      <c r="BG31" s="83">
        <f xml:space="preserve"> IF( InpS!BG62, InpS!BG62, BF31 * ( 1 + BG$6 ) )</f>
        <v>34.661879684201516</v>
      </c>
      <c r="BH31" s="83">
        <f xml:space="preserve"> IF( InpS!BH62, InpS!BH62, BG31 * ( 1 + BH$6 ) )</f>
        <v>35.355006537615495</v>
      </c>
      <c r="BI31" s="83">
        <f xml:space="preserve"> IF( InpS!BI62, InpS!BI62, BH31 * ( 1 + BI$6 ) )</f>
        <v>36.061993713646153</v>
      </c>
      <c r="BJ31" s="83">
        <f xml:space="preserve"> IF( InpS!BJ62, InpS!BJ62, BI31 * ( 1 + BJ$6 ) )</f>
        <v>36.783118374463868</v>
      </c>
      <c r="BK31" s="83">
        <f xml:space="preserve"> IF( InpS!BK62, InpS!BK62, BJ31 * ( 1 + BK$6 ) )</f>
        <v>37.518663224596928</v>
      </c>
      <c r="BL31" s="83">
        <f xml:space="preserve"> IF( InpS!BL62, InpS!BL62, BK31 * ( 1 + BL$6 ) )</f>
        <v>38.26891662176098</v>
      </c>
      <c r="BM31" s="83">
        <f xml:space="preserve"> IF( InpS!BM62, InpS!BM62, BL31 * ( 1 + BM$6 ) )</f>
        <v>39.034172689904715</v>
      </c>
      <c r="BN31" s="83">
        <f xml:space="preserve"> IF( InpS!BN62, InpS!BN62, BM31 * ( 1 + BN$6 ) )</f>
        <v>39.814731434516112</v>
      </c>
      <c r="BO31" s="83">
        <f xml:space="preserve"> IF( InpS!BO62, InpS!BO62, BN31 * ( 1 + BO$6 ) )</f>
        <v>40.610898860234435</v>
      </c>
      <c r="BP31" s="83">
        <f xml:space="preserve"> IF( InpS!BP62, InpS!BP62, BO31 * ( 1 + BP$6 ) )</f>
        <v>41.422987090814082</v>
      </c>
      <c r="BQ31" s="83">
        <f xml:space="preserve"> IF( InpS!BQ62, InpS!BQ62, BP31 * ( 1 + BQ$6 ) )</f>
        <v>42.251314491487342</v>
      </c>
      <c r="BR31" s="83">
        <f xml:space="preserve"> IF( InpS!BR62, InpS!BR62, BQ31 * ( 1 + BR$6 ) )</f>
        <v>43.096205793774018</v>
      </c>
      <c r="BS31" s="83">
        <f xml:space="preserve"> IF( InpS!BS62, InpS!BS62, BR31 * ( 1 + BS$6 ) )</f>
        <v>43.957992222786835</v>
      </c>
      <c r="BT31" s="83">
        <f xml:space="preserve"> IF( InpS!BT62, InpS!BT62, BS31 * ( 1 + BT$6 ) )</f>
        <v>44.837011627082546</v>
      </c>
      <c r="BU31" s="83">
        <f xml:space="preserve"> IF( InpS!BU62, InpS!BU62, BT31 * ( 1 + BU$6 ) )</f>
        <v>45.733608611109659</v>
      </c>
      <c r="BV31" s="83">
        <f xml:space="preserve"> IF( InpS!BV62, InpS!BV62, BU31 * ( 1 + BV$6 ) )</f>
        <v>46.648134670304685</v>
      </c>
      <c r="BW31" s="83">
        <f xml:space="preserve"> IF( InpS!BW62, InpS!BW62, BV31 * ( 1 + BW$6 ) )</f>
        <v>47.580948328889882</v>
      </c>
      <c r="BX31" s="83">
        <f xml:space="preserve"> IF( InpS!BX62, InpS!BX62, BW31 * ( 1 + BX$6 ) )</f>
        <v>48.532415280426513</v>
      </c>
      <c r="BY31" s="83">
        <f xml:space="preserve"> IF( InpS!BY62, InpS!BY62, BX31 * ( 1 + BY$6 ) )</f>
        <v>49.502908531178718</v>
      </c>
      <c r="BZ31" s="83">
        <f xml:space="preserve"> IF( InpS!BZ62, InpS!BZ62, BY31 * ( 1 + BZ$6 ) )</f>
        <v>50.492808546344222</v>
      </c>
      <c r="CA31" s="83">
        <f xml:space="preserve"> IF( InpS!CA62, InpS!CA62, BZ31 * ( 1 + CA$6 ) )</f>
        <v>51.502503399209161</v>
      </c>
      <c r="CB31" s="83">
        <f xml:space="preserve"> IF( InpS!CB62, InpS!CB62, CA31 * ( 1 + CB$6 ) )</f>
        <v>52.532388923285552</v>
      </c>
      <c r="CC31" s="83">
        <f xml:space="preserve"> IF( InpS!CC62, InpS!CC62, CB31 * ( 1 + CC$6 ) )</f>
        <v>53.582868867491008</v>
      </c>
      <c r="CD31" s="83">
        <f xml:space="preserve"> IF( InpS!CD62, InpS!CD62, CC31 * ( 1 + CD$6 ) )</f>
        <v>54.654355054431583</v>
      </c>
      <c r="CE31" s="83">
        <f xml:space="preserve"> IF( InpS!CE62, InpS!CE62, CD31 * ( 1 + CE$6 ) )</f>
        <v>55.747267541849716</v>
      </c>
      <c r="CF31" s="83">
        <f xml:space="preserve"> IF( InpS!CF62, InpS!CF62, CE31 * ( 1 + CF$6 ) )</f>
        <v>56.862034787300665</v>
      </c>
      <c r="CG31" s="83">
        <f xml:space="preserve"> IF( InpS!CG62, InpS!CG62, CF31 * ( 1 + CG$6 ) )</f>
        <v>57.999093816121942</v>
      </c>
      <c r="CH31" s="83">
        <f xml:space="preserve"> IF( InpS!CH62, InpS!CH62, CG31 * ( 1 + CH$6 ) )</f>
        <v>59.158890392761549</v>
      </c>
      <c r="CI31" s="83">
        <f xml:space="preserve"> IF( InpS!CI62, InpS!CI62, CH31 * ( 1 + CI$6 ) )</f>
        <v>60.3418791955323</v>
      </c>
      <c r="CJ31" s="83">
        <f xml:space="preserve"> IF( InpS!CJ62, InpS!CJ62, CI31 * ( 1 + CJ$6 ) )</f>
        <v>61.548523994860624</v>
      </c>
      <c r="CK31" s="83">
        <f xml:space="preserve"> IF( InpS!CK62, InpS!CK62, CJ31 * ( 1 + CK$6 ) )</f>
        <v>62.77929783509979</v>
      </c>
      <c r="CL31" s="83">
        <f xml:space="preserve"> IF( InpS!CL62, InpS!CL62, CK31 * ( 1 + CL$6 ) )</f>
        <v>64.034683219978817</v>
      </c>
      <c r="CM31" s="83">
        <f xml:space="preserve"> IF( InpS!CM62, InpS!CM62, CL31 * ( 1 + CM$6 ) )</f>
        <v>65.315172301759759</v>
      </c>
      <c r="CN31" s="83">
        <f xml:space="preserve"> IF( InpS!CN62, InpS!CN62, CM31 * ( 1 + CN$6 ) )</f>
        <v>66.621267074177567</v>
      </c>
      <c r="CO31" s="83">
        <f xml:space="preserve"> IF( InpS!CO62, InpS!CO62, CN31 * ( 1 + CO$6 ) )</f>
        <v>67.95347956923807</v>
      </c>
    </row>
    <row r="32" spans="1:93" outlineLevel="2" x14ac:dyDescent="0.2">
      <c r="B32" s="61"/>
      <c r="D32" s="39"/>
      <c r="E32" s="18" t="str">
        <f>InpS!E63</f>
        <v>Meter size 28 mm</v>
      </c>
      <c r="F32" s="18">
        <f>InpS!F63</f>
        <v>0</v>
      </c>
      <c r="G32" s="19">
        <f xml:space="preserve"> UserInput!G47</f>
        <v>0</v>
      </c>
      <c r="H32" s="361" t="str">
        <f>InpS!H63</f>
        <v>£</v>
      </c>
      <c r="I32" s="78" t="s">
        <v>414</v>
      </c>
      <c r="K32" s="83">
        <f xml:space="preserve"> IF( InpS!K63, InpS!K63, J32 * ( 1 + K$6 ) )</f>
        <v>14.72</v>
      </c>
      <c r="L32" s="83">
        <f xml:space="preserve"> IF( InpS!L63, InpS!L63, K32 * ( 1 + L$6 ) )</f>
        <v>14.73</v>
      </c>
      <c r="M32" s="83">
        <f xml:space="preserve"> IF( InpS!M63, InpS!M63, L32 * ( 1 + M$6 ) )</f>
        <v>14.75</v>
      </c>
      <c r="N32" s="83">
        <f xml:space="preserve"> IF( InpS!N63, InpS!N63, M32 * ( 1 + N$6 ) )</f>
        <v>14.76</v>
      </c>
      <c r="O32" s="83">
        <f xml:space="preserve"> IF( InpS!O63, InpS!O63, N32 * ( 1 + O$6 ) )</f>
        <v>14.77</v>
      </c>
      <c r="P32" s="83">
        <f xml:space="preserve"> IF( InpS!P63, InpS!P63, O32 * ( 1 + P$6 ) )</f>
        <v>14.79</v>
      </c>
      <c r="Q32" s="83">
        <f xml:space="preserve"> IF( InpS!Q63, InpS!Q63, P32 * ( 1 + Q$6 ) )</f>
        <v>15.09</v>
      </c>
      <c r="R32" s="83">
        <f xml:space="preserve"> IF( InpS!R63, InpS!R63, Q32 * ( 1 + R$6 ) )</f>
        <v>15.39</v>
      </c>
      <c r="S32" s="83">
        <f xml:space="preserve"> IF( InpS!S63, InpS!S63, R32 * ( 1 + S$6 ) )</f>
        <v>15.7</v>
      </c>
      <c r="T32" s="83">
        <f xml:space="preserve"> IF( InpS!T63, InpS!T63, S32 * ( 1 + T$6 ) )</f>
        <v>16.013949840509063</v>
      </c>
      <c r="U32" s="83">
        <f xml:space="preserve"> IF( InpS!U63, InpS!U63, T32 * ( 1 + U$6 ) )</f>
        <v>16.334177674798745</v>
      </c>
      <c r="V32" s="83">
        <f xml:space="preserve"> IF( InpS!V63, InpS!V63, U32 * ( 1 + V$6 ) )</f>
        <v>16.660809042687269</v>
      </c>
      <c r="W32" s="83">
        <f xml:space="preserve"> IF( InpS!W63, InpS!W63, V32 * ( 1 + W$6 ) )</f>
        <v>16.99397199438814</v>
      </c>
      <c r="X32" s="83">
        <f xml:space="preserve"> IF( InpS!X63, InpS!X63, W32 * ( 1 + X$6 ) )</f>
        <v>17.333797140710033</v>
      </c>
      <c r="Y32" s="83">
        <f xml:space="preserve"> IF( InpS!Y63, InpS!Y63, X32 * ( 1 + Y$6 ) )</f>
        <v>17.680417704260506</v>
      </c>
      <c r="Z32" s="83">
        <f xml:space="preserve"> IF( InpS!Z63, InpS!Z63, Y32 * ( 1 + Z$6 ) )</f>
        <v>18.033969571673644</v>
      </c>
      <c r="AA32" s="83">
        <f xml:space="preserve"> IF( InpS!AA63, InpS!AA63, Z32 * ( 1 + AA$6 ) )</f>
        <v>18.39459134688207</v>
      </c>
      <c r="AB32" s="83">
        <f xml:space="preserve"> IF( InpS!AB63, InpS!AB63, AA32 * ( 1 + AB$6 ) )</f>
        <v>18.76242440545424</v>
      </c>
      <c r="AC32" s="83">
        <f xml:space="preserve"> IF( InpS!AC63, InpS!AC63, AB32 * ( 1 + AC$6 ) )</f>
        <v>19.137612950018301</v>
      </c>
      <c r="AD32" s="83">
        <f xml:space="preserve"> IF( InpS!AD63, InpS!AD63, AC32 * ( 1 + AD$6 ) )</f>
        <v>19.520304066794257</v>
      </c>
      <c r="AE32" s="83">
        <f xml:space="preserve"> IF( InpS!AE63, InpS!AE63, AD32 * ( 1 + AE$6 ) )</f>
        <v>19.910647783256582</v>
      </c>
      <c r="AF32" s="83">
        <f xml:space="preserve"> IF( InpS!AF63, InpS!AF63, AE32 * ( 1 + AF$6 ) )</f>
        <v>20.308797126949933</v>
      </c>
      <c r="AG32" s="83">
        <f xml:space="preserve"> IF( InpS!AG63, InpS!AG63, AF32 * ( 1 + AG$6 ) )</f>
        <v>20.714908185480947</v>
      </c>
      <c r="AH32" s="83">
        <f xml:space="preserve"> IF( InpS!AH63, InpS!AH63, AG32 * ( 1 + AH$6 ) )</f>
        <v>21.129140167709718</v>
      </c>
      <c r="AI32" s="83">
        <f xml:space="preserve"> IF( InpS!AI63, InpS!AI63, AH32 * ( 1 + AI$6 ) )</f>
        <v>21.551655466164888</v>
      </c>
      <c r="AJ32" s="83">
        <f xml:space="preserve"> IF( InpS!AJ63, InpS!AJ63, AI32 * ( 1 + AJ$6 ) )</f>
        <v>21.98261972070685</v>
      </c>
      <c r="AK32" s="83">
        <f xml:space="preserve"> IF( InpS!AK63, InpS!AK63, AJ32 * ( 1 + AK$6 ) )</f>
        <v>22.422201883464005</v>
      </c>
      <c r="AL32" s="83">
        <f xml:space="preserve"> IF( InpS!AL63, InpS!AL63, AK32 * ( 1 + AL$6 ) )</f>
        <v>22.870574285067548</v>
      </c>
      <c r="AM32" s="83">
        <f xml:space="preserve"> IF( InpS!AM63, InpS!AM63, AL32 * ( 1 + AM$6 ) )</f>
        <v>23.327912702210714</v>
      </c>
      <c r="AN32" s="83">
        <f xml:space="preserve"> IF( InpS!AN63, InpS!AN63, AM32 * ( 1 + AN$6 ) )</f>
        <v>23.794396426559025</v>
      </c>
      <c r="AO32" s="83">
        <f xml:space="preserve"> IF( InpS!AO63, InpS!AO63, AN32 * ( 1 + AO$6 ) )</f>
        <v>24.270208335038497</v>
      </c>
      <c r="AP32" s="83">
        <f xml:space="preserve"> IF( InpS!AP63, InpS!AP63, AO32 * ( 1 + AP$6 ) )</f>
        <v>24.755534961529396</v>
      </c>
      <c r="AQ32" s="83">
        <f xml:space="preserve"> IF( InpS!AQ63, InpS!AQ63, AP32 * ( 1 + AQ$6 ) )</f>
        <v>25.250566569993648</v>
      </c>
      <c r="AR32" s="83">
        <f xml:space="preserve"> IF( InpS!AR63, InpS!AR63, AQ32 * ( 1 + AR$6 ) )</f>
        <v>25.755497229064542</v>
      </c>
      <c r="AS32" s="83">
        <f xml:space="preserve"> IF( InpS!AS63, InpS!AS63, AR32 * ( 1 + AS$6 ) )</f>
        <v>26.270524888128012</v>
      </c>
      <c r="AT32" s="83">
        <f xml:space="preserve"> IF( InpS!AT63, InpS!AT63, AS32 * ( 1 + AT$6 ) )</f>
        <v>26.795851454925288</v>
      </c>
      <c r="AU32" s="83">
        <f xml:space="preserve"> IF( InpS!AU63, InpS!AU63, AT32 * ( 1 + AU$6 ) )</f>
        <v>27.331682874707351</v>
      </c>
      <c r="AV32" s="83">
        <f xml:space="preserve"> IF( InpS!AV63, InpS!AV63, AU32 * ( 1 + AV$6 ) )</f>
        <v>27.87822921097224</v>
      </c>
      <c r="AW32" s="83">
        <f xml:space="preserve"> IF( InpS!AW63, InpS!AW63, AV32 * ( 1 + AW$6 ) )</f>
        <v>28.43570472781682</v>
      </c>
      <c r="AX32" s="83">
        <f xml:space="preserve"> IF( InpS!AX63, InpS!AX63, AW32 * ( 1 + AX$6 ) )</f>
        <v>29.004327973935354</v>
      </c>
      <c r="AY32" s="83">
        <f xml:space="preserve"> IF( InpS!AY63, InpS!AY63, AX32 * ( 1 + AY$6 ) )</f>
        <v>29.584321868297753</v>
      </c>
      <c r="AZ32" s="83">
        <f xml:space="preserve"> IF( InpS!AZ63, InpS!AZ63, AY32 * ( 1 + AZ$6 ) )</f>
        <v>30.175913787541127</v>
      </c>
      <c r="BA32" s="83">
        <f xml:space="preserve"> IF( InpS!BA63, InpS!BA63, AZ32 * ( 1 + BA$6 ) )</f>
        <v>30.779335655108888</v>
      </c>
      <c r="BB32" s="83">
        <f xml:space="preserve"> IF( InpS!BB63, InpS!BB63, BA32 * ( 1 + BB$6 ) )</f>
        <v>31.394824032172355</v>
      </c>
      <c r="BC32" s="83">
        <f xml:space="preserve"> IF( InpS!BC63, InpS!BC63, BB32 * ( 1 + BC$6 ) )</f>
        <v>32.022620210370491</v>
      </c>
      <c r="BD32" s="83">
        <f xml:space="preserve"> IF( InpS!BD63, InpS!BD63, BC32 * ( 1 + BD$6 ) )</f>
        <v>32.662970306404134</v>
      </c>
      <c r="BE32" s="83">
        <f xml:space="preserve"> IF( InpS!BE63, InpS!BE63, BD32 * ( 1 + BE$6 ) )</f>
        <v>33.316125358521838</v>
      </c>
      <c r="BF32" s="83">
        <f xml:space="preserve"> IF( InpS!BF63, InpS!BF63, BE32 * ( 1 + BF$6 ) )</f>
        <v>33.982341424935086</v>
      </c>
      <c r="BG32" s="83">
        <f xml:space="preserve"> IF( InpS!BG63, InpS!BG63, BF32 * ( 1 + BG$6 ) )</f>
        <v>34.661879684201516</v>
      </c>
      <c r="BH32" s="83">
        <f xml:space="preserve"> IF( InpS!BH63, InpS!BH63, BG32 * ( 1 + BH$6 ) )</f>
        <v>35.355006537615495</v>
      </c>
      <c r="BI32" s="83">
        <f xml:space="preserve"> IF( InpS!BI63, InpS!BI63, BH32 * ( 1 + BI$6 ) )</f>
        <v>36.061993713646153</v>
      </c>
      <c r="BJ32" s="83">
        <f xml:space="preserve"> IF( InpS!BJ63, InpS!BJ63, BI32 * ( 1 + BJ$6 ) )</f>
        <v>36.783118374463868</v>
      </c>
      <c r="BK32" s="83">
        <f xml:space="preserve"> IF( InpS!BK63, InpS!BK63, BJ32 * ( 1 + BK$6 ) )</f>
        <v>37.518663224596928</v>
      </c>
      <c r="BL32" s="83">
        <f xml:space="preserve"> IF( InpS!BL63, InpS!BL63, BK32 * ( 1 + BL$6 ) )</f>
        <v>38.26891662176098</v>
      </c>
      <c r="BM32" s="83">
        <f xml:space="preserve"> IF( InpS!BM63, InpS!BM63, BL32 * ( 1 + BM$6 ) )</f>
        <v>39.034172689904715</v>
      </c>
      <c r="BN32" s="83">
        <f xml:space="preserve"> IF( InpS!BN63, InpS!BN63, BM32 * ( 1 + BN$6 ) )</f>
        <v>39.814731434516112</v>
      </c>
      <c r="BO32" s="83">
        <f xml:space="preserve"> IF( InpS!BO63, InpS!BO63, BN32 * ( 1 + BO$6 ) )</f>
        <v>40.610898860234435</v>
      </c>
      <c r="BP32" s="83">
        <f xml:space="preserve"> IF( InpS!BP63, InpS!BP63, BO32 * ( 1 + BP$6 ) )</f>
        <v>41.422987090814082</v>
      </c>
      <c r="BQ32" s="83">
        <f xml:space="preserve"> IF( InpS!BQ63, InpS!BQ63, BP32 * ( 1 + BQ$6 ) )</f>
        <v>42.251314491487342</v>
      </c>
      <c r="BR32" s="83">
        <f xml:space="preserve"> IF( InpS!BR63, InpS!BR63, BQ32 * ( 1 + BR$6 ) )</f>
        <v>43.096205793774018</v>
      </c>
      <c r="BS32" s="83">
        <f xml:space="preserve"> IF( InpS!BS63, InpS!BS63, BR32 * ( 1 + BS$6 ) )</f>
        <v>43.957992222786835</v>
      </c>
      <c r="BT32" s="83">
        <f xml:space="preserve"> IF( InpS!BT63, InpS!BT63, BS32 * ( 1 + BT$6 ) )</f>
        <v>44.837011627082546</v>
      </c>
      <c r="BU32" s="83">
        <f xml:space="preserve"> IF( InpS!BU63, InpS!BU63, BT32 * ( 1 + BU$6 ) )</f>
        <v>45.733608611109659</v>
      </c>
      <c r="BV32" s="83">
        <f xml:space="preserve"> IF( InpS!BV63, InpS!BV63, BU32 * ( 1 + BV$6 ) )</f>
        <v>46.648134670304685</v>
      </c>
      <c r="BW32" s="83">
        <f xml:space="preserve"> IF( InpS!BW63, InpS!BW63, BV32 * ( 1 + BW$6 ) )</f>
        <v>47.580948328889882</v>
      </c>
      <c r="BX32" s="83">
        <f xml:space="preserve"> IF( InpS!BX63, InpS!BX63, BW32 * ( 1 + BX$6 ) )</f>
        <v>48.532415280426513</v>
      </c>
      <c r="BY32" s="83">
        <f xml:space="preserve"> IF( InpS!BY63, InpS!BY63, BX32 * ( 1 + BY$6 ) )</f>
        <v>49.502908531178718</v>
      </c>
      <c r="BZ32" s="83">
        <f xml:space="preserve"> IF( InpS!BZ63, InpS!BZ63, BY32 * ( 1 + BZ$6 ) )</f>
        <v>50.492808546344222</v>
      </c>
      <c r="CA32" s="83">
        <f xml:space="preserve"> IF( InpS!CA63, InpS!CA63, BZ32 * ( 1 + CA$6 ) )</f>
        <v>51.502503399209161</v>
      </c>
      <c r="CB32" s="83">
        <f xml:space="preserve"> IF( InpS!CB63, InpS!CB63, CA32 * ( 1 + CB$6 ) )</f>
        <v>52.532388923285552</v>
      </c>
      <c r="CC32" s="83">
        <f xml:space="preserve"> IF( InpS!CC63, InpS!CC63, CB32 * ( 1 + CC$6 ) )</f>
        <v>53.582868867491008</v>
      </c>
      <c r="CD32" s="83">
        <f xml:space="preserve"> IF( InpS!CD63, InpS!CD63, CC32 * ( 1 + CD$6 ) )</f>
        <v>54.654355054431583</v>
      </c>
      <c r="CE32" s="83">
        <f xml:space="preserve"> IF( InpS!CE63, InpS!CE63, CD32 * ( 1 + CE$6 ) )</f>
        <v>55.747267541849716</v>
      </c>
      <c r="CF32" s="83">
        <f xml:space="preserve"> IF( InpS!CF63, InpS!CF63, CE32 * ( 1 + CF$6 ) )</f>
        <v>56.862034787300665</v>
      </c>
      <c r="CG32" s="83">
        <f xml:space="preserve"> IF( InpS!CG63, InpS!CG63, CF32 * ( 1 + CG$6 ) )</f>
        <v>57.999093816121942</v>
      </c>
      <c r="CH32" s="83">
        <f xml:space="preserve"> IF( InpS!CH63, InpS!CH63, CG32 * ( 1 + CH$6 ) )</f>
        <v>59.158890392761549</v>
      </c>
      <c r="CI32" s="83">
        <f xml:space="preserve"> IF( InpS!CI63, InpS!CI63, CH32 * ( 1 + CI$6 ) )</f>
        <v>60.3418791955323</v>
      </c>
      <c r="CJ32" s="83">
        <f xml:space="preserve"> IF( InpS!CJ63, InpS!CJ63, CI32 * ( 1 + CJ$6 ) )</f>
        <v>61.548523994860624</v>
      </c>
      <c r="CK32" s="83">
        <f xml:space="preserve"> IF( InpS!CK63, InpS!CK63, CJ32 * ( 1 + CK$6 ) )</f>
        <v>62.77929783509979</v>
      </c>
      <c r="CL32" s="83">
        <f xml:space="preserve"> IF( InpS!CL63, InpS!CL63, CK32 * ( 1 + CL$6 ) )</f>
        <v>64.034683219978817</v>
      </c>
      <c r="CM32" s="83">
        <f xml:space="preserve"> IF( InpS!CM63, InpS!CM63, CL32 * ( 1 + CM$6 ) )</f>
        <v>65.315172301759759</v>
      </c>
      <c r="CN32" s="83">
        <f xml:space="preserve"> IF( InpS!CN63, InpS!CN63, CM32 * ( 1 + CN$6 ) )</f>
        <v>66.621267074177567</v>
      </c>
      <c r="CO32" s="83">
        <f xml:space="preserve"> IF( InpS!CO63, InpS!CO63, CN32 * ( 1 + CO$6 ) )</f>
        <v>67.95347956923807</v>
      </c>
    </row>
    <row r="33" spans="2:93" outlineLevel="2" x14ac:dyDescent="0.2">
      <c r="B33" s="61"/>
      <c r="D33" s="39"/>
      <c r="E33" s="18" t="str">
        <f>InpS!E64</f>
        <v>Meter size 42 mm</v>
      </c>
      <c r="F33" s="18">
        <f>InpS!F64</f>
        <v>0</v>
      </c>
      <c r="G33" s="19">
        <f xml:space="preserve"> UserInput!G48</f>
        <v>0</v>
      </c>
      <c r="H33" s="361" t="str">
        <f>InpS!H64</f>
        <v>£</v>
      </c>
      <c r="I33" s="78" t="s">
        <v>47</v>
      </c>
      <c r="K33" s="83">
        <f xml:space="preserve"> IF( InpS!K64, InpS!K64, J33 * ( 1 + K$6 ) )</f>
        <v>26.73</v>
      </c>
      <c r="L33" s="83">
        <f xml:space="preserve"> IF( InpS!L64, InpS!L64, K33 * ( 1 + L$6 ) )</f>
        <v>29.69</v>
      </c>
      <c r="M33" s="83">
        <f xml:space="preserve"> IF( InpS!M64, InpS!M64, L33 * ( 1 + M$6 ) )</f>
        <v>32.979999999999997</v>
      </c>
      <c r="N33" s="83">
        <f xml:space="preserve"> IF( InpS!N64, InpS!N64, M33 * ( 1 + N$6 ) )</f>
        <v>36.64</v>
      </c>
      <c r="O33" s="83">
        <f xml:space="preserve"> IF( InpS!O64, InpS!O64, N33 * ( 1 + O$6 ) )</f>
        <v>40.700000000000003</v>
      </c>
      <c r="P33" s="83">
        <f xml:space="preserve"> IF( InpS!P64, InpS!P64, O33 * ( 1 + P$6 ) )</f>
        <v>45.21</v>
      </c>
      <c r="Q33" s="83">
        <f xml:space="preserve"> IF( InpS!Q64, InpS!Q64, P33 * ( 1 + Q$6 ) )</f>
        <v>46.11</v>
      </c>
      <c r="R33" s="83">
        <f xml:space="preserve"> IF( InpS!R64, InpS!R64, Q33 * ( 1 + R$6 ) )</f>
        <v>47.04</v>
      </c>
      <c r="S33" s="83">
        <f xml:space="preserve"> IF( InpS!S64, InpS!S64, R33 * ( 1 + S$6 ) )</f>
        <v>47.98</v>
      </c>
      <c r="T33" s="83">
        <f xml:space="preserve"> IF( InpS!T64, InpS!T64, S33 * ( 1 + T$6 ) )</f>
        <v>48.939446710039803</v>
      </c>
      <c r="U33" s="83">
        <f xml:space="preserve"> IF( InpS!U64, InpS!U64, T33 * ( 1 + U$6 ) )</f>
        <v>49.918079288970944</v>
      </c>
      <c r="V33" s="83">
        <f xml:space="preserve"> IF( InpS!V64, InpS!V64, U33 * ( 1 + V$6 ) )</f>
        <v>50.916281392874851</v>
      </c>
      <c r="W33" s="83">
        <f xml:space="preserve"> IF( InpS!W64, InpS!W64, V33 * ( 1 + W$6 ) )</f>
        <v>51.934444349728849</v>
      </c>
      <c r="X33" s="83">
        <f xml:space="preserve"> IF( InpS!X64, InpS!X64, W33 * ( 1 + X$6 ) )</f>
        <v>52.97296731281957</v>
      </c>
      <c r="Y33" s="83">
        <f xml:space="preserve"> IF( InpS!Y64, InpS!Y64, X33 * ( 1 + Y$6 ) )</f>
        <v>54.032257417224137</v>
      </c>
      <c r="Z33" s="83">
        <f xml:space="preserve"> IF( InpS!Z64, InpS!Z64, Y33 * ( 1 + Z$6 ) )</f>
        <v>55.112729939420461</v>
      </c>
      <c r="AA33" s="83">
        <f xml:space="preserve"> IF( InpS!AA64, InpS!AA64, Z33 * ( 1 + AA$6 ) )</f>
        <v>56.214808460089266</v>
      </c>
      <c r="AB33" s="83">
        <f xml:space="preserve"> IF( InpS!AB64, InpS!AB64, AA33 * ( 1 + AB$6 ) )</f>
        <v>57.338925030171602</v>
      </c>
      <c r="AC33" s="83">
        <f xml:space="preserve"> IF( InpS!AC64, InpS!AC64, AB33 * ( 1 + AC$6 ) )</f>
        <v>58.485520340246993</v>
      </c>
      <c r="AD33" s="83">
        <f xml:space="preserve"> IF( InpS!AD64, InpS!AD64, AC33 * ( 1 + AD$6 ) )</f>
        <v>59.655043893298604</v>
      </c>
      <c r="AE33" s="83">
        <f xml:space="preserve"> IF( InpS!AE64, InpS!AE64, AD33 * ( 1 + AE$6 ) )</f>
        <v>60.847954180933151</v>
      </c>
      <c r="AF33" s="83">
        <f xml:space="preserve"> IF( InpS!AF64, InpS!AF64, AE33 * ( 1 + AF$6 ) )</f>
        <v>62.064718863124675</v>
      </c>
      <c r="AG33" s="83">
        <f xml:space="preserve"> IF( InpS!AG64, InpS!AG64, AF33 * ( 1 + AG$6 ) )</f>
        <v>63.30581495155257</v>
      </c>
      <c r="AH33" s="83">
        <f xml:space="preserve"> IF( InpS!AH64, InpS!AH64, AG33 * ( 1 + AH$6 ) )</f>
        <v>64.571728996605842</v>
      </c>
      <c r="AI33" s="83">
        <f xml:space="preserve"> IF( InpS!AI64, InpS!AI64, AH33 * ( 1 + AI$6 ) )</f>
        <v>65.8629572781268</v>
      </c>
      <c r="AJ33" s="83">
        <f xml:space="preserve"> IF( InpS!AJ64, InpS!AJ64, AI33 * ( 1 + AJ$6 ) )</f>
        <v>67.180005999969055</v>
      </c>
      <c r="AK33" s="83">
        <f xml:space="preserve"> IF( InpS!AK64, InpS!AK64, AJ33 * ( 1 + AK$6 ) )</f>
        <v>68.523391488446023</v>
      </c>
      <c r="AL33" s="83">
        <f xml:space="preserve"> IF( InpS!AL64, InpS!AL64, AK33 * ( 1 + AL$6 ) )</f>
        <v>69.893640394747806</v>
      </c>
      <c r="AM33" s="83">
        <f xml:space="preserve"> IF( InpS!AM64, InpS!AM64, AL33 * ( 1 + AM$6 ) )</f>
        <v>71.291289901405705</v>
      </c>
      <c r="AN33" s="83">
        <f xml:space="preserve"> IF( InpS!AN64, InpS!AN64, AM33 * ( 1 + AN$6 ) )</f>
        <v>72.716887932885442</v>
      </c>
      <c r="AO33" s="83">
        <f xml:space="preserve"> IF( InpS!AO64, InpS!AO64, AN33 * ( 1 + AO$6 ) )</f>
        <v>74.170993370391486</v>
      </c>
      <c r="AP33" s="83">
        <f xml:space="preserve"> IF( InpS!AP64, InpS!AP64, AO33 * ( 1 + AP$6 ) )</f>
        <v>75.654176270966857</v>
      </c>
      <c r="AQ33" s="83">
        <f xml:space="preserve"> IF( InpS!AQ64, InpS!AQ64, AP33 * ( 1 + AQ$6 ) )</f>
        <v>77.167018090974167</v>
      </c>
      <c r="AR33" s="83">
        <f xml:space="preserve"> IF( InpS!AR64, InpS!AR64, AQ33 * ( 1 + AR$6 ) )</f>
        <v>78.710111914045598</v>
      </c>
      <c r="AS33" s="83">
        <f xml:space="preserve"> IF( InpS!AS64, InpS!AS64, AR33 * ( 1 + AS$6 ) )</f>
        <v>80.284062683591159</v>
      </c>
      <c r="AT33" s="83">
        <f xml:space="preserve"> IF( InpS!AT64, InpS!AT64, AS33 * ( 1 + AT$6 ) )</f>
        <v>81.889487439956341</v>
      </c>
      <c r="AU33" s="83">
        <f xml:space="preserve"> IF( InpS!AU64, InpS!AU64, AT33 * ( 1 + AU$6 ) )</f>
        <v>83.527015562322163</v>
      </c>
      <c r="AV33" s="83">
        <f xml:space="preserve"> IF( InpS!AV64, InpS!AV64, AU33 * ( 1 + AV$6 ) )</f>
        <v>85.197289015442507</v>
      </c>
      <c r="AW33" s="83">
        <f xml:space="preserve"> IF( InpS!AW64, InpS!AW64, AV33 * ( 1 + AW$6 ) )</f>
        <v>86.900962601315314</v>
      </c>
      <c r="AX33" s="83">
        <f xml:space="preserve"> IF( InpS!AX64, InpS!AX64, AW33 * ( 1 + AX$6 ) )</f>
        <v>88.638704215886477</v>
      </c>
      <c r="AY33" s="83">
        <f xml:space="preserve"> IF( InpS!AY64, InpS!AY64, AX33 * ( 1 + AY$6 ) )</f>
        <v>90.411195110886979</v>
      </c>
      <c r="AZ33" s="83">
        <f xml:space="preserve"> IF( InpS!AZ64, InpS!AZ64, AY33 * ( 1 + AZ$6 ) )</f>
        <v>92.219130160905891</v>
      </c>
      <c r="BA33" s="83">
        <f xml:space="preserve"> IF( InpS!BA64, InpS!BA64, AZ33 * ( 1 + BA$6 ) )</f>
        <v>94.06321813580405</v>
      </c>
      <c r="BB33" s="83">
        <f xml:space="preserve"> IF( InpS!BB64, InpS!BB64, BA33 * ( 1 + BB$6 ) )</f>
        <v>95.944181978575074</v>
      </c>
      <c r="BC33" s="83">
        <f xml:space="preserve"> IF( InpS!BC64, InpS!BC64, BB33 * ( 1 + BC$6 ) )</f>
        <v>97.862759088762743</v>
      </c>
      <c r="BD33" s="83">
        <f xml:space="preserve"> IF( InpS!BD64, InpS!BD64, BC33 * ( 1 + BD$6 ) )</f>
        <v>99.81970161154581</v>
      </c>
      <c r="BE33" s="83">
        <f xml:space="preserve"> IF( InpS!BE64, InpS!BE64, BD33 * ( 1 + BE$6 ) )</f>
        <v>101.81577673260361</v>
      </c>
      <c r="BF33" s="83">
        <f xml:space="preserve"> IF( InpS!BF64, InpS!BF64, BE33 * ( 1 + BF$6 ) )</f>
        <v>103.85176697887798</v>
      </c>
      <c r="BG33" s="83">
        <f xml:space="preserve"> IF( InpS!BG64, InpS!BG64, BF33 * ( 1 + BG$6 ) )</f>
        <v>105.92847052534952</v>
      </c>
      <c r="BH33" s="83">
        <f xml:space="preserve"> IF( InpS!BH64, InpS!BH64, BG33 * ( 1 + BH$6 ) )</f>
        <v>108.04670150794843</v>
      </c>
      <c r="BI33" s="83">
        <f xml:space="preserve"> IF( InpS!BI64, InpS!BI64, BH33 * ( 1 + BI$6 ) )</f>
        <v>110.20729034272237</v>
      </c>
      <c r="BJ33" s="83">
        <f xml:space="preserve"> IF( InpS!BJ64, InpS!BJ64, BI33 * ( 1 + BJ$6 ) )</f>
        <v>112.41108405138696</v>
      </c>
      <c r="BK33" s="83">
        <f xml:space="preserve"> IF( InpS!BK64, InpS!BK64, BJ33 * ( 1 + BK$6 ) )</f>
        <v>114.65894659338595</v>
      </c>
      <c r="BL33" s="83">
        <f xml:space="preserve"> IF( InpS!BL64, InpS!BL64, BK33 * ( 1 + BL$6 ) )</f>
        <v>116.95175920459175</v>
      </c>
      <c r="BM33" s="83">
        <f xml:space="preserve"> IF( InpS!BM64, InpS!BM64, BL33 * ( 1 + BM$6 ) )</f>
        <v>119.29042074277878</v>
      </c>
      <c r="BN33" s="83">
        <f xml:space="preserve"> IF( InpS!BN64, InpS!BN64, BM33 * ( 1 + BN$6 ) )</f>
        <v>121.67584804000519</v>
      </c>
      <c r="BO33" s="83">
        <f xml:space="preserve"> IF( InpS!BO64, InpS!BO64, BN33 * ( 1 + BO$6 ) )</f>
        <v>124.10897626204118</v>
      </c>
      <c r="BP33" s="83">
        <f xml:space="preserve"> IF( InpS!BP64, InpS!BP64, BO33 * ( 1 + BP$6 ) )</f>
        <v>126.59075927498458</v>
      </c>
      <c r="BQ33" s="83">
        <f xml:space="preserve"> IF( InpS!BQ64, InpS!BQ64, BP33 * ( 1 + BQ$6 ) )</f>
        <v>129.12217001920769</v>
      </c>
      <c r="BR33" s="83">
        <f xml:space="preserve"> IF( InpS!BR64, InpS!BR64, BQ33 * ( 1 + BR$6 ) )</f>
        <v>131.70420089078186</v>
      </c>
      <c r="BS33" s="83">
        <f xml:space="preserve"> IF( InpS!BS64, InpS!BS64, BR33 * ( 1 + BS$6 ) )</f>
        <v>134.33786413052931</v>
      </c>
      <c r="BT33" s="83">
        <f xml:space="preserve"> IF( InpS!BT64, InpS!BT64, BS33 * ( 1 + BT$6 ) )</f>
        <v>137.02419222085467</v>
      </c>
      <c r="BU33" s="83">
        <f xml:space="preserve"> IF( InpS!BU64, InpS!BU64, BT33 * ( 1 + BU$6 ) )</f>
        <v>139.76423829051205</v>
      </c>
      <c r="BV33" s="83">
        <f xml:space="preserve"> IF( InpS!BV64, InpS!BV64, BU33 * ( 1 + BV$6 ) )</f>
        <v>142.55907652746603</v>
      </c>
      <c r="BW33" s="83">
        <f xml:space="preserve"> IF( InpS!BW64, InpS!BW64, BV33 * ( 1 + BW$6 ) )</f>
        <v>145.40980260000856</v>
      </c>
      <c r="BX33" s="83">
        <f xml:space="preserve"> IF( InpS!BX64, InpS!BX64, BW33 * ( 1 + BX$6 ) )</f>
        <v>148.31753408629694</v>
      </c>
      <c r="BY33" s="83">
        <f xml:space="preserve"> IF( InpS!BY64, InpS!BY64, BX33 * ( 1 + BY$6 ) )</f>
        <v>151.28341091248109</v>
      </c>
      <c r="BZ33" s="83">
        <f xml:space="preserve"> IF( InpS!BZ64, InpS!BZ64, BY33 * ( 1 + BZ$6 ) )</f>
        <v>154.30859579959198</v>
      </c>
      <c r="CA33" s="83">
        <f xml:space="preserve"> IF( InpS!CA64, InpS!CA64, BZ33 * ( 1 + CA$6 ) )</f>
        <v>157.39427471936651</v>
      </c>
      <c r="CB33" s="83">
        <f xml:space="preserve"> IF( InpS!CB64, InpS!CB64, CA33 * ( 1 + CB$6 ) )</f>
        <v>160.54165735918721</v>
      </c>
      <c r="CC33" s="83">
        <f xml:space="preserve"> IF( InpS!CC64, InpS!CC64, CB33 * ( 1 + CC$6 ) )</f>
        <v>163.75197759631956</v>
      </c>
      <c r="CD33" s="83">
        <f xml:space="preserve"> IF( InpS!CD64, InpS!CD64, CC33 * ( 1 + CD$6 ) )</f>
        <v>167.02649398163223</v>
      </c>
      <c r="CE33" s="83">
        <f xml:space="preserve"> IF( InpS!CE64, InpS!CE64, CD33 * ( 1 + CE$6 ) )</f>
        <v>170.36649023299032</v>
      </c>
      <c r="CF33" s="83">
        <f xml:space="preserve"> IF( InpS!CF64, InpS!CF64, CE33 * ( 1 + CF$6 ) )</f>
        <v>173.77327573851494</v>
      </c>
      <c r="CG33" s="83">
        <f xml:space="preserve"> IF( InpS!CG64, InpS!CG64, CF33 * ( 1 + CG$6 ) )</f>
        <v>177.24818606990632</v>
      </c>
      <c r="CH33" s="83">
        <f xml:space="preserve"> IF( InpS!CH64, InpS!CH64, CG33 * ( 1 + CH$6 ) )</f>
        <v>180.79258350603169</v>
      </c>
      <c r="CI33" s="83">
        <f xml:space="preserve"> IF( InpS!CI64, InpS!CI64, CH33 * ( 1 + CI$6 ) )</f>
        <v>184.40785756698332</v>
      </c>
      <c r="CJ33" s="83">
        <f xml:space="preserve"> IF( InpS!CJ64, InpS!CJ64, CI33 * ( 1 + CJ$6 ) )</f>
        <v>188.095425558816</v>
      </c>
      <c r="CK33" s="83">
        <f xml:space="preserve"> IF( InpS!CK64, InpS!CK64, CJ33 * ( 1 + CK$6 ) )</f>
        <v>191.85673312917748</v>
      </c>
      <c r="CL33" s="83">
        <f xml:space="preserve"> IF( InpS!CL64, InpS!CL64, CK33 * ( 1 + CL$6 ) )</f>
        <v>195.69325483404981</v>
      </c>
      <c r="CM33" s="83">
        <f xml:space="preserve"> IF( InpS!CM64, InpS!CM64, CL33 * ( 1 + CM$6 ) )</f>
        <v>199.60649471582369</v>
      </c>
      <c r="CN33" s="83">
        <f xml:space="preserve"> IF( InpS!CN64, InpS!CN64, CM33 * ( 1 + CN$6 ) )</f>
        <v>203.5979868929324</v>
      </c>
      <c r="CO33" s="83">
        <f xml:space="preserve"> IF( InpS!CO64, InpS!CO64, CN33 * ( 1 + CO$6 ) )</f>
        <v>207.66929616127655</v>
      </c>
    </row>
    <row r="34" spans="2:93" outlineLevel="2" x14ac:dyDescent="0.2">
      <c r="B34" s="61"/>
      <c r="D34" s="39"/>
      <c r="E34" s="18" t="str">
        <f>InpS!E65</f>
        <v>Meter size 50 mm</v>
      </c>
      <c r="F34" s="18">
        <f>InpS!F65</f>
        <v>0</v>
      </c>
      <c r="G34" s="19">
        <f xml:space="preserve"> UserInput!G49</f>
        <v>0</v>
      </c>
      <c r="H34" s="361" t="str">
        <f>InpS!H65</f>
        <v>£</v>
      </c>
      <c r="I34" s="78" t="s">
        <v>48</v>
      </c>
      <c r="K34" s="83">
        <f xml:space="preserve"> IF( InpS!K65, InpS!K65, J34 * ( 1 + K$6 ) )</f>
        <v>38.229999999999997</v>
      </c>
      <c r="L34" s="83">
        <f xml:space="preserve"> IF( InpS!L65, InpS!L65, K34 * ( 1 + L$6 ) )</f>
        <v>39.53</v>
      </c>
      <c r="M34" s="83">
        <f xml:space="preserve"> IF( InpS!M65, InpS!M65, L34 * ( 1 + M$6 ) )</f>
        <v>40.880000000000003</v>
      </c>
      <c r="N34" s="83">
        <f xml:space="preserve"> IF( InpS!N65, InpS!N65, M34 * ( 1 + N$6 ) )</f>
        <v>42.28</v>
      </c>
      <c r="O34" s="83">
        <f xml:space="preserve"> IF( InpS!O65, InpS!O65, N34 * ( 1 + O$6 ) )</f>
        <v>43.72</v>
      </c>
      <c r="P34" s="83">
        <f xml:space="preserve"> IF( InpS!P65, InpS!P65, O34 * ( 1 + P$6 ) )</f>
        <v>45.21</v>
      </c>
      <c r="Q34" s="83">
        <f xml:space="preserve"> IF( InpS!Q65, InpS!Q65, P34 * ( 1 + Q$6 ) )</f>
        <v>46.11</v>
      </c>
      <c r="R34" s="83">
        <f xml:space="preserve"> IF( InpS!R65, InpS!R65, Q34 * ( 1 + R$6 ) )</f>
        <v>47.04</v>
      </c>
      <c r="S34" s="83">
        <f xml:space="preserve"> IF( InpS!S65, InpS!S65, R34 * ( 1 + S$6 ) )</f>
        <v>47.98</v>
      </c>
      <c r="T34" s="83">
        <f xml:space="preserve"> IF( InpS!T65, InpS!T65, S34 * ( 1 + T$6 ) )</f>
        <v>48.939446710039803</v>
      </c>
      <c r="U34" s="83">
        <f xml:space="preserve"> IF( InpS!U65, InpS!U65, T34 * ( 1 + U$6 ) )</f>
        <v>49.918079288970944</v>
      </c>
      <c r="V34" s="83">
        <f xml:space="preserve"> IF( InpS!V65, InpS!V65, U34 * ( 1 + V$6 ) )</f>
        <v>50.916281392874851</v>
      </c>
      <c r="W34" s="83">
        <f xml:space="preserve"> IF( InpS!W65, InpS!W65, V34 * ( 1 + W$6 ) )</f>
        <v>51.934444349728849</v>
      </c>
      <c r="X34" s="83">
        <f xml:space="preserve"> IF( InpS!X65, InpS!X65, W34 * ( 1 + X$6 ) )</f>
        <v>52.97296731281957</v>
      </c>
      <c r="Y34" s="83">
        <f xml:space="preserve"> IF( InpS!Y65, InpS!Y65, X34 * ( 1 + Y$6 ) )</f>
        <v>54.032257417224137</v>
      </c>
      <c r="Z34" s="83">
        <f xml:space="preserve"> IF( InpS!Z65, InpS!Z65, Y34 * ( 1 + Z$6 ) )</f>
        <v>55.112729939420461</v>
      </c>
      <c r="AA34" s="83">
        <f xml:space="preserve"> IF( InpS!AA65, InpS!AA65, Z34 * ( 1 + AA$6 ) )</f>
        <v>56.214808460089266</v>
      </c>
      <c r="AB34" s="83">
        <f xml:space="preserve"> IF( InpS!AB65, InpS!AB65, AA34 * ( 1 + AB$6 ) )</f>
        <v>57.338925030171602</v>
      </c>
      <c r="AC34" s="83">
        <f xml:space="preserve"> IF( InpS!AC65, InpS!AC65, AB34 * ( 1 + AC$6 ) )</f>
        <v>58.485520340246993</v>
      </c>
      <c r="AD34" s="83">
        <f xml:space="preserve"> IF( InpS!AD65, InpS!AD65, AC34 * ( 1 + AD$6 ) )</f>
        <v>59.655043893298604</v>
      </c>
      <c r="AE34" s="83">
        <f xml:space="preserve"> IF( InpS!AE65, InpS!AE65, AD34 * ( 1 + AE$6 ) )</f>
        <v>60.847954180933151</v>
      </c>
      <c r="AF34" s="83">
        <f xml:space="preserve"> IF( InpS!AF65, InpS!AF65, AE34 * ( 1 + AF$6 ) )</f>
        <v>62.064718863124675</v>
      </c>
      <c r="AG34" s="83">
        <f xml:space="preserve"> IF( InpS!AG65, InpS!AG65, AF34 * ( 1 + AG$6 ) )</f>
        <v>63.30581495155257</v>
      </c>
      <c r="AH34" s="83">
        <f xml:space="preserve"> IF( InpS!AH65, InpS!AH65, AG34 * ( 1 + AH$6 ) )</f>
        <v>64.571728996605842</v>
      </c>
      <c r="AI34" s="83">
        <f xml:space="preserve"> IF( InpS!AI65, InpS!AI65, AH34 * ( 1 + AI$6 ) )</f>
        <v>65.8629572781268</v>
      </c>
      <c r="AJ34" s="83">
        <f xml:space="preserve"> IF( InpS!AJ65, InpS!AJ65, AI34 * ( 1 + AJ$6 ) )</f>
        <v>67.180005999969055</v>
      </c>
      <c r="AK34" s="83">
        <f xml:space="preserve"> IF( InpS!AK65, InpS!AK65, AJ34 * ( 1 + AK$6 ) )</f>
        <v>68.523391488446023</v>
      </c>
      <c r="AL34" s="83">
        <f xml:space="preserve"> IF( InpS!AL65, InpS!AL65, AK34 * ( 1 + AL$6 ) )</f>
        <v>69.893640394747806</v>
      </c>
      <c r="AM34" s="83">
        <f xml:space="preserve"> IF( InpS!AM65, InpS!AM65, AL34 * ( 1 + AM$6 ) )</f>
        <v>71.291289901405705</v>
      </c>
      <c r="AN34" s="83">
        <f xml:space="preserve"> IF( InpS!AN65, InpS!AN65, AM34 * ( 1 + AN$6 ) )</f>
        <v>72.716887932885442</v>
      </c>
      <c r="AO34" s="83">
        <f xml:space="preserve"> IF( InpS!AO65, InpS!AO65, AN34 * ( 1 + AO$6 ) )</f>
        <v>74.170993370391486</v>
      </c>
      <c r="AP34" s="83">
        <f xml:space="preserve"> IF( InpS!AP65, InpS!AP65, AO34 * ( 1 + AP$6 ) )</f>
        <v>75.654176270966857</v>
      </c>
      <c r="AQ34" s="83">
        <f xml:space="preserve"> IF( InpS!AQ65, InpS!AQ65, AP34 * ( 1 + AQ$6 ) )</f>
        <v>77.167018090974167</v>
      </c>
      <c r="AR34" s="83">
        <f xml:space="preserve"> IF( InpS!AR65, InpS!AR65, AQ34 * ( 1 + AR$6 ) )</f>
        <v>78.710111914045598</v>
      </c>
      <c r="AS34" s="83">
        <f xml:space="preserve"> IF( InpS!AS65, InpS!AS65, AR34 * ( 1 + AS$6 ) )</f>
        <v>80.284062683591159</v>
      </c>
      <c r="AT34" s="83">
        <f xml:space="preserve"> IF( InpS!AT65, InpS!AT65, AS34 * ( 1 + AT$6 ) )</f>
        <v>81.889487439956341</v>
      </c>
      <c r="AU34" s="83">
        <f xml:space="preserve"> IF( InpS!AU65, InpS!AU65, AT34 * ( 1 + AU$6 ) )</f>
        <v>83.527015562322163</v>
      </c>
      <c r="AV34" s="83">
        <f xml:space="preserve"> IF( InpS!AV65, InpS!AV65, AU34 * ( 1 + AV$6 ) )</f>
        <v>85.197289015442507</v>
      </c>
      <c r="AW34" s="83">
        <f xml:space="preserve"> IF( InpS!AW65, InpS!AW65, AV34 * ( 1 + AW$6 ) )</f>
        <v>86.900962601315314</v>
      </c>
      <c r="AX34" s="83">
        <f xml:space="preserve"> IF( InpS!AX65, InpS!AX65, AW34 * ( 1 + AX$6 ) )</f>
        <v>88.638704215886477</v>
      </c>
      <c r="AY34" s="83">
        <f xml:space="preserve"> IF( InpS!AY65, InpS!AY65, AX34 * ( 1 + AY$6 ) )</f>
        <v>90.411195110886979</v>
      </c>
      <c r="AZ34" s="83">
        <f xml:space="preserve"> IF( InpS!AZ65, InpS!AZ65, AY34 * ( 1 + AZ$6 ) )</f>
        <v>92.219130160905891</v>
      </c>
      <c r="BA34" s="83">
        <f xml:space="preserve"> IF( InpS!BA65, InpS!BA65, AZ34 * ( 1 + BA$6 ) )</f>
        <v>94.06321813580405</v>
      </c>
      <c r="BB34" s="83">
        <f xml:space="preserve"> IF( InpS!BB65, InpS!BB65, BA34 * ( 1 + BB$6 ) )</f>
        <v>95.944181978575074</v>
      </c>
      <c r="BC34" s="83">
        <f xml:space="preserve"> IF( InpS!BC65, InpS!BC65, BB34 * ( 1 + BC$6 ) )</f>
        <v>97.862759088762743</v>
      </c>
      <c r="BD34" s="83">
        <f xml:space="preserve"> IF( InpS!BD65, InpS!BD65, BC34 * ( 1 + BD$6 ) )</f>
        <v>99.81970161154581</v>
      </c>
      <c r="BE34" s="83">
        <f xml:space="preserve"> IF( InpS!BE65, InpS!BE65, BD34 * ( 1 + BE$6 ) )</f>
        <v>101.81577673260361</v>
      </c>
      <c r="BF34" s="83">
        <f xml:space="preserve"> IF( InpS!BF65, InpS!BF65, BE34 * ( 1 + BF$6 ) )</f>
        <v>103.85176697887798</v>
      </c>
      <c r="BG34" s="83">
        <f xml:space="preserve"> IF( InpS!BG65, InpS!BG65, BF34 * ( 1 + BG$6 ) )</f>
        <v>105.92847052534952</v>
      </c>
      <c r="BH34" s="83">
        <f xml:space="preserve"> IF( InpS!BH65, InpS!BH65, BG34 * ( 1 + BH$6 ) )</f>
        <v>108.04670150794843</v>
      </c>
      <c r="BI34" s="83">
        <f xml:space="preserve"> IF( InpS!BI65, InpS!BI65, BH34 * ( 1 + BI$6 ) )</f>
        <v>110.20729034272237</v>
      </c>
      <c r="BJ34" s="83">
        <f xml:space="preserve"> IF( InpS!BJ65, InpS!BJ65, BI34 * ( 1 + BJ$6 ) )</f>
        <v>112.41108405138696</v>
      </c>
      <c r="BK34" s="83">
        <f xml:space="preserve"> IF( InpS!BK65, InpS!BK65, BJ34 * ( 1 + BK$6 ) )</f>
        <v>114.65894659338595</v>
      </c>
      <c r="BL34" s="83">
        <f xml:space="preserve"> IF( InpS!BL65, InpS!BL65, BK34 * ( 1 + BL$6 ) )</f>
        <v>116.95175920459175</v>
      </c>
      <c r="BM34" s="83">
        <f xml:space="preserve"> IF( InpS!BM65, InpS!BM65, BL34 * ( 1 + BM$6 ) )</f>
        <v>119.29042074277878</v>
      </c>
      <c r="BN34" s="83">
        <f xml:space="preserve"> IF( InpS!BN65, InpS!BN65, BM34 * ( 1 + BN$6 ) )</f>
        <v>121.67584804000519</v>
      </c>
      <c r="BO34" s="83">
        <f xml:space="preserve"> IF( InpS!BO65, InpS!BO65, BN34 * ( 1 + BO$6 ) )</f>
        <v>124.10897626204118</v>
      </c>
      <c r="BP34" s="83">
        <f xml:space="preserve"> IF( InpS!BP65, InpS!BP65, BO34 * ( 1 + BP$6 ) )</f>
        <v>126.59075927498458</v>
      </c>
      <c r="BQ34" s="83">
        <f xml:space="preserve"> IF( InpS!BQ65, InpS!BQ65, BP34 * ( 1 + BQ$6 ) )</f>
        <v>129.12217001920769</v>
      </c>
      <c r="BR34" s="83">
        <f xml:space="preserve"> IF( InpS!BR65, InpS!BR65, BQ34 * ( 1 + BR$6 ) )</f>
        <v>131.70420089078186</v>
      </c>
      <c r="BS34" s="83">
        <f xml:space="preserve"> IF( InpS!BS65, InpS!BS65, BR34 * ( 1 + BS$6 ) )</f>
        <v>134.33786413052931</v>
      </c>
      <c r="BT34" s="83">
        <f xml:space="preserve"> IF( InpS!BT65, InpS!BT65, BS34 * ( 1 + BT$6 ) )</f>
        <v>137.02419222085467</v>
      </c>
      <c r="BU34" s="83">
        <f xml:space="preserve"> IF( InpS!BU65, InpS!BU65, BT34 * ( 1 + BU$6 ) )</f>
        <v>139.76423829051205</v>
      </c>
      <c r="BV34" s="83">
        <f xml:space="preserve"> IF( InpS!BV65, InpS!BV65, BU34 * ( 1 + BV$6 ) )</f>
        <v>142.55907652746603</v>
      </c>
      <c r="BW34" s="83">
        <f xml:space="preserve"> IF( InpS!BW65, InpS!BW65, BV34 * ( 1 + BW$6 ) )</f>
        <v>145.40980260000856</v>
      </c>
      <c r="BX34" s="83">
        <f xml:space="preserve"> IF( InpS!BX65, InpS!BX65, BW34 * ( 1 + BX$6 ) )</f>
        <v>148.31753408629694</v>
      </c>
      <c r="BY34" s="83">
        <f xml:space="preserve"> IF( InpS!BY65, InpS!BY65, BX34 * ( 1 + BY$6 ) )</f>
        <v>151.28341091248109</v>
      </c>
      <c r="BZ34" s="83">
        <f xml:space="preserve"> IF( InpS!BZ65, InpS!BZ65, BY34 * ( 1 + BZ$6 ) )</f>
        <v>154.30859579959198</v>
      </c>
      <c r="CA34" s="83">
        <f xml:space="preserve"> IF( InpS!CA65, InpS!CA65, BZ34 * ( 1 + CA$6 ) )</f>
        <v>157.39427471936651</v>
      </c>
      <c r="CB34" s="83">
        <f xml:space="preserve"> IF( InpS!CB65, InpS!CB65, CA34 * ( 1 + CB$6 ) )</f>
        <v>160.54165735918721</v>
      </c>
      <c r="CC34" s="83">
        <f xml:space="preserve"> IF( InpS!CC65, InpS!CC65, CB34 * ( 1 + CC$6 ) )</f>
        <v>163.75197759631956</v>
      </c>
      <c r="CD34" s="83">
        <f xml:space="preserve"> IF( InpS!CD65, InpS!CD65, CC34 * ( 1 + CD$6 ) )</f>
        <v>167.02649398163223</v>
      </c>
      <c r="CE34" s="83">
        <f xml:space="preserve"> IF( InpS!CE65, InpS!CE65, CD34 * ( 1 + CE$6 ) )</f>
        <v>170.36649023299032</v>
      </c>
      <c r="CF34" s="83">
        <f xml:space="preserve"> IF( InpS!CF65, InpS!CF65, CE34 * ( 1 + CF$6 ) )</f>
        <v>173.77327573851494</v>
      </c>
      <c r="CG34" s="83">
        <f xml:space="preserve"> IF( InpS!CG65, InpS!CG65, CF34 * ( 1 + CG$6 ) )</f>
        <v>177.24818606990632</v>
      </c>
      <c r="CH34" s="83">
        <f xml:space="preserve"> IF( InpS!CH65, InpS!CH65, CG34 * ( 1 + CH$6 ) )</f>
        <v>180.79258350603169</v>
      </c>
      <c r="CI34" s="83">
        <f xml:space="preserve"> IF( InpS!CI65, InpS!CI65, CH34 * ( 1 + CI$6 ) )</f>
        <v>184.40785756698332</v>
      </c>
      <c r="CJ34" s="83">
        <f xml:space="preserve"> IF( InpS!CJ65, InpS!CJ65, CI34 * ( 1 + CJ$6 ) )</f>
        <v>188.095425558816</v>
      </c>
      <c r="CK34" s="83">
        <f xml:space="preserve"> IF( InpS!CK65, InpS!CK65, CJ34 * ( 1 + CK$6 ) )</f>
        <v>191.85673312917748</v>
      </c>
      <c r="CL34" s="83">
        <f xml:space="preserve"> IF( InpS!CL65, InpS!CL65, CK34 * ( 1 + CL$6 ) )</f>
        <v>195.69325483404981</v>
      </c>
      <c r="CM34" s="83">
        <f xml:space="preserve"> IF( InpS!CM65, InpS!CM65, CL34 * ( 1 + CM$6 ) )</f>
        <v>199.60649471582369</v>
      </c>
      <c r="CN34" s="83">
        <f xml:space="preserve"> IF( InpS!CN65, InpS!CN65, CM34 * ( 1 + CN$6 ) )</f>
        <v>203.5979868929324</v>
      </c>
      <c r="CO34" s="83">
        <f xml:space="preserve"> IF( InpS!CO65, InpS!CO65, CN34 * ( 1 + CO$6 ) )</f>
        <v>207.66929616127655</v>
      </c>
    </row>
    <row r="35" spans="2:93" outlineLevel="2" x14ac:dyDescent="0.2">
      <c r="B35" s="61"/>
      <c r="D35" s="39"/>
      <c r="E35" s="18" t="str">
        <f>InpS!E66</f>
        <v>Meter size 80 mm</v>
      </c>
      <c r="F35" s="18">
        <f>InpS!F66</f>
        <v>0</v>
      </c>
      <c r="G35" s="19">
        <f xml:space="preserve"> UserInput!G50</f>
        <v>0</v>
      </c>
      <c r="H35" s="361" t="str">
        <f>InpS!H66</f>
        <v>£</v>
      </c>
      <c r="I35" s="78" t="s">
        <v>49</v>
      </c>
      <c r="K35" s="83">
        <f xml:space="preserve"> IF( InpS!K66, InpS!K66, J35 * ( 1 + K$6 ) )</f>
        <v>69.91</v>
      </c>
      <c r="L35" s="83">
        <f xml:space="preserve"> IF( InpS!L66, InpS!L66, K35 * ( 1 + L$6 ) )</f>
        <v>64.069999999999993</v>
      </c>
      <c r="M35" s="83">
        <f xml:space="preserve"> IF( InpS!M66, InpS!M66, L35 * ( 1 + M$6 ) )</f>
        <v>58.72</v>
      </c>
      <c r="N35" s="83">
        <f xml:space="preserve"> IF( InpS!N66, InpS!N66, M35 * ( 1 + N$6 ) )</f>
        <v>53.82</v>
      </c>
      <c r="O35" s="83">
        <f xml:space="preserve"> IF( InpS!O66, InpS!O66, N35 * ( 1 + O$6 ) )</f>
        <v>49.33</v>
      </c>
      <c r="P35" s="83">
        <f xml:space="preserve"> IF( InpS!P66, InpS!P66, O35 * ( 1 + P$6 ) )</f>
        <v>45.21</v>
      </c>
      <c r="Q35" s="83">
        <f xml:space="preserve"> IF( InpS!Q66, InpS!Q66, P35 * ( 1 + Q$6 ) )</f>
        <v>46.11</v>
      </c>
      <c r="R35" s="83">
        <f xml:space="preserve"> IF( InpS!R66, InpS!R66, Q35 * ( 1 + R$6 ) )</f>
        <v>47.04</v>
      </c>
      <c r="S35" s="83">
        <f xml:space="preserve"> IF( InpS!S66, InpS!S66, R35 * ( 1 + S$6 ) )</f>
        <v>47.98</v>
      </c>
      <c r="T35" s="83">
        <f xml:space="preserve"> IF( InpS!T66, InpS!T66, S35 * ( 1 + T$6 ) )</f>
        <v>48.939446710039803</v>
      </c>
      <c r="U35" s="83">
        <f xml:space="preserve"> IF( InpS!U66, InpS!U66, T35 * ( 1 + U$6 ) )</f>
        <v>49.918079288970944</v>
      </c>
      <c r="V35" s="83">
        <f xml:space="preserve"> IF( InpS!V66, InpS!V66, U35 * ( 1 + V$6 ) )</f>
        <v>50.916281392874851</v>
      </c>
      <c r="W35" s="83">
        <f xml:space="preserve"> IF( InpS!W66, InpS!W66, V35 * ( 1 + W$6 ) )</f>
        <v>51.934444349728849</v>
      </c>
      <c r="X35" s="83">
        <f xml:space="preserve"> IF( InpS!X66, InpS!X66, W35 * ( 1 + X$6 ) )</f>
        <v>52.97296731281957</v>
      </c>
      <c r="Y35" s="83">
        <f xml:space="preserve"> IF( InpS!Y66, InpS!Y66, X35 * ( 1 + Y$6 ) )</f>
        <v>54.032257417224137</v>
      </c>
      <c r="Z35" s="83">
        <f xml:space="preserve"> IF( InpS!Z66, InpS!Z66, Y35 * ( 1 + Z$6 ) )</f>
        <v>55.112729939420461</v>
      </c>
      <c r="AA35" s="83">
        <f xml:space="preserve"> IF( InpS!AA66, InpS!AA66, Z35 * ( 1 + AA$6 ) )</f>
        <v>56.214808460089266</v>
      </c>
      <c r="AB35" s="83">
        <f xml:space="preserve"> IF( InpS!AB66, InpS!AB66, AA35 * ( 1 + AB$6 ) )</f>
        <v>57.338925030171602</v>
      </c>
      <c r="AC35" s="83">
        <f xml:space="preserve"> IF( InpS!AC66, InpS!AC66, AB35 * ( 1 + AC$6 ) )</f>
        <v>58.485520340246993</v>
      </c>
      <c r="AD35" s="83">
        <f xml:space="preserve"> IF( InpS!AD66, InpS!AD66, AC35 * ( 1 + AD$6 ) )</f>
        <v>59.655043893298604</v>
      </c>
      <c r="AE35" s="83">
        <f xml:space="preserve"> IF( InpS!AE66, InpS!AE66, AD35 * ( 1 + AE$6 ) )</f>
        <v>60.847954180933151</v>
      </c>
      <c r="AF35" s="83">
        <f xml:space="preserve"> IF( InpS!AF66, InpS!AF66, AE35 * ( 1 + AF$6 ) )</f>
        <v>62.064718863124675</v>
      </c>
      <c r="AG35" s="83">
        <f xml:space="preserve"> IF( InpS!AG66, InpS!AG66, AF35 * ( 1 + AG$6 ) )</f>
        <v>63.30581495155257</v>
      </c>
      <c r="AH35" s="83">
        <f xml:space="preserve"> IF( InpS!AH66, InpS!AH66, AG35 * ( 1 + AH$6 ) )</f>
        <v>64.571728996605842</v>
      </c>
      <c r="AI35" s="83">
        <f xml:space="preserve"> IF( InpS!AI66, InpS!AI66, AH35 * ( 1 + AI$6 ) )</f>
        <v>65.8629572781268</v>
      </c>
      <c r="AJ35" s="83">
        <f xml:space="preserve"> IF( InpS!AJ66, InpS!AJ66, AI35 * ( 1 + AJ$6 ) )</f>
        <v>67.180005999969055</v>
      </c>
      <c r="AK35" s="83">
        <f xml:space="preserve"> IF( InpS!AK66, InpS!AK66, AJ35 * ( 1 + AK$6 ) )</f>
        <v>68.523391488446023</v>
      </c>
      <c r="AL35" s="83">
        <f xml:space="preserve"> IF( InpS!AL66, InpS!AL66, AK35 * ( 1 + AL$6 ) )</f>
        <v>69.893640394747806</v>
      </c>
      <c r="AM35" s="83">
        <f xml:space="preserve"> IF( InpS!AM66, InpS!AM66, AL35 * ( 1 + AM$6 ) )</f>
        <v>71.291289901405705</v>
      </c>
      <c r="AN35" s="83">
        <f xml:space="preserve"> IF( InpS!AN66, InpS!AN66, AM35 * ( 1 + AN$6 ) )</f>
        <v>72.716887932885442</v>
      </c>
      <c r="AO35" s="83">
        <f xml:space="preserve"> IF( InpS!AO66, InpS!AO66, AN35 * ( 1 + AO$6 ) )</f>
        <v>74.170993370391486</v>
      </c>
      <c r="AP35" s="83">
        <f xml:space="preserve"> IF( InpS!AP66, InpS!AP66, AO35 * ( 1 + AP$6 ) )</f>
        <v>75.654176270966857</v>
      </c>
      <c r="AQ35" s="83">
        <f xml:space="preserve"> IF( InpS!AQ66, InpS!AQ66, AP35 * ( 1 + AQ$6 ) )</f>
        <v>77.167018090974167</v>
      </c>
      <c r="AR35" s="83">
        <f xml:space="preserve"> IF( InpS!AR66, InpS!AR66, AQ35 * ( 1 + AR$6 ) )</f>
        <v>78.710111914045598</v>
      </c>
      <c r="AS35" s="83">
        <f xml:space="preserve"> IF( InpS!AS66, InpS!AS66, AR35 * ( 1 + AS$6 ) )</f>
        <v>80.284062683591159</v>
      </c>
      <c r="AT35" s="83">
        <f xml:space="preserve"> IF( InpS!AT66, InpS!AT66, AS35 * ( 1 + AT$6 ) )</f>
        <v>81.889487439956341</v>
      </c>
      <c r="AU35" s="83">
        <f xml:space="preserve"> IF( InpS!AU66, InpS!AU66, AT35 * ( 1 + AU$6 ) )</f>
        <v>83.527015562322163</v>
      </c>
      <c r="AV35" s="83">
        <f xml:space="preserve"> IF( InpS!AV66, InpS!AV66, AU35 * ( 1 + AV$6 ) )</f>
        <v>85.197289015442507</v>
      </c>
      <c r="AW35" s="83">
        <f xml:space="preserve"> IF( InpS!AW66, InpS!AW66, AV35 * ( 1 + AW$6 ) )</f>
        <v>86.900962601315314</v>
      </c>
      <c r="AX35" s="83">
        <f xml:space="preserve"> IF( InpS!AX66, InpS!AX66, AW35 * ( 1 + AX$6 ) )</f>
        <v>88.638704215886477</v>
      </c>
      <c r="AY35" s="83">
        <f xml:space="preserve"> IF( InpS!AY66, InpS!AY66, AX35 * ( 1 + AY$6 ) )</f>
        <v>90.411195110886979</v>
      </c>
      <c r="AZ35" s="83">
        <f xml:space="preserve"> IF( InpS!AZ66, InpS!AZ66, AY35 * ( 1 + AZ$6 ) )</f>
        <v>92.219130160905891</v>
      </c>
      <c r="BA35" s="83">
        <f xml:space="preserve"> IF( InpS!BA66, InpS!BA66, AZ35 * ( 1 + BA$6 ) )</f>
        <v>94.06321813580405</v>
      </c>
      <c r="BB35" s="83">
        <f xml:space="preserve"> IF( InpS!BB66, InpS!BB66, BA35 * ( 1 + BB$6 ) )</f>
        <v>95.944181978575074</v>
      </c>
      <c r="BC35" s="83">
        <f xml:space="preserve"> IF( InpS!BC66, InpS!BC66, BB35 * ( 1 + BC$6 ) )</f>
        <v>97.862759088762743</v>
      </c>
      <c r="BD35" s="83">
        <f xml:space="preserve"> IF( InpS!BD66, InpS!BD66, BC35 * ( 1 + BD$6 ) )</f>
        <v>99.81970161154581</v>
      </c>
      <c r="BE35" s="83">
        <f xml:space="preserve"> IF( InpS!BE66, InpS!BE66, BD35 * ( 1 + BE$6 ) )</f>
        <v>101.81577673260361</v>
      </c>
      <c r="BF35" s="83">
        <f xml:space="preserve"> IF( InpS!BF66, InpS!BF66, BE35 * ( 1 + BF$6 ) )</f>
        <v>103.85176697887798</v>
      </c>
      <c r="BG35" s="83">
        <f xml:space="preserve"> IF( InpS!BG66, InpS!BG66, BF35 * ( 1 + BG$6 ) )</f>
        <v>105.92847052534952</v>
      </c>
      <c r="BH35" s="83">
        <f xml:space="preserve"> IF( InpS!BH66, InpS!BH66, BG35 * ( 1 + BH$6 ) )</f>
        <v>108.04670150794843</v>
      </c>
      <c r="BI35" s="83">
        <f xml:space="preserve"> IF( InpS!BI66, InpS!BI66, BH35 * ( 1 + BI$6 ) )</f>
        <v>110.20729034272237</v>
      </c>
      <c r="BJ35" s="83">
        <f xml:space="preserve"> IF( InpS!BJ66, InpS!BJ66, BI35 * ( 1 + BJ$6 ) )</f>
        <v>112.41108405138696</v>
      </c>
      <c r="BK35" s="83">
        <f xml:space="preserve"> IF( InpS!BK66, InpS!BK66, BJ35 * ( 1 + BK$6 ) )</f>
        <v>114.65894659338595</v>
      </c>
      <c r="BL35" s="83">
        <f xml:space="preserve"> IF( InpS!BL66, InpS!BL66, BK35 * ( 1 + BL$6 ) )</f>
        <v>116.95175920459175</v>
      </c>
      <c r="BM35" s="83">
        <f xml:space="preserve"> IF( InpS!BM66, InpS!BM66, BL35 * ( 1 + BM$6 ) )</f>
        <v>119.29042074277878</v>
      </c>
      <c r="BN35" s="83">
        <f xml:space="preserve"> IF( InpS!BN66, InpS!BN66, BM35 * ( 1 + BN$6 ) )</f>
        <v>121.67584804000519</v>
      </c>
      <c r="BO35" s="83">
        <f xml:space="preserve"> IF( InpS!BO66, InpS!BO66, BN35 * ( 1 + BO$6 ) )</f>
        <v>124.10897626204118</v>
      </c>
      <c r="BP35" s="83">
        <f xml:space="preserve"> IF( InpS!BP66, InpS!BP66, BO35 * ( 1 + BP$6 ) )</f>
        <v>126.59075927498458</v>
      </c>
      <c r="BQ35" s="83">
        <f xml:space="preserve"> IF( InpS!BQ66, InpS!BQ66, BP35 * ( 1 + BQ$6 ) )</f>
        <v>129.12217001920769</v>
      </c>
      <c r="BR35" s="83">
        <f xml:space="preserve"> IF( InpS!BR66, InpS!BR66, BQ35 * ( 1 + BR$6 ) )</f>
        <v>131.70420089078186</v>
      </c>
      <c r="BS35" s="83">
        <f xml:space="preserve"> IF( InpS!BS66, InpS!BS66, BR35 * ( 1 + BS$6 ) )</f>
        <v>134.33786413052931</v>
      </c>
      <c r="BT35" s="83">
        <f xml:space="preserve"> IF( InpS!BT66, InpS!BT66, BS35 * ( 1 + BT$6 ) )</f>
        <v>137.02419222085467</v>
      </c>
      <c r="BU35" s="83">
        <f xml:space="preserve"> IF( InpS!BU66, InpS!BU66, BT35 * ( 1 + BU$6 ) )</f>
        <v>139.76423829051205</v>
      </c>
      <c r="BV35" s="83">
        <f xml:space="preserve"> IF( InpS!BV66, InpS!BV66, BU35 * ( 1 + BV$6 ) )</f>
        <v>142.55907652746603</v>
      </c>
      <c r="BW35" s="83">
        <f xml:space="preserve"> IF( InpS!BW66, InpS!BW66, BV35 * ( 1 + BW$6 ) )</f>
        <v>145.40980260000856</v>
      </c>
      <c r="BX35" s="83">
        <f xml:space="preserve"> IF( InpS!BX66, InpS!BX66, BW35 * ( 1 + BX$6 ) )</f>
        <v>148.31753408629694</v>
      </c>
      <c r="BY35" s="83">
        <f xml:space="preserve"> IF( InpS!BY66, InpS!BY66, BX35 * ( 1 + BY$6 ) )</f>
        <v>151.28341091248109</v>
      </c>
      <c r="BZ35" s="83">
        <f xml:space="preserve"> IF( InpS!BZ66, InpS!BZ66, BY35 * ( 1 + BZ$6 ) )</f>
        <v>154.30859579959198</v>
      </c>
      <c r="CA35" s="83">
        <f xml:space="preserve"> IF( InpS!CA66, InpS!CA66, BZ35 * ( 1 + CA$6 ) )</f>
        <v>157.39427471936651</v>
      </c>
      <c r="CB35" s="83">
        <f xml:space="preserve"> IF( InpS!CB66, InpS!CB66, CA35 * ( 1 + CB$6 ) )</f>
        <v>160.54165735918721</v>
      </c>
      <c r="CC35" s="83">
        <f xml:space="preserve"> IF( InpS!CC66, InpS!CC66, CB35 * ( 1 + CC$6 ) )</f>
        <v>163.75197759631956</v>
      </c>
      <c r="CD35" s="83">
        <f xml:space="preserve"> IF( InpS!CD66, InpS!CD66, CC35 * ( 1 + CD$6 ) )</f>
        <v>167.02649398163223</v>
      </c>
      <c r="CE35" s="83">
        <f xml:space="preserve"> IF( InpS!CE66, InpS!CE66, CD35 * ( 1 + CE$6 ) )</f>
        <v>170.36649023299032</v>
      </c>
      <c r="CF35" s="83">
        <f xml:space="preserve"> IF( InpS!CF66, InpS!CF66, CE35 * ( 1 + CF$6 ) )</f>
        <v>173.77327573851494</v>
      </c>
      <c r="CG35" s="83">
        <f xml:space="preserve"> IF( InpS!CG66, InpS!CG66, CF35 * ( 1 + CG$6 ) )</f>
        <v>177.24818606990632</v>
      </c>
      <c r="CH35" s="83">
        <f xml:space="preserve"> IF( InpS!CH66, InpS!CH66, CG35 * ( 1 + CH$6 ) )</f>
        <v>180.79258350603169</v>
      </c>
      <c r="CI35" s="83">
        <f xml:space="preserve"> IF( InpS!CI66, InpS!CI66, CH35 * ( 1 + CI$6 ) )</f>
        <v>184.40785756698332</v>
      </c>
      <c r="CJ35" s="83">
        <f xml:space="preserve"> IF( InpS!CJ66, InpS!CJ66, CI35 * ( 1 + CJ$6 ) )</f>
        <v>188.095425558816</v>
      </c>
      <c r="CK35" s="83">
        <f xml:space="preserve"> IF( InpS!CK66, InpS!CK66, CJ35 * ( 1 + CK$6 ) )</f>
        <v>191.85673312917748</v>
      </c>
      <c r="CL35" s="83">
        <f xml:space="preserve"> IF( InpS!CL66, InpS!CL66, CK35 * ( 1 + CL$6 ) )</f>
        <v>195.69325483404981</v>
      </c>
      <c r="CM35" s="83">
        <f xml:space="preserve"> IF( InpS!CM66, InpS!CM66, CL35 * ( 1 + CM$6 ) )</f>
        <v>199.60649471582369</v>
      </c>
      <c r="CN35" s="83">
        <f xml:space="preserve"> IF( InpS!CN66, InpS!CN66, CM35 * ( 1 + CN$6 ) )</f>
        <v>203.5979868929324</v>
      </c>
      <c r="CO35" s="83">
        <f xml:space="preserve"> IF( InpS!CO66, InpS!CO66, CN35 * ( 1 + CO$6 ) )</f>
        <v>207.66929616127655</v>
      </c>
    </row>
    <row r="36" spans="2:93" outlineLevel="2" x14ac:dyDescent="0.2">
      <c r="B36" s="61"/>
      <c r="D36" s="39"/>
      <c r="E36" s="18" t="str">
        <f>InpS!E67</f>
        <v>Meter size 100 mm</v>
      </c>
      <c r="F36" s="18">
        <f>InpS!F67</f>
        <v>0</v>
      </c>
      <c r="G36" s="19">
        <f xml:space="preserve"> UserInput!G51</f>
        <v>0</v>
      </c>
      <c r="H36" s="361" t="str">
        <f>InpS!H67</f>
        <v>£</v>
      </c>
      <c r="I36" s="78" t="s">
        <v>50</v>
      </c>
      <c r="K36" s="83">
        <f xml:space="preserve"> IF( InpS!K67, InpS!K67, J36 * ( 1 + K$6 ) )</f>
        <v>79.66</v>
      </c>
      <c r="L36" s="83">
        <f xml:space="preserve"> IF( InpS!L67, InpS!L67, K36 * ( 1 + L$6 ) )</f>
        <v>71.13</v>
      </c>
      <c r="M36" s="83">
        <f xml:space="preserve"> IF( InpS!M67, InpS!M67, L36 * ( 1 + M$6 ) )</f>
        <v>63.51</v>
      </c>
      <c r="N36" s="83">
        <f xml:space="preserve"> IF( InpS!N67, InpS!N67, M36 * ( 1 + N$6 ) )</f>
        <v>56.71</v>
      </c>
      <c r="O36" s="83">
        <f xml:space="preserve"> IF( InpS!O67, InpS!O67, N36 * ( 1 + O$6 ) )</f>
        <v>50.63</v>
      </c>
      <c r="P36" s="83">
        <f xml:space="preserve"> IF( InpS!P67, InpS!P67, O36 * ( 1 + P$6 ) )</f>
        <v>45.21</v>
      </c>
      <c r="Q36" s="83">
        <f xml:space="preserve"> IF( InpS!Q67, InpS!Q67, P36 * ( 1 + Q$6 ) )</f>
        <v>46.11</v>
      </c>
      <c r="R36" s="83">
        <f xml:space="preserve"> IF( InpS!R67, InpS!R67, Q36 * ( 1 + R$6 ) )</f>
        <v>47.04</v>
      </c>
      <c r="S36" s="83">
        <f xml:space="preserve"> IF( InpS!S67, InpS!S67, R36 * ( 1 + S$6 ) )</f>
        <v>47.98</v>
      </c>
      <c r="T36" s="83">
        <f xml:space="preserve"> IF( InpS!T67, InpS!T67, S36 * ( 1 + T$6 ) )</f>
        <v>48.939446710039803</v>
      </c>
      <c r="U36" s="83">
        <f xml:space="preserve"> IF( InpS!U67, InpS!U67, T36 * ( 1 + U$6 ) )</f>
        <v>49.918079288970944</v>
      </c>
      <c r="V36" s="83">
        <f xml:space="preserve"> IF( InpS!V67, InpS!V67, U36 * ( 1 + V$6 ) )</f>
        <v>50.916281392874851</v>
      </c>
      <c r="W36" s="83">
        <f xml:space="preserve"> IF( InpS!W67, InpS!W67, V36 * ( 1 + W$6 ) )</f>
        <v>51.934444349728849</v>
      </c>
      <c r="X36" s="83">
        <f xml:space="preserve"> IF( InpS!X67, InpS!X67, W36 * ( 1 + X$6 ) )</f>
        <v>52.97296731281957</v>
      </c>
      <c r="Y36" s="83">
        <f xml:space="preserve"> IF( InpS!Y67, InpS!Y67, X36 * ( 1 + Y$6 ) )</f>
        <v>54.032257417224137</v>
      </c>
      <c r="Z36" s="83">
        <f xml:space="preserve"> IF( InpS!Z67, InpS!Z67, Y36 * ( 1 + Z$6 ) )</f>
        <v>55.112729939420461</v>
      </c>
      <c r="AA36" s="83">
        <f xml:space="preserve"> IF( InpS!AA67, InpS!AA67, Z36 * ( 1 + AA$6 ) )</f>
        <v>56.214808460089266</v>
      </c>
      <c r="AB36" s="83">
        <f xml:space="preserve"> IF( InpS!AB67, InpS!AB67, AA36 * ( 1 + AB$6 ) )</f>
        <v>57.338925030171602</v>
      </c>
      <c r="AC36" s="83">
        <f xml:space="preserve"> IF( InpS!AC67, InpS!AC67, AB36 * ( 1 + AC$6 ) )</f>
        <v>58.485520340246993</v>
      </c>
      <c r="AD36" s="83">
        <f xml:space="preserve"> IF( InpS!AD67, InpS!AD67, AC36 * ( 1 + AD$6 ) )</f>
        <v>59.655043893298604</v>
      </c>
      <c r="AE36" s="83">
        <f xml:space="preserve"> IF( InpS!AE67, InpS!AE67, AD36 * ( 1 + AE$6 ) )</f>
        <v>60.847954180933151</v>
      </c>
      <c r="AF36" s="83">
        <f xml:space="preserve"> IF( InpS!AF67, InpS!AF67, AE36 * ( 1 + AF$6 ) )</f>
        <v>62.064718863124675</v>
      </c>
      <c r="AG36" s="83">
        <f xml:space="preserve"> IF( InpS!AG67, InpS!AG67, AF36 * ( 1 + AG$6 ) )</f>
        <v>63.30581495155257</v>
      </c>
      <c r="AH36" s="83">
        <f xml:space="preserve"> IF( InpS!AH67, InpS!AH67, AG36 * ( 1 + AH$6 ) )</f>
        <v>64.571728996605842</v>
      </c>
      <c r="AI36" s="83">
        <f xml:space="preserve"> IF( InpS!AI67, InpS!AI67, AH36 * ( 1 + AI$6 ) )</f>
        <v>65.8629572781268</v>
      </c>
      <c r="AJ36" s="83">
        <f xml:space="preserve"> IF( InpS!AJ67, InpS!AJ67, AI36 * ( 1 + AJ$6 ) )</f>
        <v>67.180005999969055</v>
      </c>
      <c r="AK36" s="83">
        <f xml:space="preserve"> IF( InpS!AK67, InpS!AK67, AJ36 * ( 1 + AK$6 ) )</f>
        <v>68.523391488446023</v>
      </c>
      <c r="AL36" s="83">
        <f xml:space="preserve"> IF( InpS!AL67, InpS!AL67, AK36 * ( 1 + AL$6 ) )</f>
        <v>69.893640394747806</v>
      </c>
      <c r="AM36" s="83">
        <f xml:space="preserve"> IF( InpS!AM67, InpS!AM67, AL36 * ( 1 + AM$6 ) )</f>
        <v>71.291289901405705</v>
      </c>
      <c r="AN36" s="83">
        <f xml:space="preserve"> IF( InpS!AN67, InpS!AN67, AM36 * ( 1 + AN$6 ) )</f>
        <v>72.716887932885442</v>
      </c>
      <c r="AO36" s="83">
        <f xml:space="preserve"> IF( InpS!AO67, InpS!AO67, AN36 * ( 1 + AO$6 ) )</f>
        <v>74.170993370391486</v>
      </c>
      <c r="AP36" s="83">
        <f xml:space="preserve"> IF( InpS!AP67, InpS!AP67, AO36 * ( 1 + AP$6 ) )</f>
        <v>75.654176270966857</v>
      </c>
      <c r="AQ36" s="83">
        <f xml:space="preserve"> IF( InpS!AQ67, InpS!AQ67, AP36 * ( 1 + AQ$6 ) )</f>
        <v>77.167018090974167</v>
      </c>
      <c r="AR36" s="83">
        <f xml:space="preserve"> IF( InpS!AR67, InpS!AR67, AQ36 * ( 1 + AR$6 ) )</f>
        <v>78.710111914045598</v>
      </c>
      <c r="AS36" s="83">
        <f xml:space="preserve"> IF( InpS!AS67, InpS!AS67, AR36 * ( 1 + AS$6 ) )</f>
        <v>80.284062683591159</v>
      </c>
      <c r="AT36" s="83">
        <f xml:space="preserve"> IF( InpS!AT67, InpS!AT67, AS36 * ( 1 + AT$6 ) )</f>
        <v>81.889487439956341</v>
      </c>
      <c r="AU36" s="83">
        <f xml:space="preserve"> IF( InpS!AU67, InpS!AU67, AT36 * ( 1 + AU$6 ) )</f>
        <v>83.527015562322163</v>
      </c>
      <c r="AV36" s="83">
        <f xml:space="preserve"> IF( InpS!AV67, InpS!AV67, AU36 * ( 1 + AV$6 ) )</f>
        <v>85.197289015442507</v>
      </c>
      <c r="AW36" s="83">
        <f xml:space="preserve"> IF( InpS!AW67, InpS!AW67, AV36 * ( 1 + AW$6 ) )</f>
        <v>86.900962601315314</v>
      </c>
      <c r="AX36" s="83">
        <f xml:space="preserve"> IF( InpS!AX67, InpS!AX67, AW36 * ( 1 + AX$6 ) )</f>
        <v>88.638704215886477</v>
      </c>
      <c r="AY36" s="83">
        <f xml:space="preserve"> IF( InpS!AY67, InpS!AY67, AX36 * ( 1 + AY$6 ) )</f>
        <v>90.411195110886979</v>
      </c>
      <c r="AZ36" s="83">
        <f xml:space="preserve"> IF( InpS!AZ67, InpS!AZ67, AY36 * ( 1 + AZ$6 ) )</f>
        <v>92.219130160905891</v>
      </c>
      <c r="BA36" s="83">
        <f xml:space="preserve"> IF( InpS!BA67, InpS!BA67, AZ36 * ( 1 + BA$6 ) )</f>
        <v>94.06321813580405</v>
      </c>
      <c r="BB36" s="83">
        <f xml:space="preserve"> IF( InpS!BB67, InpS!BB67, BA36 * ( 1 + BB$6 ) )</f>
        <v>95.944181978575074</v>
      </c>
      <c r="BC36" s="83">
        <f xml:space="preserve"> IF( InpS!BC67, InpS!BC67, BB36 * ( 1 + BC$6 ) )</f>
        <v>97.862759088762743</v>
      </c>
      <c r="BD36" s="83">
        <f xml:space="preserve"> IF( InpS!BD67, InpS!BD67, BC36 * ( 1 + BD$6 ) )</f>
        <v>99.81970161154581</v>
      </c>
      <c r="BE36" s="83">
        <f xml:space="preserve"> IF( InpS!BE67, InpS!BE67, BD36 * ( 1 + BE$6 ) )</f>
        <v>101.81577673260361</v>
      </c>
      <c r="BF36" s="83">
        <f xml:space="preserve"> IF( InpS!BF67, InpS!BF67, BE36 * ( 1 + BF$6 ) )</f>
        <v>103.85176697887798</v>
      </c>
      <c r="BG36" s="83">
        <f xml:space="preserve"> IF( InpS!BG67, InpS!BG67, BF36 * ( 1 + BG$6 ) )</f>
        <v>105.92847052534952</v>
      </c>
      <c r="BH36" s="83">
        <f xml:space="preserve"> IF( InpS!BH67, InpS!BH67, BG36 * ( 1 + BH$6 ) )</f>
        <v>108.04670150794843</v>
      </c>
      <c r="BI36" s="83">
        <f xml:space="preserve"> IF( InpS!BI67, InpS!BI67, BH36 * ( 1 + BI$6 ) )</f>
        <v>110.20729034272237</v>
      </c>
      <c r="BJ36" s="83">
        <f xml:space="preserve"> IF( InpS!BJ67, InpS!BJ67, BI36 * ( 1 + BJ$6 ) )</f>
        <v>112.41108405138696</v>
      </c>
      <c r="BK36" s="83">
        <f xml:space="preserve"> IF( InpS!BK67, InpS!BK67, BJ36 * ( 1 + BK$6 ) )</f>
        <v>114.65894659338595</v>
      </c>
      <c r="BL36" s="83">
        <f xml:space="preserve"> IF( InpS!BL67, InpS!BL67, BK36 * ( 1 + BL$6 ) )</f>
        <v>116.95175920459175</v>
      </c>
      <c r="BM36" s="83">
        <f xml:space="preserve"> IF( InpS!BM67, InpS!BM67, BL36 * ( 1 + BM$6 ) )</f>
        <v>119.29042074277878</v>
      </c>
      <c r="BN36" s="83">
        <f xml:space="preserve"> IF( InpS!BN67, InpS!BN67, BM36 * ( 1 + BN$6 ) )</f>
        <v>121.67584804000519</v>
      </c>
      <c r="BO36" s="83">
        <f xml:space="preserve"> IF( InpS!BO67, InpS!BO67, BN36 * ( 1 + BO$6 ) )</f>
        <v>124.10897626204118</v>
      </c>
      <c r="BP36" s="83">
        <f xml:space="preserve"> IF( InpS!BP67, InpS!BP67, BO36 * ( 1 + BP$6 ) )</f>
        <v>126.59075927498458</v>
      </c>
      <c r="BQ36" s="83">
        <f xml:space="preserve"> IF( InpS!BQ67, InpS!BQ67, BP36 * ( 1 + BQ$6 ) )</f>
        <v>129.12217001920769</v>
      </c>
      <c r="BR36" s="83">
        <f xml:space="preserve"> IF( InpS!BR67, InpS!BR67, BQ36 * ( 1 + BR$6 ) )</f>
        <v>131.70420089078186</v>
      </c>
      <c r="BS36" s="83">
        <f xml:space="preserve"> IF( InpS!BS67, InpS!BS67, BR36 * ( 1 + BS$6 ) )</f>
        <v>134.33786413052931</v>
      </c>
      <c r="BT36" s="83">
        <f xml:space="preserve"> IF( InpS!BT67, InpS!BT67, BS36 * ( 1 + BT$6 ) )</f>
        <v>137.02419222085467</v>
      </c>
      <c r="BU36" s="83">
        <f xml:space="preserve"> IF( InpS!BU67, InpS!BU67, BT36 * ( 1 + BU$6 ) )</f>
        <v>139.76423829051205</v>
      </c>
      <c r="BV36" s="83">
        <f xml:space="preserve"> IF( InpS!BV67, InpS!BV67, BU36 * ( 1 + BV$6 ) )</f>
        <v>142.55907652746603</v>
      </c>
      <c r="BW36" s="83">
        <f xml:space="preserve"> IF( InpS!BW67, InpS!BW67, BV36 * ( 1 + BW$6 ) )</f>
        <v>145.40980260000856</v>
      </c>
      <c r="BX36" s="83">
        <f xml:space="preserve"> IF( InpS!BX67, InpS!BX67, BW36 * ( 1 + BX$6 ) )</f>
        <v>148.31753408629694</v>
      </c>
      <c r="BY36" s="83">
        <f xml:space="preserve"> IF( InpS!BY67, InpS!BY67, BX36 * ( 1 + BY$6 ) )</f>
        <v>151.28341091248109</v>
      </c>
      <c r="BZ36" s="83">
        <f xml:space="preserve"> IF( InpS!BZ67, InpS!BZ67, BY36 * ( 1 + BZ$6 ) )</f>
        <v>154.30859579959198</v>
      </c>
      <c r="CA36" s="83">
        <f xml:space="preserve"> IF( InpS!CA67, InpS!CA67, BZ36 * ( 1 + CA$6 ) )</f>
        <v>157.39427471936651</v>
      </c>
      <c r="CB36" s="83">
        <f xml:space="preserve"> IF( InpS!CB67, InpS!CB67, CA36 * ( 1 + CB$6 ) )</f>
        <v>160.54165735918721</v>
      </c>
      <c r="CC36" s="83">
        <f xml:space="preserve"> IF( InpS!CC67, InpS!CC67, CB36 * ( 1 + CC$6 ) )</f>
        <v>163.75197759631956</v>
      </c>
      <c r="CD36" s="83">
        <f xml:space="preserve"> IF( InpS!CD67, InpS!CD67, CC36 * ( 1 + CD$6 ) )</f>
        <v>167.02649398163223</v>
      </c>
      <c r="CE36" s="83">
        <f xml:space="preserve"> IF( InpS!CE67, InpS!CE67, CD36 * ( 1 + CE$6 ) )</f>
        <v>170.36649023299032</v>
      </c>
      <c r="CF36" s="83">
        <f xml:space="preserve"> IF( InpS!CF67, InpS!CF67, CE36 * ( 1 + CF$6 ) )</f>
        <v>173.77327573851494</v>
      </c>
      <c r="CG36" s="83">
        <f xml:space="preserve"> IF( InpS!CG67, InpS!CG67, CF36 * ( 1 + CG$6 ) )</f>
        <v>177.24818606990632</v>
      </c>
      <c r="CH36" s="83">
        <f xml:space="preserve"> IF( InpS!CH67, InpS!CH67, CG36 * ( 1 + CH$6 ) )</f>
        <v>180.79258350603169</v>
      </c>
      <c r="CI36" s="83">
        <f xml:space="preserve"> IF( InpS!CI67, InpS!CI67, CH36 * ( 1 + CI$6 ) )</f>
        <v>184.40785756698332</v>
      </c>
      <c r="CJ36" s="83">
        <f xml:space="preserve"> IF( InpS!CJ67, InpS!CJ67, CI36 * ( 1 + CJ$6 ) )</f>
        <v>188.095425558816</v>
      </c>
      <c r="CK36" s="83">
        <f xml:space="preserve"> IF( InpS!CK67, InpS!CK67, CJ36 * ( 1 + CK$6 ) )</f>
        <v>191.85673312917748</v>
      </c>
      <c r="CL36" s="83">
        <f xml:space="preserve"> IF( InpS!CL67, InpS!CL67, CK36 * ( 1 + CL$6 ) )</f>
        <v>195.69325483404981</v>
      </c>
      <c r="CM36" s="83">
        <f xml:space="preserve"> IF( InpS!CM67, InpS!CM67, CL36 * ( 1 + CM$6 ) )</f>
        <v>199.60649471582369</v>
      </c>
      <c r="CN36" s="83">
        <f xml:space="preserve"> IF( InpS!CN67, InpS!CN67, CM36 * ( 1 + CN$6 ) )</f>
        <v>203.5979868929324</v>
      </c>
      <c r="CO36" s="83">
        <f xml:space="preserve"> IF( InpS!CO67, InpS!CO67, CN36 * ( 1 + CO$6 ) )</f>
        <v>207.66929616127655</v>
      </c>
    </row>
    <row r="37" spans="2:93" outlineLevel="2" x14ac:dyDescent="0.2">
      <c r="B37" s="61"/>
      <c r="D37" s="39"/>
      <c r="E37" s="18" t="str">
        <f>InpS!E68</f>
        <v>Meter size 150 mm</v>
      </c>
      <c r="F37" s="18">
        <f>InpS!F68</f>
        <v>0</v>
      </c>
      <c r="G37" s="19">
        <f xml:space="preserve"> UserInput!G52</f>
        <v>0</v>
      </c>
      <c r="H37" s="361" t="str">
        <f>InpS!H68</f>
        <v>£</v>
      </c>
      <c r="I37" s="78" t="s">
        <v>51</v>
      </c>
      <c r="K37" s="83">
        <f xml:space="preserve"> IF( InpS!K68, InpS!K68, J37 * ( 1 + K$6 ) )</f>
        <v>180.6</v>
      </c>
      <c r="L37" s="83">
        <f xml:space="preserve"> IF( InpS!L68, InpS!L68, K37 * ( 1 + L$6 ) )</f>
        <v>147.81</v>
      </c>
      <c r="M37" s="83">
        <f xml:space="preserve"> IF( InpS!M68, InpS!M68, L37 * ( 1 + M$6 ) )</f>
        <v>120.97</v>
      </c>
      <c r="N37" s="83">
        <f xml:space="preserve"> IF( InpS!N68, InpS!N68, M37 * ( 1 + N$6 ) )</f>
        <v>99</v>
      </c>
      <c r="O37" s="83">
        <f xml:space="preserve"> IF( InpS!O68, InpS!O68, N37 * ( 1 + O$6 ) )</f>
        <v>81.02</v>
      </c>
      <c r="P37" s="83">
        <f xml:space="preserve"> IF( InpS!P68, InpS!P68, O37 * ( 1 + P$6 ) )</f>
        <v>66.31</v>
      </c>
      <c r="Q37" s="83">
        <f xml:space="preserve"> IF( InpS!Q68, InpS!Q68, P37 * ( 1 + Q$6 ) )</f>
        <v>67.63</v>
      </c>
      <c r="R37" s="83">
        <f xml:space="preserve"> IF( InpS!R68, InpS!R68, Q37 * ( 1 + R$6 ) )</f>
        <v>68.989999999999995</v>
      </c>
      <c r="S37" s="83">
        <f xml:space="preserve"> IF( InpS!S68, InpS!S68, R37 * ( 1 + S$6 ) )</f>
        <v>70.37</v>
      </c>
      <c r="T37" s="83">
        <f xml:space="preserve"> IF( InpS!T68, InpS!T68, S37 * ( 1 + T$6 ) )</f>
        <v>71.777175176854968</v>
      </c>
      <c r="U37" s="83">
        <f xml:space="preserve"> IF( InpS!U68, InpS!U68, T37 * ( 1 + U$6 ) )</f>
        <v>73.212489361502406</v>
      </c>
      <c r="V37" s="83">
        <f xml:space="preserve"> IF( InpS!V68, InpS!V68, U37 * ( 1 + V$6 ) )</f>
        <v>74.676505244197656</v>
      </c>
      <c r="W37" s="83">
        <f xml:space="preserve"> IF( InpS!W68, InpS!W68, V37 * ( 1 + W$6 ) )</f>
        <v>76.169796767203408</v>
      </c>
      <c r="X37" s="83">
        <f xml:space="preserve"> IF( InpS!X68, InpS!X68, W37 * ( 1 + X$6 ) )</f>
        <v>77.692949349793949</v>
      </c>
      <c r="Y37" s="83">
        <f xml:space="preserve"> IF( InpS!Y68, InpS!Y68, X37 * ( 1 + Y$6 ) )</f>
        <v>79.246560117758705</v>
      </c>
      <c r="Z37" s="83">
        <f xml:space="preserve"> IF( InpS!Z68, InpS!Z68, Y37 * ( 1 + Z$6 ) )</f>
        <v>80.831238137495163</v>
      </c>
      <c r="AA37" s="83">
        <f xml:space="preserve"> IF( InpS!AA68, InpS!AA68, Z37 * ( 1 + AA$6 ) )</f>
        <v>82.447604654782864</v>
      </c>
      <c r="AB37" s="83">
        <f xml:space="preserve"> IF( InpS!AB68, InpS!AB68, AA37 * ( 1 + AB$6 ) )</f>
        <v>84.096293338332131</v>
      </c>
      <c r="AC37" s="83">
        <f xml:space="preserve"> IF( InpS!AC68, InpS!AC68, AB37 * ( 1 + AC$6 ) )</f>
        <v>85.777950528203021</v>
      </c>
      <c r="AD37" s="83">
        <f xml:space="preserve"> IF( InpS!AD68, InpS!AD68, AC37 * ( 1 + AD$6 ) )</f>
        <v>87.493235489191804</v>
      </c>
      <c r="AE37" s="83">
        <f xml:space="preserve"> IF( InpS!AE68, InpS!AE68, AD37 * ( 1 + AE$6 ) )</f>
        <v>89.242820669284413</v>
      </c>
      <c r="AF37" s="83">
        <f xml:space="preserve"> IF( InpS!AF68, InpS!AF68, AE37 * ( 1 + AF$6 ) )</f>
        <v>91.027391963278106</v>
      </c>
      <c r="AG37" s="83">
        <f xml:space="preserve"> IF( InpS!AG68, InpS!AG68, AF37 * ( 1 + AG$6 ) )</f>
        <v>92.847648981674752</v>
      </c>
      <c r="AH37" s="83">
        <f xml:space="preserve"> IF( InpS!AH68, InpS!AH68, AG37 * ( 1 + AH$6 ) )</f>
        <v>94.704305324951093</v>
      </c>
      <c r="AI37" s="83">
        <f xml:space="preserve"> IF( InpS!AI68, InpS!AI68, AH37 * ( 1 + AI$6 ) )</f>
        <v>96.598088863313535</v>
      </c>
      <c r="AJ37" s="83">
        <f xml:space="preserve"> IF( InpS!AJ68, InpS!AJ68, AI37 * ( 1 + AJ$6 ) )</f>
        <v>98.529742022047159</v>
      </c>
      <c r="AK37" s="83">
        <f xml:space="preserve"> IF( InpS!AK68, InpS!AK68, AJ37 * ( 1 + AK$6 ) )</f>
        <v>100.5000220725708</v>
      </c>
      <c r="AL37" s="83">
        <f xml:space="preserve"> IF( InpS!AL68, InpS!AL68, AK37 * ( 1 + AL$6 ) )</f>
        <v>102.50970142931227</v>
      </c>
      <c r="AM37" s="83">
        <f xml:space="preserve"> IF( InpS!AM68, InpS!AM68, AL37 * ( 1 + AM$6 ) )</f>
        <v>104.55956795252021</v>
      </c>
      <c r="AN37" s="83">
        <f xml:space="preserve"> IF( InpS!AN68, InpS!AN68, AM37 * ( 1 + AN$6 ) )</f>
        <v>106.65042525713108</v>
      </c>
      <c r="AO37" s="83">
        <f xml:space="preserve"> IF( InpS!AO68, InpS!AO68, AN37 * ( 1 + AO$6 ) )</f>
        <v>108.78309302781263</v>
      </c>
      <c r="AP37" s="83">
        <f xml:space="preserve"> IF( InpS!AP68, InpS!AP68, AO37 * ( 1 + AP$6 ) )</f>
        <v>110.95840734030719</v>
      </c>
      <c r="AQ37" s="83">
        <f xml:space="preserve"> IF( InpS!AQ68, InpS!AQ68, AP37 * ( 1 + AQ$6 ) )</f>
        <v>113.17722098920078</v>
      </c>
      <c r="AR37" s="83">
        <f xml:space="preserve"> IF( InpS!AR68, InpS!AR68, AQ37 * ( 1 + AR$6 ) )</f>
        <v>115.44040382224657</v>
      </c>
      <c r="AS37" s="83">
        <f xml:space="preserve"> IF( InpS!AS68, InpS!AS68, AR37 * ( 1 + AS$6 ) )</f>
        <v>117.74884308137374</v>
      </c>
      <c r="AT37" s="83">
        <f xml:space="preserve"> IF( InpS!AT68, InpS!AT68, AS37 * ( 1 + AT$6 ) )</f>
        <v>120.10344375051541</v>
      </c>
      <c r="AU37" s="83">
        <f xml:space="preserve"> IF( InpS!AU68, InpS!AU68, AT37 * ( 1 + AU$6 ) )</f>
        <v>122.50512891039209</v>
      </c>
      <c r="AV37" s="83">
        <f xml:space="preserve"> IF( InpS!AV68, InpS!AV68, AU37 * ( 1 + AV$6 ) )</f>
        <v>124.95484010038955</v>
      </c>
      <c r="AW37" s="83">
        <f xml:space="preserve"> IF( InpS!AW68, InpS!AW68, AV37 * ( 1 + AW$6 ) )</f>
        <v>127.45353768767319</v>
      </c>
      <c r="AX37" s="83">
        <f xml:space="preserve"> IF( InpS!AX68, InpS!AX68, AW37 * ( 1 + AX$6 ) )</f>
        <v>130.00220124368346</v>
      </c>
      <c r="AY37" s="83">
        <f xml:space="preserve"> IF( InpS!AY68, InpS!AY68, AX37 * ( 1 + AY$6 ) )</f>
        <v>132.60182992816002</v>
      </c>
      <c r="AZ37" s="83">
        <f xml:space="preserve"> IF( InpS!AZ68, InpS!AZ68, AY37 * ( 1 + AZ$6 ) )</f>
        <v>135.25344288084511</v>
      </c>
      <c r="BA37" s="83">
        <f xml:space="preserve"> IF( InpS!BA68, InpS!BA68, AZ37 * ( 1 + BA$6 ) )</f>
        <v>137.95807962101986</v>
      </c>
      <c r="BB37" s="83">
        <f xml:space="preserve"> IF( InpS!BB68, InpS!BB68, BA37 * ( 1 + BB$6 ) )</f>
        <v>140.71680045502981</v>
      </c>
      <c r="BC37" s="83">
        <f xml:space="preserve"> IF( InpS!BC68, InpS!BC68, BB37 * ( 1 + BC$6 ) )</f>
        <v>143.53068689195993</v>
      </c>
      <c r="BD37" s="83">
        <f xml:space="preserve"> IF( InpS!BD68, InpS!BD68, BC37 * ( 1 + BD$6 ) )</f>
        <v>146.40084206762157</v>
      </c>
      <c r="BE37" s="83">
        <f xml:space="preserve"> IF( InpS!BE68, InpS!BE68, BD37 * ( 1 + BE$6 ) )</f>
        <v>149.32839117701792</v>
      </c>
      <c r="BF37" s="83">
        <f xml:space="preserve"> IF( InpS!BF68, InpS!BF68, BE37 * ( 1 + BF$6 ) )</f>
        <v>152.31448191545743</v>
      </c>
      <c r="BG37" s="83">
        <f xml:space="preserve"> IF( InpS!BG68, InpS!BG68, BF37 * ( 1 + BG$6 ) )</f>
        <v>155.36028492848794</v>
      </c>
      <c r="BH37" s="83">
        <f xml:space="preserve"> IF( InpS!BH68, InpS!BH68, BG37 * ( 1 + BH$6 ) )</f>
        <v>158.4669942708282</v>
      </c>
      <c r="BI37" s="83">
        <f xml:space="preserve"> IF( InpS!BI68, InpS!BI68, BH37 * ( 1 + BI$6 ) )</f>
        <v>161.63582787447643</v>
      </c>
      <c r="BJ37" s="83">
        <f xml:space="preserve"> IF( InpS!BJ68, InpS!BJ68, BI37 * ( 1 + BJ$6 ) )</f>
        <v>164.86802802617979</v>
      </c>
      <c r="BK37" s="83">
        <f xml:space="preserve"> IF( InpS!BK68, InpS!BK68, BJ37 * ( 1 + BK$6 ) )</f>
        <v>168.16486185445135</v>
      </c>
      <c r="BL37" s="83">
        <f xml:space="preserve"> IF( InpS!BL68, InpS!BL68, BK37 * ( 1 + BL$6 ) )</f>
        <v>171.52762182632614</v>
      </c>
      <c r="BM37" s="83">
        <f xml:space="preserve"> IF( InpS!BM68, InpS!BM68, BL37 * ( 1 + BM$6 ) )</f>
        <v>174.95762625405064</v>
      </c>
      <c r="BN37" s="83">
        <f xml:space="preserve"> IF( InpS!BN68, InpS!BN68, BM37 * ( 1 + BN$6 ) )</f>
        <v>178.45621981190439</v>
      </c>
      <c r="BO37" s="83">
        <f xml:space="preserve"> IF( InpS!BO68, InpS!BO68, BN37 * ( 1 + BO$6 ) )</f>
        <v>182.02477406335652</v>
      </c>
      <c r="BP37" s="83">
        <f xml:space="preserve"> IF( InpS!BP68, InpS!BP68, BO37 * ( 1 + BP$6 ) )</f>
        <v>185.6646879987635</v>
      </c>
      <c r="BQ37" s="83">
        <f xml:space="preserve"> IF( InpS!BQ68, InpS!BQ68, BP37 * ( 1 + BQ$6 ) )</f>
        <v>189.37738858381937</v>
      </c>
      <c r="BR37" s="83">
        <f xml:space="preserve"> IF( InpS!BR68, InpS!BR68, BQ37 * ( 1 + BR$6 ) )</f>
        <v>193.1643313189731</v>
      </c>
      <c r="BS37" s="83">
        <f xml:space="preserve"> IF( InpS!BS68, InpS!BS68, BR37 * ( 1 + BS$6 ) )</f>
        <v>197.02700081003246</v>
      </c>
      <c r="BT37" s="83">
        <f xml:space="preserve"> IF( InpS!BT68, InpS!BT68, BS37 * ( 1 + BT$6 ) )</f>
        <v>200.96691135017826</v>
      </c>
      <c r="BU37" s="83">
        <f xml:space="preserve"> IF( InpS!BU68, InpS!BU68, BT37 * ( 1 + BU$6 ) )</f>
        <v>204.985607513617</v>
      </c>
      <c r="BV37" s="83">
        <f xml:space="preserve"> IF( InpS!BV68, InpS!BV68, BU37 * ( 1 + BV$6 ) )</f>
        <v>209.08466476110451</v>
      </c>
      <c r="BW37" s="83">
        <f xml:space="preserve"> IF( InpS!BW68, InpS!BW68, BV37 * ( 1 + BW$6 ) )</f>
        <v>213.26569005757841</v>
      </c>
      <c r="BX37" s="83">
        <f xml:space="preserve"> IF( InpS!BX68, InpS!BX68, BW37 * ( 1 + BX$6 ) )</f>
        <v>217.53032250214099</v>
      </c>
      <c r="BY37" s="83">
        <f xml:space="preserve"> IF( InpS!BY68, InpS!BY68, BX37 * ( 1 + BY$6 ) )</f>
        <v>221.88023397063989</v>
      </c>
      <c r="BZ37" s="83">
        <f xml:space="preserve"> IF( InpS!BZ68, InpS!BZ68, BY37 * ( 1 + BZ$6 ) )</f>
        <v>226.31712977109828</v>
      </c>
      <c r="CA37" s="83">
        <f xml:space="preserve"> IF( InpS!CA68, InpS!CA68, BZ37 * ( 1 + CA$6 ) )</f>
        <v>230.84274931225153</v>
      </c>
      <c r="CB37" s="83">
        <f xml:space="preserve"> IF( InpS!CB68, InpS!CB68, CA37 * ( 1 + CB$6 ) )</f>
        <v>235.45886678545253</v>
      </c>
      <c r="CC37" s="83">
        <f xml:space="preserve"> IF( InpS!CC68, InpS!CC68, CB37 * ( 1 + CC$6 ) )</f>
        <v>240.16729186021291</v>
      </c>
      <c r="CD37" s="83">
        <f xml:space="preserve"> IF( InpS!CD68, InpS!CD68, CC37 * ( 1 + CD$6 ) )</f>
        <v>244.96987039365291</v>
      </c>
      <c r="CE37" s="83">
        <f xml:space="preserve"> IF( InpS!CE68, InpS!CE68, CD37 * ( 1 + CE$6 ) )</f>
        <v>249.86848515413786</v>
      </c>
      <c r="CF37" s="83">
        <f xml:space="preserve"> IF( InpS!CF68, InpS!CF68, CE37 * ( 1 + CF$6 ) )</f>
        <v>254.86505655938521</v>
      </c>
      <c r="CG37" s="83">
        <f xml:space="preserve"> IF( InpS!CG68, InpS!CG68, CF37 * ( 1 + CG$6 ) )</f>
        <v>259.96154342933124</v>
      </c>
      <c r="CH37" s="83">
        <f xml:space="preserve"> IF( InpS!CH68, InpS!CH68, CG37 * ( 1 + CH$6 ) )</f>
        <v>265.15994375405285</v>
      </c>
      <c r="CI37" s="83">
        <f xml:space="preserve"> IF( InpS!CI68, InpS!CI68, CH37 * ( 1 + CI$6 ) )</f>
        <v>270.46229547704507</v>
      </c>
      <c r="CJ37" s="83">
        <f xml:space="preserve"> IF( InpS!CJ68, InpS!CJ68, CI37 * ( 1 + CJ$6 ) )</f>
        <v>275.87067729416191</v>
      </c>
      <c r="CK37" s="83">
        <f xml:space="preserve"> IF( InpS!CK68, InpS!CK68, CJ37 * ( 1 + CK$6 ) )</f>
        <v>281.38720946853323</v>
      </c>
      <c r="CL37" s="83">
        <f xml:space="preserve"> IF( InpS!CL68, InpS!CL68, CK37 * ( 1 + CL$6 ) )</f>
        <v>287.01405466177761</v>
      </c>
      <c r="CM37" s="83">
        <f xml:space="preserve"> IF( InpS!CM68, InpS!CM68, CL37 * ( 1 + CM$6 ) )</f>
        <v>292.75341878183656</v>
      </c>
      <c r="CN37" s="83">
        <f xml:space="preserve"> IF( InpS!CN68, InpS!CN68, CM37 * ( 1 + CN$6 ) )</f>
        <v>298.60755184776275</v>
      </c>
      <c r="CO37" s="83">
        <f xml:space="preserve"> IF( InpS!CO68, InpS!CO68, CN37 * ( 1 + CO$6 ) )</f>
        <v>304.57874887180145</v>
      </c>
    </row>
    <row r="38" spans="2:93" outlineLevel="2" x14ac:dyDescent="0.2">
      <c r="B38" s="61"/>
      <c r="D38" s="39"/>
      <c r="E38" s="18" t="str">
        <f>InpS!E69</f>
        <v>Meter size 200 mm</v>
      </c>
      <c r="F38" s="18">
        <f>InpS!F69</f>
        <v>0</v>
      </c>
      <c r="G38" s="19">
        <f xml:space="preserve"> UserInput!G53</f>
        <v>0</v>
      </c>
      <c r="H38" s="361" t="str">
        <f>InpS!H69</f>
        <v>£</v>
      </c>
      <c r="I38" s="78" t="s">
        <v>52</v>
      </c>
      <c r="K38" s="83">
        <f xml:space="preserve"> IF( InpS!K69, InpS!K69, J38 * ( 1 + K$6 ) )</f>
        <v>228.5</v>
      </c>
      <c r="L38" s="83">
        <f xml:space="preserve"> IF( InpS!L69, InpS!L69, K38 * ( 1 + L$6 ) )</f>
        <v>178.41</v>
      </c>
      <c r="M38" s="83">
        <f xml:space="preserve"> IF( InpS!M69, InpS!M69, L38 * ( 1 + M$6 ) )</f>
        <v>139.30000000000001</v>
      </c>
      <c r="N38" s="83">
        <f xml:space="preserve"> IF( InpS!N69, InpS!N69, M38 * ( 1 + N$6 ) )</f>
        <v>108.77</v>
      </c>
      <c r="O38" s="83">
        <f xml:space="preserve"> IF( InpS!O69, InpS!O69, N38 * ( 1 + O$6 ) )</f>
        <v>84.93</v>
      </c>
      <c r="P38" s="83">
        <f xml:space="preserve"> IF( InpS!P69, InpS!P69, O38 * ( 1 + P$6 ) )</f>
        <v>66.31</v>
      </c>
      <c r="Q38" s="83">
        <f xml:space="preserve"> IF( InpS!Q69, InpS!Q69, P38 * ( 1 + Q$6 ) )</f>
        <v>67.63</v>
      </c>
      <c r="R38" s="83">
        <f xml:space="preserve"> IF( InpS!R69, InpS!R69, Q38 * ( 1 + R$6 ) )</f>
        <v>68.989999999999995</v>
      </c>
      <c r="S38" s="83">
        <f xml:space="preserve"> IF( InpS!S69, InpS!S69, R38 * ( 1 + S$6 ) )</f>
        <v>70.37</v>
      </c>
      <c r="T38" s="83">
        <f xml:space="preserve"> IF( InpS!T69, InpS!T69, S38 * ( 1 + T$6 ) )</f>
        <v>71.777175176854968</v>
      </c>
      <c r="U38" s="83">
        <f xml:space="preserve"> IF( InpS!U69, InpS!U69, T38 * ( 1 + U$6 ) )</f>
        <v>73.212489361502406</v>
      </c>
      <c r="V38" s="83">
        <f xml:space="preserve"> IF( InpS!V69, InpS!V69, U38 * ( 1 + V$6 ) )</f>
        <v>74.676505244197656</v>
      </c>
      <c r="W38" s="83">
        <f xml:space="preserve"> IF( InpS!W69, InpS!W69, V38 * ( 1 + W$6 ) )</f>
        <v>76.169796767203408</v>
      </c>
      <c r="X38" s="83">
        <f xml:space="preserve"> IF( InpS!X69, InpS!X69, W38 * ( 1 + X$6 ) )</f>
        <v>77.692949349793949</v>
      </c>
      <c r="Y38" s="83">
        <f xml:space="preserve"> IF( InpS!Y69, InpS!Y69, X38 * ( 1 + Y$6 ) )</f>
        <v>79.246560117758705</v>
      </c>
      <c r="Z38" s="83">
        <f xml:space="preserve"> IF( InpS!Z69, InpS!Z69, Y38 * ( 1 + Z$6 ) )</f>
        <v>80.831238137495163</v>
      </c>
      <c r="AA38" s="83">
        <f xml:space="preserve"> IF( InpS!AA69, InpS!AA69, Z38 * ( 1 + AA$6 ) )</f>
        <v>82.447604654782864</v>
      </c>
      <c r="AB38" s="83">
        <f xml:space="preserve"> IF( InpS!AB69, InpS!AB69, AA38 * ( 1 + AB$6 ) )</f>
        <v>84.096293338332131</v>
      </c>
      <c r="AC38" s="83">
        <f xml:space="preserve"> IF( InpS!AC69, InpS!AC69, AB38 * ( 1 + AC$6 ) )</f>
        <v>85.777950528203021</v>
      </c>
      <c r="AD38" s="83">
        <f xml:space="preserve"> IF( InpS!AD69, InpS!AD69, AC38 * ( 1 + AD$6 ) )</f>
        <v>87.493235489191804</v>
      </c>
      <c r="AE38" s="83">
        <f xml:space="preserve"> IF( InpS!AE69, InpS!AE69, AD38 * ( 1 + AE$6 ) )</f>
        <v>89.242820669284413</v>
      </c>
      <c r="AF38" s="83">
        <f xml:space="preserve"> IF( InpS!AF69, InpS!AF69, AE38 * ( 1 + AF$6 ) )</f>
        <v>91.027391963278106</v>
      </c>
      <c r="AG38" s="83">
        <f xml:space="preserve"> IF( InpS!AG69, InpS!AG69, AF38 * ( 1 + AG$6 ) )</f>
        <v>92.847648981674752</v>
      </c>
      <c r="AH38" s="83">
        <f xml:space="preserve"> IF( InpS!AH69, InpS!AH69, AG38 * ( 1 + AH$6 ) )</f>
        <v>94.704305324951093</v>
      </c>
      <c r="AI38" s="83">
        <f xml:space="preserve"> IF( InpS!AI69, InpS!AI69, AH38 * ( 1 + AI$6 ) )</f>
        <v>96.598088863313535</v>
      </c>
      <c r="AJ38" s="83">
        <f xml:space="preserve"> IF( InpS!AJ69, InpS!AJ69, AI38 * ( 1 + AJ$6 ) )</f>
        <v>98.529742022047159</v>
      </c>
      <c r="AK38" s="83">
        <f xml:space="preserve"> IF( InpS!AK69, InpS!AK69, AJ38 * ( 1 + AK$6 ) )</f>
        <v>100.5000220725708</v>
      </c>
      <c r="AL38" s="83">
        <f xml:space="preserve"> IF( InpS!AL69, InpS!AL69, AK38 * ( 1 + AL$6 ) )</f>
        <v>102.50970142931227</v>
      </c>
      <c r="AM38" s="83">
        <f xml:space="preserve"> IF( InpS!AM69, InpS!AM69, AL38 * ( 1 + AM$6 ) )</f>
        <v>104.55956795252021</v>
      </c>
      <c r="AN38" s="83">
        <f xml:space="preserve"> IF( InpS!AN69, InpS!AN69, AM38 * ( 1 + AN$6 ) )</f>
        <v>106.65042525713108</v>
      </c>
      <c r="AO38" s="83">
        <f xml:space="preserve"> IF( InpS!AO69, InpS!AO69, AN38 * ( 1 + AO$6 ) )</f>
        <v>108.78309302781263</v>
      </c>
      <c r="AP38" s="83">
        <f xml:space="preserve"> IF( InpS!AP69, InpS!AP69, AO38 * ( 1 + AP$6 ) )</f>
        <v>110.95840734030719</v>
      </c>
      <c r="AQ38" s="83">
        <f xml:space="preserve"> IF( InpS!AQ69, InpS!AQ69, AP38 * ( 1 + AQ$6 ) )</f>
        <v>113.17722098920078</v>
      </c>
      <c r="AR38" s="83">
        <f xml:space="preserve"> IF( InpS!AR69, InpS!AR69, AQ38 * ( 1 + AR$6 ) )</f>
        <v>115.44040382224657</v>
      </c>
      <c r="AS38" s="83">
        <f xml:space="preserve"> IF( InpS!AS69, InpS!AS69, AR38 * ( 1 + AS$6 ) )</f>
        <v>117.74884308137374</v>
      </c>
      <c r="AT38" s="83">
        <f xml:space="preserve"> IF( InpS!AT69, InpS!AT69, AS38 * ( 1 + AT$6 ) )</f>
        <v>120.10344375051541</v>
      </c>
      <c r="AU38" s="83">
        <f xml:space="preserve"> IF( InpS!AU69, InpS!AU69, AT38 * ( 1 + AU$6 ) )</f>
        <v>122.50512891039209</v>
      </c>
      <c r="AV38" s="83">
        <f xml:space="preserve"> IF( InpS!AV69, InpS!AV69, AU38 * ( 1 + AV$6 ) )</f>
        <v>124.95484010038955</v>
      </c>
      <c r="AW38" s="83">
        <f xml:space="preserve"> IF( InpS!AW69, InpS!AW69, AV38 * ( 1 + AW$6 ) )</f>
        <v>127.45353768767319</v>
      </c>
      <c r="AX38" s="83">
        <f xml:space="preserve"> IF( InpS!AX69, InpS!AX69, AW38 * ( 1 + AX$6 ) )</f>
        <v>130.00220124368346</v>
      </c>
      <c r="AY38" s="83">
        <f xml:space="preserve"> IF( InpS!AY69, InpS!AY69, AX38 * ( 1 + AY$6 ) )</f>
        <v>132.60182992816002</v>
      </c>
      <c r="AZ38" s="83">
        <f xml:space="preserve"> IF( InpS!AZ69, InpS!AZ69, AY38 * ( 1 + AZ$6 ) )</f>
        <v>135.25344288084511</v>
      </c>
      <c r="BA38" s="83">
        <f xml:space="preserve"> IF( InpS!BA69, InpS!BA69, AZ38 * ( 1 + BA$6 ) )</f>
        <v>137.95807962101986</v>
      </c>
      <c r="BB38" s="83">
        <f xml:space="preserve"> IF( InpS!BB69, InpS!BB69, BA38 * ( 1 + BB$6 ) )</f>
        <v>140.71680045502981</v>
      </c>
      <c r="BC38" s="83">
        <f xml:space="preserve"> IF( InpS!BC69, InpS!BC69, BB38 * ( 1 + BC$6 ) )</f>
        <v>143.53068689195993</v>
      </c>
      <c r="BD38" s="83">
        <f xml:space="preserve"> IF( InpS!BD69, InpS!BD69, BC38 * ( 1 + BD$6 ) )</f>
        <v>146.40084206762157</v>
      </c>
      <c r="BE38" s="83">
        <f xml:space="preserve"> IF( InpS!BE69, InpS!BE69, BD38 * ( 1 + BE$6 ) )</f>
        <v>149.32839117701792</v>
      </c>
      <c r="BF38" s="83">
        <f xml:space="preserve"> IF( InpS!BF69, InpS!BF69, BE38 * ( 1 + BF$6 ) )</f>
        <v>152.31448191545743</v>
      </c>
      <c r="BG38" s="83">
        <f xml:space="preserve"> IF( InpS!BG69, InpS!BG69, BF38 * ( 1 + BG$6 ) )</f>
        <v>155.36028492848794</v>
      </c>
      <c r="BH38" s="83">
        <f xml:space="preserve"> IF( InpS!BH69, InpS!BH69, BG38 * ( 1 + BH$6 ) )</f>
        <v>158.4669942708282</v>
      </c>
      <c r="BI38" s="83">
        <f xml:space="preserve"> IF( InpS!BI69, InpS!BI69, BH38 * ( 1 + BI$6 ) )</f>
        <v>161.63582787447643</v>
      </c>
      <c r="BJ38" s="83">
        <f xml:space="preserve"> IF( InpS!BJ69, InpS!BJ69, BI38 * ( 1 + BJ$6 ) )</f>
        <v>164.86802802617979</v>
      </c>
      <c r="BK38" s="83">
        <f xml:space="preserve"> IF( InpS!BK69, InpS!BK69, BJ38 * ( 1 + BK$6 ) )</f>
        <v>168.16486185445135</v>
      </c>
      <c r="BL38" s="83">
        <f xml:space="preserve"> IF( InpS!BL69, InpS!BL69, BK38 * ( 1 + BL$6 ) )</f>
        <v>171.52762182632614</v>
      </c>
      <c r="BM38" s="83">
        <f xml:space="preserve"> IF( InpS!BM69, InpS!BM69, BL38 * ( 1 + BM$6 ) )</f>
        <v>174.95762625405064</v>
      </c>
      <c r="BN38" s="83">
        <f xml:space="preserve"> IF( InpS!BN69, InpS!BN69, BM38 * ( 1 + BN$6 ) )</f>
        <v>178.45621981190439</v>
      </c>
      <c r="BO38" s="83">
        <f xml:space="preserve"> IF( InpS!BO69, InpS!BO69, BN38 * ( 1 + BO$6 ) )</f>
        <v>182.02477406335652</v>
      </c>
      <c r="BP38" s="83">
        <f xml:space="preserve"> IF( InpS!BP69, InpS!BP69, BO38 * ( 1 + BP$6 ) )</f>
        <v>185.6646879987635</v>
      </c>
      <c r="BQ38" s="83">
        <f xml:space="preserve"> IF( InpS!BQ69, InpS!BQ69, BP38 * ( 1 + BQ$6 ) )</f>
        <v>189.37738858381937</v>
      </c>
      <c r="BR38" s="83">
        <f xml:space="preserve"> IF( InpS!BR69, InpS!BR69, BQ38 * ( 1 + BR$6 ) )</f>
        <v>193.1643313189731</v>
      </c>
      <c r="BS38" s="83">
        <f xml:space="preserve"> IF( InpS!BS69, InpS!BS69, BR38 * ( 1 + BS$6 ) )</f>
        <v>197.02700081003246</v>
      </c>
      <c r="BT38" s="83">
        <f xml:space="preserve"> IF( InpS!BT69, InpS!BT69, BS38 * ( 1 + BT$6 ) )</f>
        <v>200.96691135017826</v>
      </c>
      <c r="BU38" s="83">
        <f xml:space="preserve"> IF( InpS!BU69, InpS!BU69, BT38 * ( 1 + BU$6 ) )</f>
        <v>204.985607513617</v>
      </c>
      <c r="BV38" s="83">
        <f xml:space="preserve"> IF( InpS!BV69, InpS!BV69, BU38 * ( 1 + BV$6 ) )</f>
        <v>209.08466476110451</v>
      </c>
      <c r="BW38" s="83">
        <f xml:space="preserve"> IF( InpS!BW69, InpS!BW69, BV38 * ( 1 + BW$6 ) )</f>
        <v>213.26569005757841</v>
      </c>
      <c r="BX38" s="83">
        <f xml:space="preserve"> IF( InpS!BX69, InpS!BX69, BW38 * ( 1 + BX$6 ) )</f>
        <v>217.53032250214099</v>
      </c>
      <c r="BY38" s="83">
        <f xml:space="preserve"> IF( InpS!BY69, InpS!BY69, BX38 * ( 1 + BY$6 ) )</f>
        <v>221.88023397063989</v>
      </c>
      <c r="BZ38" s="83">
        <f xml:space="preserve"> IF( InpS!BZ69, InpS!BZ69, BY38 * ( 1 + BZ$6 ) )</f>
        <v>226.31712977109828</v>
      </c>
      <c r="CA38" s="83">
        <f xml:space="preserve"> IF( InpS!CA69, InpS!CA69, BZ38 * ( 1 + CA$6 ) )</f>
        <v>230.84274931225153</v>
      </c>
      <c r="CB38" s="83">
        <f xml:space="preserve"> IF( InpS!CB69, InpS!CB69, CA38 * ( 1 + CB$6 ) )</f>
        <v>235.45886678545253</v>
      </c>
      <c r="CC38" s="83">
        <f xml:space="preserve"> IF( InpS!CC69, InpS!CC69, CB38 * ( 1 + CC$6 ) )</f>
        <v>240.16729186021291</v>
      </c>
      <c r="CD38" s="83">
        <f xml:space="preserve"> IF( InpS!CD69, InpS!CD69, CC38 * ( 1 + CD$6 ) )</f>
        <v>244.96987039365291</v>
      </c>
      <c r="CE38" s="83">
        <f xml:space="preserve"> IF( InpS!CE69, InpS!CE69, CD38 * ( 1 + CE$6 ) )</f>
        <v>249.86848515413786</v>
      </c>
      <c r="CF38" s="83">
        <f xml:space="preserve"> IF( InpS!CF69, InpS!CF69, CE38 * ( 1 + CF$6 ) )</f>
        <v>254.86505655938521</v>
      </c>
      <c r="CG38" s="83">
        <f xml:space="preserve"> IF( InpS!CG69, InpS!CG69, CF38 * ( 1 + CG$6 ) )</f>
        <v>259.96154342933124</v>
      </c>
      <c r="CH38" s="83">
        <f xml:space="preserve"> IF( InpS!CH69, InpS!CH69, CG38 * ( 1 + CH$6 ) )</f>
        <v>265.15994375405285</v>
      </c>
      <c r="CI38" s="83">
        <f xml:space="preserve"> IF( InpS!CI69, InpS!CI69, CH38 * ( 1 + CI$6 ) )</f>
        <v>270.46229547704507</v>
      </c>
      <c r="CJ38" s="83">
        <f xml:space="preserve"> IF( InpS!CJ69, InpS!CJ69, CI38 * ( 1 + CJ$6 ) )</f>
        <v>275.87067729416191</v>
      </c>
      <c r="CK38" s="83">
        <f xml:space="preserve"> IF( InpS!CK69, InpS!CK69, CJ38 * ( 1 + CK$6 ) )</f>
        <v>281.38720946853323</v>
      </c>
      <c r="CL38" s="83">
        <f xml:space="preserve"> IF( InpS!CL69, InpS!CL69, CK38 * ( 1 + CL$6 ) )</f>
        <v>287.01405466177761</v>
      </c>
      <c r="CM38" s="83">
        <f xml:space="preserve"> IF( InpS!CM69, InpS!CM69, CL38 * ( 1 + CM$6 ) )</f>
        <v>292.75341878183656</v>
      </c>
      <c r="CN38" s="83">
        <f xml:space="preserve"> IF( InpS!CN69, InpS!CN69, CM38 * ( 1 + CN$6 ) )</f>
        <v>298.60755184776275</v>
      </c>
      <c r="CO38" s="83">
        <f xml:space="preserve"> IF( InpS!CO69, InpS!CO69, CN38 * ( 1 + CO$6 ) )</f>
        <v>304.57874887180145</v>
      </c>
    </row>
    <row r="39" spans="2:93" outlineLevel="2" x14ac:dyDescent="0.2">
      <c r="B39" s="61"/>
      <c r="D39" s="39"/>
      <c r="E39" s="18" t="str">
        <f>InpS!E70</f>
        <v>Meter size 250 mm</v>
      </c>
      <c r="F39" s="18">
        <f>InpS!F70</f>
        <v>0</v>
      </c>
      <c r="G39" s="19">
        <f xml:space="preserve"> UserInput!G54</f>
        <v>0</v>
      </c>
      <c r="H39" s="361" t="str">
        <f>InpS!H70</f>
        <v>£</v>
      </c>
      <c r="I39" s="78" t="s">
        <v>54</v>
      </c>
      <c r="K39" s="83">
        <f xml:space="preserve"> IF( InpS!K70, InpS!K70, J39 * ( 1 + K$6 ) )</f>
        <v>276.52999999999997</v>
      </c>
      <c r="L39" s="83">
        <f xml:space="preserve"> IF( InpS!L70, InpS!L70, K39 * ( 1 + L$6 ) )</f>
        <v>207.83</v>
      </c>
      <c r="M39" s="83">
        <f xml:space="preserve"> IF( InpS!M70, InpS!M70, L39 * ( 1 + M$6 ) )</f>
        <v>156.19999999999999</v>
      </c>
      <c r="N39" s="83">
        <f xml:space="preserve"> IF( InpS!N70, InpS!N70, M39 * ( 1 + N$6 ) )</f>
        <v>117.39</v>
      </c>
      <c r="O39" s="83">
        <f xml:space="preserve"> IF( InpS!O70, InpS!O70, N39 * ( 1 + O$6 ) )</f>
        <v>88.23</v>
      </c>
      <c r="P39" s="83">
        <f xml:space="preserve"> IF( InpS!P70, InpS!P70, O39 * ( 1 + P$6 ) )</f>
        <v>66.31</v>
      </c>
      <c r="Q39" s="83">
        <f xml:space="preserve"> IF( InpS!Q70, InpS!Q70, P39 * ( 1 + Q$6 ) )</f>
        <v>67.63</v>
      </c>
      <c r="R39" s="83">
        <f xml:space="preserve"> IF( InpS!R70, InpS!R70, Q39 * ( 1 + R$6 ) )</f>
        <v>68.989999999999995</v>
      </c>
      <c r="S39" s="83">
        <f xml:space="preserve"> IF( InpS!S70, InpS!S70, R39 * ( 1 + S$6 ) )</f>
        <v>70.37</v>
      </c>
      <c r="T39" s="83">
        <f xml:space="preserve"> IF( InpS!T70, InpS!T70, S39 * ( 1 + T$6 ) )</f>
        <v>71.777175176854968</v>
      </c>
      <c r="U39" s="83">
        <f xml:space="preserve"> IF( InpS!U70, InpS!U70, T39 * ( 1 + U$6 ) )</f>
        <v>73.212489361502406</v>
      </c>
      <c r="V39" s="83">
        <f xml:space="preserve"> IF( InpS!V70, InpS!V70, U39 * ( 1 + V$6 ) )</f>
        <v>74.676505244197656</v>
      </c>
      <c r="W39" s="83">
        <f xml:space="preserve"> IF( InpS!W70, InpS!W70, V39 * ( 1 + W$6 ) )</f>
        <v>76.169796767203408</v>
      </c>
      <c r="X39" s="83">
        <f xml:space="preserve"> IF( InpS!X70, InpS!X70, W39 * ( 1 + X$6 ) )</f>
        <v>77.692949349793949</v>
      </c>
      <c r="Y39" s="83">
        <f xml:space="preserve"> IF( InpS!Y70, InpS!Y70, X39 * ( 1 + Y$6 ) )</f>
        <v>79.246560117758705</v>
      </c>
      <c r="Z39" s="83">
        <f xml:space="preserve"> IF( InpS!Z70, InpS!Z70, Y39 * ( 1 + Z$6 ) )</f>
        <v>80.831238137495163</v>
      </c>
      <c r="AA39" s="83">
        <f xml:space="preserve"> IF( InpS!AA70, InpS!AA70, Z39 * ( 1 + AA$6 ) )</f>
        <v>82.447604654782864</v>
      </c>
      <c r="AB39" s="83">
        <f xml:space="preserve"> IF( InpS!AB70, InpS!AB70, AA39 * ( 1 + AB$6 ) )</f>
        <v>84.096293338332131</v>
      </c>
      <c r="AC39" s="83">
        <f xml:space="preserve"> IF( InpS!AC70, InpS!AC70, AB39 * ( 1 + AC$6 ) )</f>
        <v>85.777950528203021</v>
      </c>
      <c r="AD39" s="83">
        <f xml:space="preserve"> IF( InpS!AD70, InpS!AD70, AC39 * ( 1 + AD$6 ) )</f>
        <v>87.493235489191804</v>
      </c>
      <c r="AE39" s="83">
        <f xml:space="preserve"> IF( InpS!AE70, InpS!AE70, AD39 * ( 1 + AE$6 ) )</f>
        <v>89.242820669284413</v>
      </c>
      <c r="AF39" s="83">
        <f xml:space="preserve"> IF( InpS!AF70, InpS!AF70, AE39 * ( 1 + AF$6 ) )</f>
        <v>91.027391963278106</v>
      </c>
      <c r="AG39" s="83">
        <f xml:space="preserve"> IF( InpS!AG70, InpS!AG70, AF39 * ( 1 + AG$6 ) )</f>
        <v>92.847648981674752</v>
      </c>
      <c r="AH39" s="83">
        <f xml:space="preserve"> IF( InpS!AH70, InpS!AH70, AG39 * ( 1 + AH$6 ) )</f>
        <v>94.704305324951093</v>
      </c>
      <c r="AI39" s="83">
        <f xml:space="preserve"> IF( InpS!AI70, InpS!AI70, AH39 * ( 1 + AI$6 ) )</f>
        <v>96.598088863313535</v>
      </c>
      <c r="AJ39" s="83">
        <f xml:space="preserve"> IF( InpS!AJ70, InpS!AJ70, AI39 * ( 1 + AJ$6 ) )</f>
        <v>98.529742022047159</v>
      </c>
      <c r="AK39" s="83">
        <f xml:space="preserve"> IF( InpS!AK70, InpS!AK70, AJ39 * ( 1 + AK$6 ) )</f>
        <v>100.5000220725708</v>
      </c>
      <c r="AL39" s="83">
        <f xml:space="preserve"> IF( InpS!AL70, InpS!AL70, AK39 * ( 1 + AL$6 ) )</f>
        <v>102.50970142931227</v>
      </c>
      <c r="AM39" s="83">
        <f xml:space="preserve"> IF( InpS!AM70, InpS!AM70, AL39 * ( 1 + AM$6 ) )</f>
        <v>104.55956795252021</v>
      </c>
      <c r="AN39" s="83">
        <f xml:space="preserve"> IF( InpS!AN70, InpS!AN70, AM39 * ( 1 + AN$6 ) )</f>
        <v>106.65042525713108</v>
      </c>
      <c r="AO39" s="83">
        <f xml:space="preserve"> IF( InpS!AO70, InpS!AO70, AN39 * ( 1 + AO$6 ) )</f>
        <v>108.78309302781263</v>
      </c>
      <c r="AP39" s="83">
        <f xml:space="preserve"> IF( InpS!AP70, InpS!AP70, AO39 * ( 1 + AP$6 ) )</f>
        <v>110.95840734030719</v>
      </c>
      <c r="AQ39" s="83">
        <f xml:space="preserve"> IF( InpS!AQ70, InpS!AQ70, AP39 * ( 1 + AQ$6 ) )</f>
        <v>113.17722098920078</v>
      </c>
      <c r="AR39" s="83">
        <f xml:space="preserve"> IF( InpS!AR70, InpS!AR70, AQ39 * ( 1 + AR$6 ) )</f>
        <v>115.44040382224657</v>
      </c>
      <c r="AS39" s="83">
        <f xml:space="preserve"> IF( InpS!AS70, InpS!AS70, AR39 * ( 1 + AS$6 ) )</f>
        <v>117.74884308137374</v>
      </c>
      <c r="AT39" s="83">
        <f xml:space="preserve"> IF( InpS!AT70, InpS!AT70, AS39 * ( 1 + AT$6 ) )</f>
        <v>120.10344375051541</v>
      </c>
      <c r="AU39" s="83">
        <f xml:space="preserve"> IF( InpS!AU70, InpS!AU70, AT39 * ( 1 + AU$6 ) )</f>
        <v>122.50512891039209</v>
      </c>
      <c r="AV39" s="83">
        <f xml:space="preserve"> IF( InpS!AV70, InpS!AV70, AU39 * ( 1 + AV$6 ) )</f>
        <v>124.95484010038955</v>
      </c>
      <c r="AW39" s="83">
        <f xml:space="preserve"> IF( InpS!AW70, InpS!AW70, AV39 * ( 1 + AW$6 ) )</f>
        <v>127.45353768767319</v>
      </c>
      <c r="AX39" s="83">
        <f xml:space="preserve"> IF( InpS!AX70, InpS!AX70, AW39 * ( 1 + AX$6 ) )</f>
        <v>130.00220124368346</v>
      </c>
      <c r="AY39" s="83">
        <f xml:space="preserve"> IF( InpS!AY70, InpS!AY70, AX39 * ( 1 + AY$6 ) )</f>
        <v>132.60182992816002</v>
      </c>
      <c r="AZ39" s="83">
        <f xml:space="preserve"> IF( InpS!AZ70, InpS!AZ70, AY39 * ( 1 + AZ$6 ) )</f>
        <v>135.25344288084511</v>
      </c>
      <c r="BA39" s="83">
        <f xml:space="preserve"> IF( InpS!BA70, InpS!BA70, AZ39 * ( 1 + BA$6 ) )</f>
        <v>137.95807962101986</v>
      </c>
      <c r="BB39" s="83">
        <f xml:space="preserve"> IF( InpS!BB70, InpS!BB70, BA39 * ( 1 + BB$6 ) )</f>
        <v>140.71680045502981</v>
      </c>
      <c r="BC39" s="83">
        <f xml:space="preserve"> IF( InpS!BC70, InpS!BC70, BB39 * ( 1 + BC$6 ) )</f>
        <v>143.53068689195993</v>
      </c>
      <c r="BD39" s="83">
        <f xml:space="preserve"> IF( InpS!BD70, InpS!BD70, BC39 * ( 1 + BD$6 ) )</f>
        <v>146.40084206762157</v>
      </c>
      <c r="BE39" s="83">
        <f xml:space="preserve"> IF( InpS!BE70, InpS!BE70, BD39 * ( 1 + BE$6 ) )</f>
        <v>149.32839117701792</v>
      </c>
      <c r="BF39" s="83">
        <f xml:space="preserve"> IF( InpS!BF70, InpS!BF70, BE39 * ( 1 + BF$6 ) )</f>
        <v>152.31448191545743</v>
      </c>
      <c r="BG39" s="83">
        <f xml:space="preserve"> IF( InpS!BG70, InpS!BG70, BF39 * ( 1 + BG$6 ) )</f>
        <v>155.36028492848794</v>
      </c>
      <c r="BH39" s="83">
        <f xml:space="preserve"> IF( InpS!BH70, InpS!BH70, BG39 * ( 1 + BH$6 ) )</f>
        <v>158.4669942708282</v>
      </c>
      <c r="BI39" s="83">
        <f xml:space="preserve"> IF( InpS!BI70, InpS!BI70, BH39 * ( 1 + BI$6 ) )</f>
        <v>161.63582787447643</v>
      </c>
      <c r="BJ39" s="83">
        <f xml:space="preserve"> IF( InpS!BJ70, InpS!BJ70, BI39 * ( 1 + BJ$6 ) )</f>
        <v>164.86802802617979</v>
      </c>
      <c r="BK39" s="83">
        <f xml:space="preserve"> IF( InpS!BK70, InpS!BK70, BJ39 * ( 1 + BK$6 ) )</f>
        <v>168.16486185445135</v>
      </c>
      <c r="BL39" s="83">
        <f xml:space="preserve"> IF( InpS!BL70, InpS!BL70, BK39 * ( 1 + BL$6 ) )</f>
        <v>171.52762182632614</v>
      </c>
      <c r="BM39" s="83">
        <f xml:space="preserve"> IF( InpS!BM70, InpS!BM70, BL39 * ( 1 + BM$6 ) )</f>
        <v>174.95762625405064</v>
      </c>
      <c r="BN39" s="83">
        <f xml:space="preserve"> IF( InpS!BN70, InpS!BN70, BM39 * ( 1 + BN$6 ) )</f>
        <v>178.45621981190439</v>
      </c>
      <c r="BO39" s="83">
        <f xml:space="preserve"> IF( InpS!BO70, InpS!BO70, BN39 * ( 1 + BO$6 ) )</f>
        <v>182.02477406335652</v>
      </c>
      <c r="BP39" s="83">
        <f xml:space="preserve"> IF( InpS!BP70, InpS!BP70, BO39 * ( 1 + BP$6 ) )</f>
        <v>185.6646879987635</v>
      </c>
      <c r="BQ39" s="83">
        <f xml:space="preserve"> IF( InpS!BQ70, InpS!BQ70, BP39 * ( 1 + BQ$6 ) )</f>
        <v>189.37738858381937</v>
      </c>
      <c r="BR39" s="83">
        <f xml:space="preserve"> IF( InpS!BR70, InpS!BR70, BQ39 * ( 1 + BR$6 ) )</f>
        <v>193.1643313189731</v>
      </c>
      <c r="BS39" s="83">
        <f xml:space="preserve"> IF( InpS!BS70, InpS!BS70, BR39 * ( 1 + BS$6 ) )</f>
        <v>197.02700081003246</v>
      </c>
      <c r="BT39" s="83">
        <f xml:space="preserve"> IF( InpS!BT70, InpS!BT70, BS39 * ( 1 + BT$6 ) )</f>
        <v>200.96691135017826</v>
      </c>
      <c r="BU39" s="83">
        <f xml:space="preserve"> IF( InpS!BU70, InpS!BU70, BT39 * ( 1 + BU$6 ) )</f>
        <v>204.985607513617</v>
      </c>
      <c r="BV39" s="83">
        <f xml:space="preserve"> IF( InpS!BV70, InpS!BV70, BU39 * ( 1 + BV$6 ) )</f>
        <v>209.08466476110451</v>
      </c>
      <c r="BW39" s="83">
        <f xml:space="preserve"> IF( InpS!BW70, InpS!BW70, BV39 * ( 1 + BW$6 ) )</f>
        <v>213.26569005757841</v>
      </c>
      <c r="BX39" s="83">
        <f xml:space="preserve"> IF( InpS!BX70, InpS!BX70, BW39 * ( 1 + BX$6 ) )</f>
        <v>217.53032250214099</v>
      </c>
      <c r="BY39" s="83">
        <f xml:space="preserve"> IF( InpS!BY70, InpS!BY70, BX39 * ( 1 + BY$6 ) )</f>
        <v>221.88023397063989</v>
      </c>
      <c r="BZ39" s="83">
        <f xml:space="preserve"> IF( InpS!BZ70, InpS!BZ70, BY39 * ( 1 + BZ$6 ) )</f>
        <v>226.31712977109828</v>
      </c>
      <c r="CA39" s="83">
        <f xml:space="preserve"> IF( InpS!CA70, InpS!CA70, BZ39 * ( 1 + CA$6 ) )</f>
        <v>230.84274931225153</v>
      </c>
      <c r="CB39" s="83">
        <f xml:space="preserve"> IF( InpS!CB70, InpS!CB70, CA39 * ( 1 + CB$6 ) )</f>
        <v>235.45886678545253</v>
      </c>
      <c r="CC39" s="83">
        <f xml:space="preserve"> IF( InpS!CC70, InpS!CC70, CB39 * ( 1 + CC$6 ) )</f>
        <v>240.16729186021291</v>
      </c>
      <c r="CD39" s="83">
        <f xml:space="preserve"> IF( InpS!CD70, InpS!CD70, CC39 * ( 1 + CD$6 ) )</f>
        <v>244.96987039365291</v>
      </c>
      <c r="CE39" s="83">
        <f xml:space="preserve"> IF( InpS!CE70, InpS!CE70, CD39 * ( 1 + CE$6 ) )</f>
        <v>249.86848515413786</v>
      </c>
      <c r="CF39" s="83">
        <f xml:space="preserve"> IF( InpS!CF70, InpS!CF70, CE39 * ( 1 + CF$6 ) )</f>
        <v>254.86505655938521</v>
      </c>
      <c r="CG39" s="83">
        <f xml:space="preserve"> IF( InpS!CG70, InpS!CG70, CF39 * ( 1 + CG$6 ) )</f>
        <v>259.96154342933124</v>
      </c>
      <c r="CH39" s="83">
        <f xml:space="preserve"> IF( InpS!CH70, InpS!CH70, CG39 * ( 1 + CH$6 ) )</f>
        <v>265.15994375405285</v>
      </c>
      <c r="CI39" s="83">
        <f xml:space="preserve"> IF( InpS!CI70, InpS!CI70, CH39 * ( 1 + CI$6 ) )</f>
        <v>270.46229547704507</v>
      </c>
      <c r="CJ39" s="83">
        <f xml:space="preserve"> IF( InpS!CJ70, InpS!CJ70, CI39 * ( 1 + CJ$6 ) )</f>
        <v>275.87067729416191</v>
      </c>
      <c r="CK39" s="83">
        <f xml:space="preserve"> IF( InpS!CK70, InpS!CK70, CJ39 * ( 1 + CK$6 ) )</f>
        <v>281.38720946853323</v>
      </c>
      <c r="CL39" s="83">
        <f xml:space="preserve"> IF( InpS!CL70, InpS!CL70, CK39 * ( 1 + CL$6 ) )</f>
        <v>287.01405466177761</v>
      </c>
      <c r="CM39" s="83">
        <f xml:space="preserve"> IF( InpS!CM70, InpS!CM70, CL39 * ( 1 + CM$6 ) )</f>
        <v>292.75341878183656</v>
      </c>
      <c r="CN39" s="83">
        <f xml:space="preserve"> IF( InpS!CN70, InpS!CN70, CM39 * ( 1 + CN$6 ) )</f>
        <v>298.60755184776275</v>
      </c>
      <c r="CO39" s="83">
        <f xml:space="preserve"> IF( InpS!CO70, InpS!CO70, CN39 * ( 1 + CO$6 ) )</f>
        <v>304.57874887180145</v>
      </c>
    </row>
    <row r="40" spans="2:93" outlineLevel="2" x14ac:dyDescent="0.2">
      <c r="B40" s="61"/>
      <c r="D40" s="39"/>
      <c r="E40" s="18" t="str">
        <f>InpS!E71</f>
        <v>Meter size 300 mm</v>
      </c>
      <c r="F40" s="18">
        <f>InpS!F71</f>
        <v>0</v>
      </c>
      <c r="G40" s="19">
        <f xml:space="preserve"> UserInput!G55</f>
        <v>0</v>
      </c>
      <c r="H40" s="361" t="str">
        <f>InpS!H71</f>
        <v>£</v>
      </c>
      <c r="I40" s="78"/>
      <c r="K40" s="83">
        <f xml:space="preserve"> IF( InpS!K71, InpS!K71, J40 * ( 1 + K$6 ) )</f>
        <v>316.83</v>
      </c>
      <c r="L40" s="83">
        <f xml:space="preserve"> IF( InpS!L71, InpS!L71, K40 * ( 1 + L$6 ) )</f>
        <v>231.73</v>
      </c>
      <c r="M40" s="83">
        <f xml:space="preserve"> IF( InpS!M71, InpS!M71, L40 * ( 1 + M$6 ) )</f>
        <v>169.48</v>
      </c>
      <c r="N40" s="83">
        <f xml:space="preserve"> IF( InpS!N71, InpS!N71, M40 * ( 1 + N$6 ) )</f>
        <v>123.96</v>
      </c>
      <c r="O40" s="83">
        <f xml:space="preserve"> IF( InpS!O71, InpS!O71, N40 * ( 1 + O$6 ) )</f>
        <v>90.66</v>
      </c>
      <c r="P40" s="83">
        <f xml:space="preserve"> IF( InpS!P71, InpS!P71, O40 * ( 1 + P$6 ) )</f>
        <v>66.31</v>
      </c>
      <c r="Q40" s="83">
        <f xml:space="preserve"> IF( InpS!Q71, InpS!Q71, P40 * ( 1 + Q$6 ) )</f>
        <v>67.63</v>
      </c>
      <c r="R40" s="83">
        <f xml:space="preserve"> IF( InpS!R71, InpS!R71, Q40 * ( 1 + R$6 ) )</f>
        <v>68.989999999999995</v>
      </c>
      <c r="S40" s="83">
        <f xml:space="preserve"> IF( InpS!S71, InpS!S71, R40 * ( 1 + S$6 ) )</f>
        <v>70.37</v>
      </c>
      <c r="T40" s="83">
        <f xml:space="preserve"> IF( InpS!T71, InpS!T71, S40 * ( 1 + T$6 ) )</f>
        <v>71.777175176854968</v>
      </c>
      <c r="U40" s="83">
        <f xml:space="preserve"> IF( InpS!U71, InpS!U71, T40 * ( 1 + U$6 ) )</f>
        <v>73.212489361502406</v>
      </c>
      <c r="V40" s="83">
        <f xml:space="preserve"> IF( InpS!V71, InpS!V71, U40 * ( 1 + V$6 ) )</f>
        <v>74.676505244197656</v>
      </c>
      <c r="W40" s="83">
        <f xml:space="preserve"> IF( InpS!W71, InpS!W71, V40 * ( 1 + W$6 ) )</f>
        <v>76.169796767203408</v>
      </c>
      <c r="X40" s="83">
        <f xml:space="preserve"> IF( InpS!X71, InpS!X71, W40 * ( 1 + X$6 ) )</f>
        <v>77.692949349793949</v>
      </c>
      <c r="Y40" s="83">
        <f xml:space="preserve"> IF( InpS!Y71, InpS!Y71, X40 * ( 1 + Y$6 ) )</f>
        <v>79.246560117758705</v>
      </c>
      <c r="Z40" s="83">
        <f xml:space="preserve"> IF( InpS!Z71, InpS!Z71, Y40 * ( 1 + Z$6 ) )</f>
        <v>80.831238137495163</v>
      </c>
      <c r="AA40" s="83">
        <f xml:space="preserve"> IF( InpS!AA71, InpS!AA71, Z40 * ( 1 + AA$6 ) )</f>
        <v>82.447604654782864</v>
      </c>
      <c r="AB40" s="83">
        <f xml:space="preserve"> IF( InpS!AB71, InpS!AB71, AA40 * ( 1 + AB$6 ) )</f>
        <v>84.096293338332131</v>
      </c>
      <c r="AC40" s="83">
        <f xml:space="preserve"> IF( InpS!AC71, InpS!AC71, AB40 * ( 1 + AC$6 ) )</f>
        <v>85.777950528203021</v>
      </c>
      <c r="AD40" s="83">
        <f xml:space="preserve"> IF( InpS!AD71, InpS!AD71, AC40 * ( 1 + AD$6 ) )</f>
        <v>87.493235489191804</v>
      </c>
      <c r="AE40" s="83">
        <f xml:space="preserve"> IF( InpS!AE71, InpS!AE71, AD40 * ( 1 + AE$6 ) )</f>
        <v>89.242820669284413</v>
      </c>
      <c r="AF40" s="83">
        <f xml:space="preserve"> IF( InpS!AF71, InpS!AF71, AE40 * ( 1 + AF$6 ) )</f>
        <v>91.027391963278106</v>
      </c>
      <c r="AG40" s="83">
        <f xml:space="preserve"> IF( InpS!AG71, InpS!AG71, AF40 * ( 1 + AG$6 ) )</f>
        <v>92.847648981674752</v>
      </c>
      <c r="AH40" s="83">
        <f xml:space="preserve"> IF( InpS!AH71, InpS!AH71, AG40 * ( 1 + AH$6 ) )</f>
        <v>94.704305324951093</v>
      </c>
      <c r="AI40" s="83">
        <f xml:space="preserve"> IF( InpS!AI71, InpS!AI71, AH40 * ( 1 + AI$6 ) )</f>
        <v>96.598088863313535</v>
      </c>
      <c r="AJ40" s="83">
        <f xml:space="preserve"> IF( InpS!AJ71, InpS!AJ71, AI40 * ( 1 + AJ$6 ) )</f>
        <v>98.529742022047159</v>
      </c>
      <c r="AK40" s="83">
        <f xml:space="preserve"> IF( InpS!AK71, InpS!AK71, AJ40 * ( 1 + AK$6 ) )</f>
        <v>100.5000220725708</v>
      </c>
      <c r="AL40" s="83">
        <f xml:space="preserve"> IF( InpS!AL71, InpS!AL71, AK40 * ( 1 + AL$6 ) )</f>
        <v>102.50970142931227</v>
      </c>
      <c r="AM40" s="83">
        <f xml:space="preserve"> IF( InpS!AM71, InpS!AM71, AL40 * ( 1 + AM$6 ) )</f>
        <v>104.55956795252021</v>
      </c>
      <c r="AN40" s="83">
        <f xml:space="preserve"> IF( InpS!AN71, InpS!AN71, AM40 * ( 1 + AN$6 ) )</f>
        <v>106.65042525713108</v>
      </c>
      <c r="AO40" s="83">
        <f xml:space="preserve"> IF( InpS!AO71, InpS!AO71, AN40 * ( 1 + AO$6 ) )</f>
        <v>108.78309302781263</v>
      </c>
      <c r="AP40" s="83">
        <f xml:space="preserve"> IF( InpS!AP71, InpS!AP71, AO40 * ( 1 + AP$6 ) )</f>
        <v>110.95840734030719</v>
      </c>
      <c r="AQ40" s="83">
        <f xml:space="preserve"> IF( InpS!AQ71, InpS!AQ71, AP40 * ( 1 + AQ$6 ) )</f>
        <v>113.17722098920078</v>
      </c>
      <c r="AR40" s="83">
        <f xml:space="preserve"> IF( InpS!AR71, InpS!AR71, AQ40 * ( 1 + AR$6 ) )</f>
        <v>115.44040382224657</v>
      </c>
      <c r="AS40" s="83">
        <f xml:space="preserve"> IF( InpS!AS71, InpS!AS71, AR40 * ( 1 + AS$6 ) )</f>
        <v>117.74884308137374</v>
      </c>
      <c r="AT40" s="83">
        <f xml:space="preserve"> IF( InpS!AT71, InpS!AT71, AS40 * ( 1 + AT$6 ) )</f>
        <v>120.10344375051541</v>
      </c>
      <c r="AU40" s="83">
        <f xml:space="preserve"> IF( InpS!AU71, InpS!AU71, AT40 * ( 1 + AU$6 ) )</f>
        <v>122.50512891039209</v>
      </c>
      <c r="AV40" s="83">
        <f xml:space="preserve"> IF( InpS!AV71, InpS!AV71, AU40 * ( 1 + AV$6 ) )</f>
        <v>124.95484010038955</v>
      </c>
      <c r="AW40" s="83">
        <f xml:space="preserve"> IF( InpS!AW71, InpS!AW71, AV40 * ( 1 + AW$6 ) )</f>
        <v>127.45353768767319</v>
      </c>
      <c r="AX40" s="83">
        <f xml:space="preserve"> IF( InpS!AX71, InpS!AX71, AW40 * ( 1 + AX$6 ) )</f>
        <v>130.00220124368346</v>
      </c>
      <c r="AY40" s="83">
        <f xml:space="preserve"> IF( InpS!AY71, InpS!AY71, AX40 * ( 1 + AY$6 ) )</f>
        <v>132.60182992816002</v>
      </c>
      <c r="AZ40" s="83">
        <f xml:space="preserve"> IF( InpS!AZ71, InpS!AZ71, AY40 * ( 1 + AZ$6 ) )</f>
        <v>135.25344288084511</v>
      </c>
      <c r="BA40" s="83">
        <f xml:space="preserve"> IF( InpS!BA71, InpS!BA71, AZ40 * ( 1 + BA$6 ) )</f>
        <v>137.95807962101986</v>
      </c>
      <c r="BB40" s="83">
        <f xml:space="preserve"> IF( InpS!BB71, InpS!BB71, BA40 * ( 1 + BB$6 ) )</f>
        <v>140.71680045502981</v>
      </c>
      <c r="BC40" s="83">
        <f xml:space="preserve"> IF( InpS!BC71, InpS!BC71, BB40 * ( 1 + BC$6 ) )</f>
        <v>143.53068689195993</v>
      </c>
      <c r="BD40" s="83">
        <f xml:space="preserve"> IF( InpS!BD71, InpS!BD71, BC40 * ( 1 + BD$6 ) )</f>
        <v>146.40084206762157</v>
      </c>
      <c r="BE40" s="83">
        <f xml:space="preserve"> IF( InpS!BE71, InpS!BE71, BD40 * ( 1 + BE$6 ) )</f>
        <v>149.32839117701792</v>
      </c>
      <c r="BF40" s="83">
        <f xml:space="preserve"> IF( InpS!BF71, InpS!BF71, BE40 * ( 1 + BF$6 ) )</f>
        <v>152.31448191545743</v>
      </c>
      <c r="BG40" s="83">
        <f xml:space="preserve"> IF( InpS!BG71, InpS!BG71, BF40 * ( 1 + BG$6 ) )</f>
        <v>155.36028492848794</v>
      </c>
      <c r="BH40" s="83">
        <f xml:space="preserve"> IF( InpS!BH71, InpS!BH71, BG40 * ( 1 + BH$6 ) )</f>
        <v>158.4669942708282</v>
      </c>
      <c r="BI40" s="83">
        <f xml:space="preserve"> IF( InpS!BI71, InpS!BI71, BH40 * ( 1 + BI$6 ) )</f>
        <v>161.63582787447643</v>
      </c>
      <c r="BJ40" s="83">
        <f xml:space="preserve"> IF( InpS!BJ71, InpS!BJ71, BI40 * ( 1 + BJ$6 ) )</f>
        <v>164.86802802617979</v>
      </c>
      <c r="BK40" s="83">
        <f xml:space="preserve"> IF( InpS!BK71, InpS!BK71, BJ40 * ( 1 + BK$6 ) )</f>
        <v>168.16486185445135</v>
      </c>
      <c r="BL40" s="83">
        <f xml:space="preserve"> IF( InpS!BL71, InpS!BL71, BK40 * ( 1 + BL$6 ) )</f>
        <v>171.52762182632614</v>
      </c>
      <c r="BM40" s="83">
        <f xml:space="preserve"> IF( InpS!BM71, InpS!BM71, BL40 * ( 1 + BM$6 ) )</f>
        <v>174.95762625405064</v>
      </c>
      <c r="BN40" s="83">
        <f xml:space="preserve"> IF( InpS!BN71, InpS!BN71, BM40 * ( 1 + BN$6 ) )</f>
        <v>178.45621981190439</v>
      </c>
      <c r="BO40" s="83">
        <f xml:space="preserve"> IF( InpS!BO71, InpS!BO71, BN40 * ( 1 + BO$6 ) )</f>
        <v>182.02477406335652</v>
      </c>
      <c r="BP40" s="83">
        <f xml:space="preserve"> IF( InpS!BP71, InpS!BP71, BO40 * ( 1 + BP$6 ) )</f>
        <v>185.6646879987635</v>
      </c>
      <c r="BQ40" s="83">
        <f xml:space="preserve"> IF( InpS!BQ71, InpS!BQ71, BP40 * ( 1 + BQ$6 ) )</f>
        <v>189.37738858381937</v>
      </c>
      <c r="BR40" s="83">
        <f xml:space="preserve"> IF( InpS!BR71, InpS!BR71, BQ40 * ( 1 + BR$6 ) )</f>
        <v>193.1643313189731</v>
      </c>
      <c r="BS40" s="83">
        <f xml:space="preserve"> IF( InpS!BS71, InpS!BS71, BR40 * ( 1 + BS$6 ) )</f>
        <v>197.02700081003246</v>
      </c>
      <c r="BT40" s="83">
        <f xml:space="preserve"> IF( InpS!BT71, InpS!BT71, BS40 * ( 1 + BT$6 ) )</f>
        <v>200.96691135017826</v>
      </c>
      <c r="BU40" s="83">
        <f xml:space="preserve"> IF( InpS!BU71, InpS!BU71, BT40 * ( 1 + BU$6 ) )</f>
        <v>204.985607513617</v>
      </c>
      <c r="BV40" s="83">
        <f xml:space="preserve"> IF( InpS!BV71, InpS!BV71, BU40 * ( 1 + BV$6 ) )</f>
        <v>209.08466476110451</v>
      </c>
      <c r="BW40" s="83">
        <f xml:space="preserve"> IF( InpS!BW71, InpS!BW71, BV40 * ( 1 + BW$6 ) )</f>
        <v>213.26569005757841</v>
      </c>
      <c r="BX40" s="83">
        <f xml:space="preserve"> IF( InpS!BX71, InpS!BX71, BW40 * ( 1 + BX$6 ) )</f>
        <v>217.53032250214099</v>
      </c>
      <c r="BY40" s="83">
        <f xml:space="preserve"> IF( InpS!BY71, InpS!BY71, BX40 * ( 1 + BY$6 ) )</f>
        <v>221.88023397063989</v>
      </c>
      <c r="BZ40" s="83">
        <f xml:space="preserve"> IF( InpS!BZ71, InpS!BZ71, BY40 * ( 1 + BZ$6 ) )</f>
        <v>226.31712977109828</v>
      </c>
      <c r="CA40" s="83">
        <f xml:space="preserve"> IF( InpS!CA71, InpS!CA71, BZ40 * ( 1 + CA$6 ) )</f>
        <v>230.84274931225153</v>
      </c>
      <c r="CB40" s="83">
        <f xml:space="preserve"> IF( InpS!CB71, InpS!CB71, CA40 * ( 1 + CB$6 ) )</f>
        <v>235.45886678545253</v>
      </c>
      <c r="CC40" s="83">
        <f xml:space="preserve"> IF( InpS!CC71, InpS!CC71, CB40 * ( 1 + CC$6 ) )</f>
        <v>240.16729186021291</v>
      </c>
      <c r="CD40" s="83">
        <f xml:space="preserve"> IF( InpS!CD71, InpS!CD71, CC40 * ( 1 + CD$6 ) )</f>
        <v>244.96987039365291</v>
      </c>
      <c r="CE40" s="83">
        <f xml:space="preserve"> IF( InpS!CE71, InpS!CE71, CD40 * ( 1 + CE$6 ) )</f>
        <v>249.86848515413786</v>
      </c>
      <c r="CF40" s="83">
        <f xml:space="preserve"> IF( InpS!CF71, InpS!CF71, CE40 * ( 1 + CF$6 ) )</f>
        <v>254.86505655938521</v>
      </c>
      <c r="CG40" s="83">
        <f xml:space="preserve"> IF( InpS!CG71, InpS!CG71, CF40 * ( 1 + CG$6 ) )</f>
        <v>259.96154342933124</v>
      </c>
      <c r="CH40" s="83">
        <f xml:space="preserve"> IF( InpS!CH71, InpS!CH71, CG40 * ( 1 + CH$6 ) )</f>
        <v>265.15994375405285</v>
      </c>
      <c r="CI40" s="83">
        <f xml:space="preserve"> IF( InpS!CI71, InpS!CI71, CH40 * ( 1 + CI$6 ) )</f>
        <v>270.46229547704507</v>
      </c>
      <c r="CJ40" s="83">
        <f xml:space="preserve"> IF( InpS!CJ71, InpS!CJ71, CI40 * ( 1 + CJ$6 ) )</f>
        <v>275.87067729416191</v>
      </c>
      <c r="CK40" s="83">
        <f xml:space="preserve"> IF( InpS!CK71, InpS!CK71, CJ40 * ( 1 + CK$6 ) )</f>
        <v>281.38720946853323</v>
      </c>
      <c r="CL40" s="83">
        <f xml:space="preserve"> IF( InpS!CL71, InpS!CL71, CK40 * ( 1 + CL$6 ) )</f>
        <v>287.01405466177761</v>
      </c>
      <c r="CM40" s="83">
        <f xml:space="preserve"> IF( InpS!CM71, InpS!CM71, CL40 * ( 1 + CM$6 ) )</f>
        <v>292.75341878183656</v>
      </c>
      <c r="CN40" s="83">
        <f xml:space="preserve"> IF( InpS!CN71, InpS!CN71, CM40 * ( 1 + CN$6 ) )</f>
        <v>298.60755184776275</v>
      </c>
      <c r="CO40" s="83">
        <f xml:space="preserve"> IF( InpS!CO71, InpS!CO71, CN40 * ( 1 + CO$6 ) )</f>
        <v>304.57874887180145</v>
      </c>
    </row>
    <row r="41" spans="2:93" outlineLevel="2" x14ac:dyDescent="0.2">
      <c r="B41" s="61"/>
      <c r="D41" s="39"/>
      <c r="H41" s="163"/>
      <c r="I41" s="78"/>
    </row>
    <row r="42" spans="2:93" outlineLevel="2" x14ac:dyDescent="0.2">
      <c r="B42" s="61"/>
      <c r="D42" s="39"/>
      <c r="E42" s="18" t="str">
        <f>InpS!E73</f>
        <v>Fixed charge 0-10</v>
      </c>
      <c r="F42" s="18">
        <f>InpS!F73</f>
        <v>0</v>
      </c>
      <c r="G42" s="19">
        <f xml:space="preserve"> UserInput!G57</f>
        <v>0</v>
      </c>
      <c r="H42" s="361" t="str">
        <f>InpS!H73</f>
        <v>£</v>
      </c>
      <c r="I42" s="78"/>
      <c r="K42" s="83">
        <f xml:space="preserve"> IF( InpS!K73, InpS!K73, J42 * ( 1 + K$6 ) )</f>
        <v>0</v>
      </c>
      <c r="L42" s="83">
        <f xml:space="preserve"> IF( InpS!L73, InpS!L73, K42 * ( 1 + L$6 ) )</f>
        <v>0</v>
      </c>
      <c r="M42" s="83">
        <f xml:space="preserve"> IF( InpS!M73, InpS!M73, L42 * ( 1 + M$6 ) )</f>
        <v>0</v>
      </c>
      <c r="N42" s="83">
        <f xml:space="preserve"> IF( InpS!N73, InpS!N73, M42 * ( 1 + N$6 ) )</f>
        <v>0</v>
      </c>
      <c r="O42" s="83">
        <f xml:space="preserve"> IF( InpS!O73, InpS!O73, N42 * ( 1 + O$6 ) )</f>
        <v>0</v>
      </c>
      <c r="P42" s="83">
        <f xml:space="preserve"> IF( InpS!P73, InpS!P73, O42 * ( 1 + P$6 ) )</f>
        <v>0</v>
      </c>
      <c r="Q42" s="83">
        <f xml:space="preserve"> IF( InpS!Q73, InpS!Q73, P42 * ( 1 + Q$6 ) )</f>
        <v>0</v>
      </c>
      <c r="R42" s="83">
        <f xml:space="preserve"> IF( InpS!R73, InpS!R73, Q42 * ( 1 + R$6 ) )</f>
        <v>0</v>
      </c>
      <c r="S42" s="83">
        <f xml:space="preserve"> IF( InpS!S73, InpS!S73, R42 * ( 1 + S$6 ) )</f>
        <v>0</v>
      </c>
      <c r="T42" s="83">
        <f xml:space="preserve"> IF( InpS!T73, InpS!T73, S42 * ( 1 + T$6 ) )</f>
        <v>0</v>
      </c>
      <c r="U42" s="83">
        <f xml:space="preserve"> IF( InpS!U73, InpS!U73, T42 * ( 1 + U$6 ) )</f>
        <v>0</v>
      </c>
      <c r="V42" s="83">
        <f xml:space="preserve"> IF( InpS!V73, InpS!V73, U42 * ( 1 + V$6 ) )</f>
        <v>0</v>
      </c>
      <c r="W42" s="83">
        <f xml:space="preserve"> IF( InpS!W73, InpS!W73, V42 * ( 1 + W$6 ) )</f>
        <v>0</v>
      </c>
      <c r="X42" s="83">
        <f xml:space="preserve"> IF( InpS!X73, InpS!X73, W42 * ( 1 + X$6 ) )</f>
        <v>0</v>
      </c>
      <c r="Y42" s="83">
        <f xml:space="preserve"> IF( InpS!Y73, InpS!Y73, X42 * ( 1 + Y$6 ) )</f>
        <v>0</v>
      </c>
      <c r="Z42" s="83">
        <f xml:space="preserve"> IF( InpS!Z73, InpS!Z73, Y42 * ( 1 + Z$6 ) )</f>
        <v>0</v>
      </c>
      <c r="AA42" s="83">
        <f xml:space="preserve"> IF( InpS!AA73, InpS!AA73, Z42 * ( 1 + AA$6 ) )</f>
        <v>0</v>
      </c>
      <c r="AB42" s="83">
        <f xml:space="preserve"> IF( InpS!AB73, InpS!AB73, AA42 * ( 1 + AB$6 ) )</f>
        <v>0</v>
      </c>
      <c r="AC42" s="83">
        <f xml:space="preserve"> IF( InpS!AC73, InpS!AC73, AB42 * ( 1 + AC$6 ) )</f>
        <v>0</v>
      </c>
      <c r="AD42" s="83">
        <f xml:space="preserve"> IF( InpS!AD73, InpS!AD73, AC42 * ( 1 + AD$6 ) )</f>
        <v>0</v>
      </c>
      <c r="AE42" s="83">
        <f xml:space="preserve"> IF( InpS!AE73, InpS!AE73, AD42 * ( 1 + AE$6 ) )</f>
        <v>0</v>
      </c>
      <c r="AF42" s="83">
        <f xml:space="preserve"> IF( InpS!AF73, InpS!AF73, AE42 * ( 1 + AF$6 ) )</f>
        <v>0</v>
      </c>
      <c r="AG42" s="83">
        <f xml:space="preserve"> IF( InpS!AG73, InpS!AG73, AF42 * ( 1 + AG$6 ) )</f>
        <v>0</v>
      </c>
      <c r="AH42" s="83">
        <f xml:space="preserve"> IF( InpS!AH73, InpS!AH73, AG42 * ( 1 + AH$6 ) )</f>
        <v>0</v>
      </c>
      <c r="AI42" s="83">
        <f xml:space="preserve"> IF( InpS!AI73, InpS!AI73, AH42 * ( 1 + AI$6 ) )</f>
        <v>0</v>
      </c>
      <c r="AJ42" s="83">
        <f xml:space="preserve"> IF( InpS!AJ73, InpS!AJ73, AI42 * ( 1 + AJ$6 ) )</f>
        <v>0</v>
      </c>
      <c r="AK42" s="83">
        <f xml:space="preserve"> IF( InpS!AK73, InpS!AK73, AJ42 * ( 1 + AK$6 ) )</f>
        <v>0</v>
      </c>
      <c r="AL42" s="83">
        <f xml:space="preserve"> IF( InpS!AL73, InpS!AL73, AK42 * ( 1 + AL$6 ) )</f>
        <v>0</v>
      </c>
      <c r="AM42" s="83">
        <f xml:space="preserve"> IF( InpS!AM73, InpS!AM73, AL42 * ( 1 + AM$6 ) )</f>
        <v>0</v>
      </c>
      <c r="AN42" s="83">
        <f xml:space="preserve"> IF( InpS!AN73, InpS!AN73, AM42 * ( 1 + AN$6 ) )</f>
        <v>0</v>
      </c>
      <c r="AO42" s="83">
        <f xml:space="preserve"> IF( InpS!AO73, InpS!AO73, AN42 * ( 1 + AO$6 ) )</f>
        <v>0</v>
      </c>
      <c r="AP42" s="83">
        <f xml:space="preserve"> IF( InpS!AP73, InpS!AP73, AO42 * ( 1 + AP$6 ) )</f>
        <v>0</v>
      </c>
      <c r="AQ42" s="83">
        <f xml:space="preserve"> IF( InpS!AQ73, InpS!AQ73, AP42 * ( 1 + AQ$6 ) )</f>
        <v>0</v>
      </c>
      <c r="AR42" s="83">
        <f xml:space="preserve"> IF( InpS!AR73, InpS!AR73, AQ42 * ( 1 + AR$6 ) )</f>
        <v>0</v>
      </c>
      <c r="AS42" s="83">
        <f xml:space="preserve"> IF( InpS!AS73, InpS!AS73, AR42 * ( 1 + AS$6 ) )</f>
        <v>0</v>
      </c>
      <c r="AT42" s="83">
        <f xml:space="preserve"> IF( InpS!AT73, InpS!AT73, AS42 * ( 1 + AT$6 ) )</f>
        <v>0</v>
      </c>
      <c r="AU42" s="83">
        <f xml:space="preserve"> IF( InpS!AU73, InpS!AU73, AT42 * ( 1 + AU$6 ) )</f>
        <v>0</v>
      </c>
      <c r="AV42" s="83">
        <f xml:space="preserve"> IF( InpS!AV73, InpS!AV73, AU42 * ( 1 + AV$6 ) )</f>
        <v>0</v>
      </c>
      <c r="AW42" s="83">
        <f xml:space="preserve"> IF( InpS!AW73, InpS!AW73, AV42 * ( 1 + AW$6 ) )</f>
        <v>0</v>
      </c>
      <c r="AX42" s="83">
        <f xml:space="preserve"> IF( InpS!AX73, InpS!AX73, AW42 * ( 1 + AX$6 ) )</f>
        <v>0</v>
      </c>
      <c r="AY42" s="83">
        <f xml:space="preserve"> IF( InpS!AY73, InpS!AY73, AX42 * ( 1 + AY$6 ) )</f>
        <v>0</v>
      </c>
      <c r="AZ42" s="83">
        <f xml:space="preserve"> IF( InpS!AZ73, InpS!AZ73, AY42 * ( 1 + AZ$6 ) )</f>
        <v>0</v>
      </c>
      <c r="BA42" s="83">
        <f xml:space="preserve"> IF( InpS!BA73, InpS!BA73, AZ42 * ( 1 + BA$6 ) )</f>
        <v>0</v>
      </c>
      <c r="BB42" s="83">
        <f xml:space="preserve"> IF( InpS!BB73, InpS!BB73, BA42 * ( 1 + BB$6 ) )</f>
        <v>0</v>
      </c>
      <c r="BC42" s="83">
        <f xml:space="preserve"> IF( InpS!BC73, InpS!BC73, BB42 * ( 1 + BC$6 ) )</f>
        <v>0</v>
      </c>
      <c r="BD42" s="83">
        <f xml:space="preserve"> IF( InpS!BD73, InpS!BD73, BC42 * ( 1 + BD$6 ) )</f>
        <v>0</v>
      </c>
      <c r="BE42" s="83">
        <f xml:space="preserve"> IF( InpS!BE73, InpS!BE73, BD42 * ( 1 + BE$6 ) )</f>
        <v>0</v>
      </c>
      <c r="BF42" s="83">
        <f xml:space="preserve"> IF( InpS!BF73, InpS!BF73, BE42 * ( 1 + BF$6 ) )</f>
        <v>0</v>
      </c>
      <c r="BG42" s="83">
        <f xml:space="preserve"> IF( InpS!BG73, InpS!BG73, BF42 * ( 1 + BG$6 ) )</f>
        <v>0</v>
      </c>
      <c r="BH42" s="83">
        <f xml:space="preserve"> IF( InpS!BH73, InpS!BH73, BG42 * ( 1 + BH$6 ) )</f>
        <v>0</v>
      </c>
      <c r="BI42" s="83">
        <f xml:space="preserve"> IF( InpS!BI73, InpS!BI73, BH42 * ( 1 + BI$6 ) )</f>
        <v>0</v>
      </c>
      <c r="BJ42" s="83">
        <f xml:space="preserve"> IF( InpS!BJ73, InpS!BJ73, BI42 * ( 1 + BJ$6 ) )</f>
        <v>0</v>
      </c>
      <c r="BK42" s="83">
        <f xml:space="preserve"> IF( InpS!BK73, InpS!BK73, BJ42 * ( 1 + BK$6 ) )</f>
        <v>0</v>
      </c>
      <c r="BL42" s="83">
        <f xml:space="preserve"> IF( InpS!BL73, InpS!BL73, BK42 * ( 1 + BL$6 ) )</f>
        <v>0</v>
      </c>
      <c r="BM42" s="83">
        <f xml:space="preserve"> IF( InpS!BM73, InpS!BM73, BL42 * ( 1 + BM$6 ) )</f>
        <v>0</v>
      </c>
      <c r="BN42" s="83">
        <f xml:space="preserve"> IF( InpS!BN73, InpS!BN73, BM42 * ( 1 + BN$6 ) )</f>
        <v>0</v>
      </c>
      <c r="BO42" s="83">
        <f xml:space="preserve"> IF( InpS!BO73, InpS!BO73, BN42 * ( 1 + BO$6 ) )</f>
        <v>0</v>
      </c>
      <c r="BP42" s="83">
        <f xml:space="preserve"> IF( InpS!BP73, InpS!BP73, BO42 * ( 1 + BP$6 ) )</f>
        <v>0</v>
      </c>
      <c r="BQ42" s="83">
        <f xml:space="preserve"> IF( InpS!BQ73, InpS!BQ73, BP42 * ( 1 + BQ$6 ) )</f>
        <v>0</v>
      </c>
      <c r="BR42" s="83">
        <f xml:space="preserve"> IF( InpS!BR73, InpS!BR73, BQ42 * ( 1 + BR$6 ) )</f>
        <v>0</v>
      </c>
      <c r="BS42" s="83">
        <f xml:space="preserve"> IF( InpS!BS73, InpS!BS73, BR42 * ( 1 + BS$6 ) )</f>
        <v>0</v>
      </c>
      <c r="BT42" s="83">
        <f xml:space="preserve"> IF( InpS!BT73, InpS!BT73, BS42 * ( 1 + BT$6 ) )</f>
        <v>0</v>
      </c>
      <c r="BU42" s="83">
        <f xml:space="preserve"> IF( InpS!BU73, InpS!BU73, BT42 * ( 1 + BU$6 ) )</f>
        <v>0</v>
      </c>
      <c r="BV42" s="83">
        <f xml:space="preserve"> IF( InpS!BV73, InpS!BV73, BU42 * ( 1 + BV$6 ) )</f>
        <v>0</v>
      </c>
      <c r="BW42" s="83">
        <f xml:space="preserve"> IF( InpS!BW73, InpS!BW73, BV42 * ( 1 + BW$6 ) )</f>
        <v>0</v>
      </c>
      <c r="BX42" s="83">
        <f xml:space="preserve"> IF( InpS!BX73, InpS!BX73, BW42 * ( 1 + BX$6 ) )</f>
        <v>0</v>
      </c>
      <c r="BY42" s="83">
        <f xml:space="preserve"> IF( InpS!BY73, InpS!BY73, BX42 * ( 1 + BY$6 ) )</f>
        <v>0</v>
      </c>
      <c r="BZ42" s="83">
        <f xml:space="preserve"> IF( InpS!BZ73, InpS!BZ73, BY42 * ( 1 + BZ$6 ) )</f>
        <v>0</v>
      </c>
      <c r="CA42" s="83">
        <f xml:space="preserve"> IF( InpS!CA73, InpS!CA73, BZ42 * ( 1 + CA$6 ) )</f>
        <v>0</v>
      </c>
      <c r="CB42" s="83">
        <f xml:space="preserve"> IF( InpS!CB73, InpS!CB73, CA42 * ( 1 + CB$6 ) )</f>
        <v>0</v>
      </c>
      <c r="CC42" s="83">
        <f xml:space="preserve"> IF( InpS!CC73, InpS!CC73, CB42 * ( 1 + CC$6 ) )</f>
        <v>0</v>
      </c>
      <c r="CD42" s="83">
        <f xml:space="preserve"> IF( InpS!CD73, InpS!CD73, CC42 * ( 1 + CD$6 ) )</f>
        <v>0</v>
      </c>
      <c r="CE42" s="83">
        <f xml:space="preserve"> IF( InpS!CE73, InpS!CE73, CD42 * ( 1 + CE$6 ) )</f>
        <v>0</v>
      </c>
      <c r="CF42" s="83">
        <f xml:space="preserve"> IF( InpS!CF73, InpS!CF73, CE42 * ( 1 + CF$6 ) )</f>
        <v>0</v>
      </c>
      <c r="CG42" s="83">
        <f xml:space="preserve"> IF( InpS!CG73, InpS!CG73, CF42 * ( 1 + CG$6 ) )</f>
        <v>0</v>
      </c>
      <c r="CH42" s="83">
        <f xml:space="preserve"> IF( InpS!CH73, InpS!CH73, CG42 * ( 1 + CH$6 ) )</f>
        <v>0</v>
      </c>
      <c r="CI42" s="83">
        <f xml:space="preserve"> IF( InpS!CI73, InpS!CI73, CH42 * ( 1 + CI$6 ) )</f>
        <v>0</v>
      </c>
      <c r="CJ42" s="83">
        <f xml:space="preserve"> IF( InpS!CJ73, InpS!CJ73, CI42 * ( 1 + CJ$6 ) )</f>
        <v>0</v>
      </c>
      <c r="CK42" s="83">
        <f xml:space="preserve"> IF( InpS!CK73, InpS!CK73, CJ42 * ( 1 + CK$6 ) )</f>
        <v>0</v>
      </c>
      <c r="CL42" s="83">
        <f xml:space="preserve"> IF( InpS!CL73, InpS!CL73, CK42 * ( 1 + CL$6 ) )</f>
        <v>0</v>
      </c>
      <c r="CM42" s="83">
        <f xml:space="preserve"> IF( InpS!CM73, InpS!CM73, CL42 * ( 1 + CM$6 ) )</f>
        <v>0</v>
      </c>
      <c r="CN42" s="83">
        <f xml:space="preserve"> IF( InpS!CN73, InpS!CN73, CM42 * ( 1 + CN$6 ) )</f>
        <v>0</v>
      </c>
      <c r="CO42" s="83">
        <f xml:space="preserve"> IF( InpS!CO73, InpS!CO73, CN42 * ( 1 + CO$6 ) )</f>
        <v>0</v>
      </c>
    </row>
    <row r="43" spans="2:93" outlineLevel="2" x14ac:dyDescent="0.2">
      <c r="B43" s="61"/>
      <c r="D43" s="39"/>
      <c r="E43" s="18" t="str">
        <f>InpS!E74</f>
        <v>Fixed charge 10-50</v>
      </c>
      <c r="F43" s="18">
        <f>InpS!F74</f>
        <v>0</v>
      </c>
      <c r="G43" s="19">
        <f xml:space="preserve"> UserInput!G58</f>
        <v>0</v>
      </c>
      <c r="H43" s="361" t="str">
        <f>InpS!H74</f>
        <v>£</v>
      </c>
      <c r="I43" s="78"/>
      <c r="K43" s="83">
        <f xml:space="preserve"> IF( InpS!K74, InpS!K74, J43 * ( 1 + K$6 ) )</f>
        <v>0</v>
      </c>
      <c r="L43" s="83">
        <f xml:space="preserve"> IF( InpS!L74, InpS!L74, K43 * ( 1 + L$6 ) )</f>
        <v>0</v>
      </c>
      <c r="M43" s="83">
        <f xml:space="preserve"> IF( InpS!M74, InpS!M74, L43 * ( 1 + M$6 ) )</f>
        <v>0</v>
      </c>
      <c r="N43" s="83">
        <f xml:space="preserve"> IF( InpS!N74, InpS!N74, M43 * ( 1 + N$6 ) )</f>
        <v>0</v>
      </c>
      <c r="O43" s="83">
        <f xml:space="preserve"> IF( InpS!O74, InpS!O74, N43 * ( 1 + O$6 ) )</f>
        <v>0</v>
      </c>
      <c r="P43" s="83">
        <f xml:space="preserve"> IF( InpS!P74, InpS!P74, O43 * ( 1 + P$6 ) )</f>
        <v>0</v>
      </c>
      <c r="Q43" s="83">
        <f xml:space="preserve"> IF( InpS!Q74, InpS!Q74, P43 * ( 1 + Q$6 ) )</f>
        <v>0</v>
      </c>
      <c r="R43" s="83">
        <f xml:space="preserve"> IF( InpS!R74, InpS!R74, Q43 * ( 1 + R$6 ) )</f>
        <v>0</v>
      </c>
      <c r="S43" s="83">
        <f xml:space="preserve"> IF( InpS!S74, InpS!S74, R43 * ( 1 + S$6 ) )</f>
        <v>0</v>
      </c>
      <c r="T43" s="83">
        <f xml:space="preserve"> IF( InpS!T74, InpS!T74, S43 * ( 1 + T$6 ) )</f>
        <v>0</v>
      </c>
      <c r="U43" s="83">
        <f xml:space="preserve"> IF( InpS!U74, InpS!U74, T43 * ( 1 + U$6 ) )</f>
        <v>0</v>
      </c>
      <c r="V43" s="83">
        <f xml:space="preserve"> IF( InpS!V74, InpS!V74, U43 * ( 1 + V$6 ) )</f>
        <v>0</v>
      </c>
      <c r="W43" s="83">
        <f xml:space="preserve"> IF( InpS!W74, InpS!W74, V43 * ( 1 + W$6 ) )</f>
        <v>0</v>
      </c>
      <c r="X43" s="83">
        <f xml:space="preserve"> IF( InpS!X74, InpS!X74, W43 * ( 1 + X$6 ) )</f>
        <v>0</v>
      </c>
      <c r="Y43" s="83">
        <f xml:space="preserve"> IF( InpS!Y74, InpS!Y74, X43 * ( 1 + Y$6 ) )</f>
        <v>0</v>
      </c>
      <c r="Z43" s="83">
        <f xml:space="preserve"> IF( InpS!Z74, InpS!Z74, Y43 * ( 1 + Z$6 ) )</f>
        <v>0</v>
      </c>
      <c r="AA43" s="83">
        <f xml:space="preserve"> IF( InpS!AA74, InpS!AA74, Z43 * ( 1 + AA$6 ) )</f>
        <v>0</v>
      </c>
      <c r="AB43" s="83">
        <f xml:space="preserve"> IF( InpS!AB74, InpS!AB74, AA43 * ( 1 + AB$6 ) )</f>
        <v>0</v>
      </c>
      <c r="AC43" s="83">
        <f xml:space="preserve"> IF( InpS!AC74, InpS!AC74, AB43 * ( 1 + AC$6 ) )</f>
        <v>0</v>
      </c>
      <c r="AD43" s="83">
        <f xml:space="preserve"> IF( InpS!AD74, InpS!AD74, AC43 * ( 1 + AD$6 ) )</f>
        <v>0</v>
      </c>
      <c r="AE43" s="83">
        <f xml:space="preserve"> IF( InpS!AE74, InpS!AE74, AD43 * ( 1 + AE$6 ) )</f>
        <v>0</v>
      </c>
      <c r="AF43" s="83">
        <f xml:space="preserve"> IF( InpS!AF74, InpS!AF74, AE43 * ( 1 + AF$6 ) )</f>
        <v>0</v>
      </c>
      <c r="AG43" s="83">
        <f xml:space="preserve"> IF( InpS!AG74, InpS!AG74, AF43 * ( 1 + AG$6 ) )</f>
        <v>0</v>
      </c>
      <c r="AH43" s="83">
        <f xml:space="preserve"> IF( InpS!AH74, InpS!AH74, AG43 * ( 1 + AH$6 ) )</f>
        <v>0</v>
      </c>
      <c r="AI43" s="83">
        <f xml:space="preserve"> IF( InpS!AI74, InpS!AI74, AH43 * ( 1 + AI$6 ) )</f>
        <v>0</v>
      </c>
      <c r="AJ43" s="83">
        <f xml:space="preserve"> IF( InpS!AJ74, InpS!AJ74, AI43 * ( 1 + AJ$6 ) )</f>
        <v>0</v>
      </c>
      <c r="AK43" s="83">
        <f xml:space="preserve"> IF( InpS!AK74, InpS!AK74, AJ43 * ( 1 + AK$6 ) )</f>
        <v>0</v>
      </c>
      <c r="AL43" s="83">
        <f xml:space="preserve"> IF( InpS!AL74, InpS!AL74, AK43 * ( 1 + AL$6 ) )</f>
        <v>0</v>
      </c>
      <c r="AM43" s="83">
        <f xml:space="preserve"> IF( InpS!AM74, InpS!AM74, AL43 * ( 1 + AM$6 ) )</f>
        <v>0</v>
      </c>
      <c r="AN43" s="83">
        <f xml:space="preserve"> IF( InpS!AN74, InpS!AN74, AM43 * ( 1 + AN$6 ) )</f>
        <v>0</v>
      </c>
      <c r="AO43" s="83">
        <f xml:space="preserve"> IF( InpS!AO74, InpS!AO74, AN43 * ( 1 + AO$6 ) )</f>
        <v>0</v>
      </c>
      <c r="AP43" s="83">
        <f xml:space="preserve"> IF( InpS!AP74, InpS!AP74, AO43 * ( 1 + AP$6 ) )</f>
        <v>0</v>
      </c>
      <c r="AQ43" s="83">
        <f xml:space="preserve"> IF( InpS!AQ74, InpS!AQ74, AP43 * ( 1 + AQ$6 ) )</f>
        <v>0</v>
      </c>
      <c r="AR43" s="83">
        <f xml:space="preserve"> IF( InpS!AR74, InpS!AR74, AQ43 * ( 1 + AR$6 ) )</f>
        <v>0</v>
      </c>
      <c r="AS43" s="83">
        <f xml:space="preserve"> IF( InpS!AS74, InpS!AS74, AR43 * ( 1 + AS$6 ) )</f>
        <v>0</v>
      </c>
      <c r="AT43" s="83">
        <f xml:space="preserve"> IF( InpS!AT74, InpS!AT74, AS43 * ( 1 + AT$6 ) )</f>
        <v>0</v>
      </c>
      <c r="AU43" s="83">
        <f xml:space="preserve"> IF( InpS!AU74, InpS!AU74, AT43 * ( 1 + AU$6 ) )</f>
        <v>0</v>
      </c>
      <c r="AV43" s="83">
        <f xml:space="preserve"> IF( InpS!AV74, InpS!AV74, AU43 * ( 1 + AV$6 ) )</f>
        <v>0</v>
      </c>
      <c r="AW43" s="83">
        <f xml:space="preserve"> IF( InpS!AW74, InpS!AW74, AV43 * ( 1 + AW$6 ) )</f>
        <v>0</v>
      </c>
      <c r="AX43" s="83">
        <f xml:space="preserve"> IF( InpS!AX74, InpS!AX74, AW43 * ( 1 + AX$6 ) )</f>
        <v>0</v>
      </c>
      <c r="AY43" s="83">
        <f xml:space="preserve"> IF( InpS!AY74, InpS!AY74, AX43 * ( 1 + AY$6 ) )</f>
        <v>0</v>
      </c>
      <c r="AZ43" s="83">
        <f xml:space="preserve"> IF( InpS!AZ74, InpS!AZ74, AY43 * ( 1 + AZ$6 ) )</f>
        <v>0</v>
      </c>
      <c r="BA43" s="83">
        <f xml:space="preserve"> IF( InpS!BA74, InpS!BA74, AZ43 * ( 1 + BA$6 ) )</f>
        <v>0</v>
      </c>
      <c r="BB43" s="83">
        <f xml:space="preserve"> IF( InpS!BB74, InpS!BB74, BA43 * ( 1 + BB$6 ) )</f>
        <v>0</v>
      </c>
      <c r="BC43" s="83">
        <f xml:space="preserve"> IF( InpS!BC74, InpS!BC74, BB43 * ( 1 + BC$6 ) )</f>
        <v>0</v>
      </c>
      <c r="BD43" s="83">
        <f xml:space="preserve"> IF( InpS!BD74, InpS!BD74, BC43 * ( 1 + BD$6 ) )</f>
        <v>0</v>
      </c>
      <c r="BE43" s="83">
        <f xml:space="preserve"> IF( InpS!BE74, InpS!BE74, BD43 * ( 1 + BE$6 ) )</f>
        <v>0</v>
      </c>
      <c r="BF43" s="83">
        <f xml:space="preserve"> IF( InpS!BF74, InpS!BF74, BE43 * ( 1 + BF$6 ) )</f>
        <v>0</v>
      </c>
      <c r="BG43" s="83">
        <f xml:space="preserve"> IF( InpS!BG74, InpS!BG74, BF43 * ( 1 + BG$6 ) )</f>
        <v>0</v>
      </c>
      <c r="BH43" s="83">
        <f xml:space="preserve"> IF( InpS!BH74, InpS!BH74, BG43 * ( 1 + BH$6 ) )</f>
        <v>0</v>
      </c>
      <c r="BI43" s="83">
        <f xml:space="preserve"> IF( InpS!BI74, InpS!BI74, BH43 * ( 1 + BI$6 ) )</f>
        <v>0</v>
      </c>
      <c r="BJ43" s="83">
        <f xml:space="preserve"> IF( InpS!BJ74, InpS!BJ74, BI43 * ( 1 + BJ$6 ) )</f>
        <v>0</v>
      </c>
      <c r="BK43" s="83">
        <f xml:space="preserve"> IF( InpS!BK74, InpS!BK74, BJ43 * ( 1 + BK$6 ) )</f>
        <v>0</v>
      </c>
      <c r="BL43" s="83">
        <f xml:space="preserve"> IF( InpS!BL74, InpS!BL74, BK43 * ( 1 + BL$6 ) )</f>
        <v>0</v>
      </c>
      <c r="BM43" s="83">
        <f xml:space="preserve"> IF( InpS!BM74, InpS!BM74, BL43 * ( 1 + BM$6 ) )</f>
        <v>0</v>
      </c>
      <c r="BN43" s="83">
        <f xml:space="preserve"> IF( InpS!BN74, InpS!BN74, BM43 * ( 1 + BN$6 ) )</f>
        <v>0</v>
      </c>
      <c r="BO43" s="83">
        <f xml:space="preserve"> IF( InpS!BO74, InpS!BO74, BN43 * ( 1 + BO$6 ) )</f>
        <v>0</v>
      </c>
      <c r="BP43" s="83">
        <f xml:space="preserve"> IF( InpS!BP74, InpS!BP74, BO43 * ( 1 + BP$6 ) )</f>
        <v>0</v>
      </c>
      <c r="BQ43" s="83">
        <f xml:space="preserve"> IF( InpS!BQ74, InpS!BQ74, BP43 * ( 1 + BQ$6 ) )</f>
        <v>0</v>
      </c>
      <c r="BR43" s="83">
        <f xml:space="preserve"> IF( InpS!BR74, InpS!BR74, BQ43 * ( 1 + BR$6 ) )</f>
        <v>0</v>
      </c>
      <c r="BS43" s="83">
        <f xml:space="preserve"> IF( InpS!BS74, InpS!BS74, BR43 * ( 1 + BS$6 ) )</f>
        <v>0</v>
      </c>
      <c r="BT43" s="83">
        <f xml:space="preserve"> IF( InpS!BT74, InpS!BT74, BS43 * ( 1 + BT$6 ) )</f>
        <v>0</v>
      </c>
      <c r="BU43" s="83">
        <f xml:space="preserve"> IF( InpS!BU74, InpS!BU74, BT43 * ( 1 + BU$6 ) )</f>
        <v>0</v>
      </c>
      <c r="BV43" s="83">
        <f xml:space="preserve"> IF( InpS!BV74, InpS!BV74, BU43 * ( 1 + BV$6 ) )</f>
        <v>0</v>
      </c>
      <c r="BW43" s="83">
        <f xml:space="preserve"> IF( InpS!BW74, InpS!BW74, BV43 * ( 1 + BW$6 ) )</f>
        <v>0</v>
      </c>
      <c r="BX43" s="83">
        <f xml:space="preserve"> IF( InpS!BX74, InpS!BX74, BW43 * ( 1 + BX$6 ) )</f>
        <v>0</v>
      </c>
      <c r="BY43" s="83">
        <f xml:space="preserve"> IF( InpS!BY74, InpS!BY74, BX43 * ( 1 + BY$6 ) )</f>
        <v>0</v>
      </c>
      <c r="BZ43" s="83">
        <f xml:space="preserve"> IF( InpS!BZ74, InpS!BZ74, BY43 * ( 1 + BZ$6 ) )</f>
        <v>0</v>
      </c>
      <c r="CA43" s="83">
        <f xml:space="preserve"> IF( InpS!CA74, InpS!CA74, BZ43 * ( 1 + CA$6 ) )</f>
        <v>0</v>
      </c>
      <c r="CB43" s="83">
        <f xml:space="preserve"> IF( InpS!CB74, InpS!CB74, CA43 * ( 1 + CB$6 ) )</f>
        <v>0</v>
      </c>
      <c r="CC43" s="83">
        <f xml:space="preserve"> IF( InpS!CC74, InpS!CC74, CB43 * ( 1 + CC$6 ) )</f>
        <v>0</v>
      </c>
      <c r="CD43" s="83">
        <f xml:space="preserve"> IF( InpS!CD74, InpS!CD74, CC43 * ( 1 + CD$6 ) )</f>
        <v>0</v>
      </c>
      <c r="CE43" s="83">
        <f xml:space="preserve"> IF( InpS!CE74, InpS!CE74, CD43 * ( 1 + CE$6 ) )</f>
        <v>0</v>
      </c>
      <c r="CF43" s="83">
        <f xml:space="preserve"> IF( InpS!CF74, InpS!CF74, CE43 * ( 1 + CF$6 ) )</f>
        <v>0</v>
      </c>
      <c r="CG43" s="83">
        <f xml:space="preserve"> IF( InpS!CG74, InpS!CG74, CF43 * ( 1 + CG$6 ) )</f>
        <v>0</v>
      </c>
      <c r="CH43" s="83">
        <f xml:space="preserve"> IF( InpS!CH74, InpS!CH74, CG43 * ( 1 + CH$6 ) )</f>
        <v>0</v>
      </c>
      <c r="CI43" s="83">
        <f xml:space="preserve"> IF( InpS!CI74, InpS!CI74, CH43 * ( 1 + CI$6 ) )</f>
        <v>0</v>
      </c>
      <c r="CJ43" s="83">
        <f xml:space="preserve"> IF( InpS!CJ74, InpS!CJ74, CI43 * ( 1 + CJ$6 ) )</f>
        <v>0</v>
      </c>
      <c r="CK43" s="83">
        <f xml:space="preserve"> IF( InpS!CK74, InpS!CK74, CJ43 * ( 1 + CK$6 ) )</f>
        <v>0</v>
      </c>
      <c r="CL43" s="83">
        <f xml:space="preserve"> IF( InpS!CL74, InpS!CL74, CK43 * ( 1 + CL$6 ) )</f>
        <v>0</v>
      </c>
      <c r="CM43" s="83">
        <f xml:space="preserve"> IF( InpS!CM74, InpS!CM74, CL43 * ( 1 + CM$6 ) )</f>
        <v>0</v>
      </c>
      <c r="CN43" s="83">
        <f xml:space="preserve"> IF( InpS!CN74, InpS!CN74, CM43 * ( 1 + CN$6 ) )</f>
        <v>0</v>
      </c>
      <c r="CO43" s="83">
        <f xml:space="preserve"> IF( InpS!CO74, InpS!CO74, CN43 * ( 1 + CO$6 ) )</f>
        <v>0</v>
      </c>
    </row>
    <row r="44" spans="2:93" outlineLevel="2" x14ac:dyDescent="0.2">
      <c r="B44" s="61"/>
      <c r="D44" s="39"/>
      <c r="E44" s="18" t="str">
        <f>InpS!E75</f>
        <v>Fixed charge 50+</v>
      </c>
      <c r="F44" s="18">
        <f>InpS!F75</f>
        <v>0</v>
      </c>
      <c r="G44" s="19">
        <f xml:space="preserve"> UserInput!G59</f>
        <v>0</v>
      </c>
      <c r="H44" s="361" t="str">
        <f>InpS!H75</f>
        <v>£</v>
      </c>
      <c r="I44" s="78"/>
      <c r="K44" s="83">
        <f xml:space="preserve"> IF( InpS!K75, InpS!K75, J44 * ( 1 + K$6 ) )</f>
        <v>5.19</v>
      </c>
      <c r="L44" s="83">
        <f xml:space="preserve"> IF( InpS!L75, InpS!L75, K44 * ( 1 + L$6 ) )</f>
        <v>5.19</v>
      </c>
      <c r="M44" s="83">
        <f xml:space="preserve"> IF( InpS!M75, InpS!M75, L44 * ( 1 + M$6 ) )</f>
        <v>5.19</v>
      </c>
      <c r="N44" s="83">
        <f xml:space="preserve"> IF( InpS!N75, InpS!N75, M44 * ( 1 + N$6 ) )</f>
        <v>5.19</v>
      </c>
      <c r="O44" s="83">
        <f xml:space="preserve"> IF( InpS!O75, InpS!O75, N44 * ( 1 + O$6 ) )</f>
        <v>5.19</v>
      </c>
      <c r="P44" s="83">
        <f xml:space="preserve"> IF( InpS!P75, InpS!P75, O44 * ( 1 + P$6 ) )</f>
        <v>5.19</v>
      </c>
      <c r="Q44" s="83">
        <f xml:space="preserve"> IF( InpS!Q75, InpS!Q75, P44 * ( 1 + Q$6 ) )</f>
        <v>5.19</v>
      </c>
      <c r="R44" s="83">
        <f xml:space="preserve"> IF( InpS!R75, InpS!R75, Q44 * ( 1 + R$6 ) )</f>
        <v>5.19</v>
      </c>
      <c r="S44" s="83">
        <f xml:space="preserve"> IF( InpS!S75, InpS!S75, R44 * ( 1 + S$6 ) )</f>
        <v>5.19</v>
      </c>
      <c r="T44" s="83">
        <f xml:space="preserve"> IF( InpS!T75, InpS!T75, S44 * ( 1 + T$6 ) )</f>
        <v>5.2937834186141437</v>
      </c>
      <c r="U44" s="83">
        <f xml:space="preserve"> IF( InpS!U75, InpS!U75, T44 * ( 1 + U$6 ) )</f>
        <v>5.3996421740258285</v>
      </c>
      <c r="V44" s="83">
        <f xml:space="preserve"> IF( InpS!V75, InpS!V75, U44 * ( 1 + V$6 ) )</f>
        <v>5.5076177663405694</v>
      </c>
      <c r="W44" s="83">
        <f xml:space="preserve"> IF( InpS!W75, InpS!W75, V44 * ( 1 + W$6 ) )</f>
        <v>5.6177525255334047</v>
      </c>
      <c r="X44" s="83">
        <f xml:space="preserve"> IF( InpS!X75, InpS!X75, W44 * ( 1 + X$6 ) )</f>
        <v>5.7300896280436344</v>
      </c>
      <c r="Y44" s="83">
        <f xml:space="preserve"> IF( InpS!Y75, InpS!Y75, X44 * ( 1 + Y$6 ) )</f>
        <v>5.8446731137014023</v>
      </c>
      <c r="Z44" s="83">
        <f xml:space="preserve"> IF( InpS!Z75, InpS!Z75, Y44 * ( 1 + Z$6 ) )</f>
        <v>5.9615479029927512</v>
      </c>
      <c r="AA44" s="83">
        <f xml:space="preserve"> IF( InpS!AA75, InpS!AA75, Z44 * ( 1 + AA$6 ) )</f>
        <v>6.0807598146699311</v>
      </c>
      <c r="AB44" s="83">
        <f xml:space="preserve"> IF( InpS!AB75, InpS!AB75, AA44 * ( 1 + AB$6 ) )</f>
        <v>6.2023555837138522</v>
      </c>
      <c r="AC44" s="83">
        <f xml:space="preserve"> IF( InpS!AC75, InpS!AC75, AB44 * ( 1 + AC$6 ) )</f>
        <v>6.3263828796557302</v>
      </c>
      <c r="AD44" s="83">
        <f xml:space="preserve"> IF( InpS!AD75, InpS!AD75, AC44 * ( 1 + AD$6 ) )</f>
        <v>6.4528903252651064</v>
      </c>
      <c r="AE44" s="83">
        <f xml:space="preserve"> IF( InpS!AE75, InpS!AE75, AD44 * ( 1 + AE$6 ) )</f>
        <v>6.5819275156115697</v>
      </c>
      <c r="AF44" s="83">
        <f xml:space="preserve"> IF( InpS!AF75, InpS!AF75, AE44 * ( 1 + AF$6 ) )</f>
        <v>6.713545037507652</v>
      </c>
      <c r="AG44" s="83">
        <f xml:space="preserve"> IF( InpS!AG75, InpS!AG75, AF44 * ( 1 + AG$6 ) )</f>
        <v>6.8477944893405152</v>
      </c>
      <c r="AH44" s="83">
        <f xml:space="preserve"> IF( InpS!AH75, InpS!AH75, AG44 * ( 1 + AH$6 ) )</f>
        <v>6.9847285013002169</v>
      </c>
      <c r="AI44" s="83">
        <f xml:space="preserve"> IF( InpS!AI75, InpS!AI75, AH44 * ( 1 + AI$6 ) )</f>
        <v>7.1244007560124674</v>
      </c>
      <c r="AJ44" s="83">
        <f xml:space="preserve"> IF( InpS!AJ75, InpS!AJ75, AI44 * ( 1 + AJ$6 ) )</f>
        <v>7.2668660095839819</v>
      </c>
      <c r="AK44" s="83">
        <f xml:space="preserve"> IF( InpS!AK75, InpS!AK75, AJ44 * ( 1 + AK$6 ) )</f>
        <v>7.4121801130686729</v>
      </c>
      <c r="AL44" s="83">
        <f xml:space="preserve"> IF( InpS!AL75, InpS!AL75, AK44 * ( 1 + AL$6 ) )</f>
        <v>7.5604000343630915</v>
      </c>
      <c r="AM44" s="83">
        <f xml:space="preserve"> IF( InpS!AM75, InpS!AM75, AL44 * ( 1 + AM$6 ) )</f>
        <v>7.7115838805397177</v>
      </c>
      <c r="AN44" s="83">
        <f xml:space="preserve"> IF( InpS!AN75, InpS!AN75, AM44 * ( 1 + AN$6 ) )</f>
        <v>7.8657909206268339</v>
      </c>
      <c r="AO44" s="83">
        <f xml:space="preserve"> IF( InpS!AO75, InpS!AO75, AN44 * ( 1 + AO$6 ) )</f>
        <v>8.023081608843933</v>
      </c>
      <c r="AP44" s="83">
        <f xml:space="preserve"> IF( InpS!AP75, InpS!AP75, AO44 * ( 1 + AP$6 ) )</f>
        <v>8.1835176083017522</v>
      </c>
      <c r="AQ44" s="83">
        <f xml:space="preserve"> IF( InpS!AQ75, InpS!AQ75, AP44 * ( 1 + AQ$6 ) )</f>
        <v>8.347161815176241</v>
      </c>
      <c r="AR44" s="83">
        <f xml:space="preserve"> IF( InpS!AR75, InpS!AR75, AQ44 * ( 1 + AR$6 ) )</f>
        <v>8.5140783833659199</v>
      </c>
      <c r="AS44" s="83">
        <f xml:space="preserve"> IF( InpS!AS75, InpS!AS75, AR44 * ( 1 + AS$6 ) )</f>
        <v>8.6843327496423157</v>
      </c>
      <c r="AT44" s="83">
        <f xml:space="preserve"> IF( InpS!AT75, InpS!AT75, AS44 * ( 1 + AT$6 ) )</f>
        <v>8.8579916593033268</v>
      </c>
      <c r="AU44" s="83">
        <f xml:space="preserve"> IF( InpS!AU75, InpS!AU75, AT44 * ( 1 + AU$6 ) )</f>
        <v>9.0351231923395634</v>
      </c>
      <c r="AV44" s="83">
        <f xml:space="preserve"> IF( InpS!AV75, InpS!AV75, AU44 * ( 1 + AV$6 ) )</f>
        <v>9.2157967901239441</v>
      </c>
      <c r="AW44" s="83">
        <f xml:space="preserve"> IF( InpS!AW75, InpS!AW75, AV44 * ( 1 + AW$6 ) )</f>
        <v>9.4000832826349878</v>
      </c>
      <c r="AX44" s="83">
        <f xml:space="preserve"> IF( InpS!AX75, InpS!AX75, AW44 * ( 1 + AX$6 ) )</f>
        <v>9.5880549162244897</v>
      </c>
      <c r="AY44" s="83">
        <f xml:space="preserve"> IF( InpS!AY75, InpS!AY75, AX44 * ( 1 + AY$6 ) )</f>
        <v>9.7797853819404672</v>
      </c>
      <c r="AZ44" s="83">
        <f xml:space="preserve"> IF( InpS!AZ75, InpS!AZ75, AY44 * ( 1 + AZ$6 ) )</f>
        <v>9.9753498444164617</v>
      </c>
      <c r="BA44" s="83">
        <f xml:space="preserve"> IF( InpS!BA75, InpS!BA75, AZ44 * ( 1 + BA$6 ) )</f>
        <v>10.174824971338543</v>
      </c>
      <c r="BB44" s="83">
        <f xml:space="preserve"> IF( InpS!BB75, InpS!BB75, BA44 * ( 1 + BB$6 ) )</f>
        <v>10.378288963501562</v>
      </c>
      <c r="BC44" s="83">
        <f xml:space="preserve"> IF( InpS!BC75, InpS!BC75, BB44 * ( 1 + BC$6 ) )</f>
        <v>10.585821585466423</v>
      </c>
      <c r="BD44" s="83">
        <f xml:space="preserve"> IF( InpS!BD75, InpS!BD75, BC44 * ( 1 + BD$6 ) )</f>
        <v>10.797504196830412</v>
      </c>
      <c r="BE44" s="83">
        <f xml:space="preserve"> IF( InpS!BE75, InpS!BE75, BD44 * ( 1 + BE$6 ) )</f>
        <v>11.013419784122824</v>
      </c>
      <c r="BF44" s="83">
        <f xml:space="preserve"> IF( InpS!BF75, InpS!BF75, BE44 * ( 1 + BF$6 ) )</f>
        <v>11.233652993338413</v>
      </c>
      <c r="BG44" s="83">
        <f xml:space="preserve"> IF( InpS!BG75, InpS!BG75, BF44 * ( 1 + BG$6 ) )</f>
        <v>11.458290163121394</v>
      </c>
      <c r="BH44" s="83">
        <f xml:space="preserve"> IF( InpS!BH75, InpS!BH75, BG44 * ( 1 + BH$6 ) )</f>
        <v>11.687419358613022</v>
      </c>
      <c r="BI44" s="83">
        <f xml:space="preserve"> IF( InpS!BI75, InpS!BI75, BH44 * ( 1 + BI$6 ) )</f>
        <v>11.921130405976024</v>
      </c>
      <c r="BJ44" s="83">
        <f xml:space="preserve"> IF( InpS!BJ75, InpS!BJ75, BI44 * ( 1 + BJ$6 ) )</f>
        <v>12.159514927609397</v>
      </c>
      <c r="BK44" s="83">
        <f xml:space="preserve"> IF( InpS!BK75, InpS!BK75, BJ44 * ( 1 + BK$6 ) )</f>
        <v>12.402666378067396</v>
      </c>
      <c r="BL44" s="83">
        <f xml:space="preserve"> IF( InpS!BL75, InpS!BL75, BK44 * ( 1 + BL$6 ) )</f>
        <v>12.650680080696786</v>
      </c>
      <c r="BM44" s="83">
        <f xml:space="preserve"> IF( InpS!BM75, InpS!BM75, BL44 * ( 1 + BM$6 ) )</f>
        <v>12.903653265006721</v>
      </c>
      <c r="BN44" s="83">
        <f xml:space="preserve"> IF( InpS!BN75, InpS!BN75, BM44 * ( 1 + BN$6 ) )</f>
        <v>13.161685104785903</v>
      </c>
      <c r="BO44" s="83">
        <f xml:space="preserve"> IF( InpS!BO75, InpS!BO75, BN44 * ( 1 + BO$6 ) )</f>
        <v>13.424876756981959</v>
      </c>
      <c r="BP44" s="83">
        <f xml:space="preserve"> IF( InpS!BP75, InpS!BP75, BO44 * ( 1 + BP$6 ) )</f>
        <v>13.693331401358288</v>
      </c>
      <c r="BQ44" s="83">
        <f xml:space="preserve"> IF( InpS!BQ75, InpS!BQ75, BP44 * ( 1 + BQ$6 ) )</f>
        <v>13.967154280943907</v>
      </c>
      <c r="BR44" s="83">
        <f xml:space="preserve"> IF( InpS!BR75, InpS!BR75, BQ44 * ( 1 + BR$6 ) )</f>
        <v>14.246452743292178</v>
      </c>
      <c r="BS44" s="83">
        <f xml:space="preserve"> IF( InpS!BS75, InpS!BS75, BR44 * ( 1 + BS$6 ) )</f>
        <v>14.531336282564567</v>
      </c>
      <c r="BT44" s="83">
        <f xml:space="preserve"> IF( InpS!BT75, InpS!BT75, BS44 * ( 1 + BT$6 ) )</f>
        <v>14.821916582455952</v>
      </c>
      <c r="BU44" s="83">
        <f xml:space="preserve"> IF( InpS!BU75, InpS!BU75, BT44 * ( 1 + BU$6 ) )</f>
        <v>15.118307559978291</v>
      </c>
      <c r="BV44" s="83">
        <f xml:space="preserve"> IF( InpS!BV75, InpS!BV75, BU44 * ( 1 + BV$6 ) )</f>
        <v>15.420625410119833</v>
      </c>
      <c r="BW44" s="83">
        <f xml:space="preserve"> IF( InpS!BW75, InpS!BW75, BV44 * ( 1 + BW$6 ) )</f>
        <v>15.728988651397358</v>
      </c>
      <c r="BX44" s="83">
        <f xml:space="preserve"> IF( InpS!BX75, InpS!BX75, BW44 * ( 1 + BX$6 ) )</f>
        <v>16.043518172319338</v>
      </c>
      <c r="BY44" s="83">
        <f xml:space="preserve"> IF( InpS!BY75, InpS!BY75, BX44 * ( 1 + BY$6 ) )</f>
        <v>16.364337278778187</v>
      </c>
      <c r="BZ44" s="83">
        <f xml:space="preserve"> IF( InpS!BZ75, InpS!BZ75, BY44 * ( 1 + BZ$6 ) )</f>
        <v>16.691571742390224</v>
      </c>
      <c r="CA44" s="83">
        <f xml:space="preserve"> IF( InpS!CA75, InpS!CA75, BZ44 * ( 1 + CA$6 ) )</f>
        <v>17.025349849802264</v>
      </c>
      <c r="CB44" s="83">
        <f xml:space="preserve"> IF( InpS!CB75, InpS!CB75, CA44 * ( 1 + CB$6 ) )</f>
        <v>17.365802452984205</v>
      </c>
      <c r="CC44" s="83">
        <f xml:space="preserve"> IF( InpS!CC75, InpS!CC75, CB44 * ( 1 + CC$6 ) )</f>
        <v>17.713063020527283</v>
      </c>
      <c r="CD44" s="83">
        <f xml:space="preserve"> IF( InpS!CD75, InpS!CD75, CC44 * ( 1 + CD$6 ) )</f>
        <v>18.067267689968148</v>
      </c>
      <c r="CE44" s="83">
        <f xml:space="preserve"> IF( InpS!CE75, InpS!CE75, CD44 * ( 1 + CE$6 ) )</f>
        <v>18.428555321159237</v>
      </c>
      <c r="CF44" s="83">
        <f xml:space="preserve"> IF( InpS!CF75, InpS!CF75, CE44 * ( 1 + CF$6 ) )</f>
        <v>18.797067550706398</v>
      </c>
      <c r="CG44" s="83">
        <f xml:space="preserve"> IF( InpS!CG75, InpS!CG75, CF44 * ( 1 + CG$6 ) )</f>
        <v>19.172948847495086</v>
      </c>
      <c r="CH44" s="83">
        <f xml:space="preserve"> IF( InpS!CH75, InpS!CH75, CG44 * ( 1 + CH$6 ) )</f>
        <v>19.556346569326905</v>
      </c>
      <c r="CI44" s="83">
        <f xml:space="preserve"> IF( InpS!CI75, InpS!CI75, CH44 * ( 1 + CI$6 ) )</f>
        <v>19.947411020688701</v>
      </c>
      <c r="CJ44" s="83">
        <f xml:space="preserve"> IF( InpS!CJ75, InpS!CJ75, CI44 * ( 1 + CJ$6 ) )</f>
        <v>20.346295511676853</v>
      </c>
      <c r="CK44" s="83">
        <f xml:space="preserve"> IF( InpS!CK75, InpS!CK75, CJ44 * ( 1 + CK$6 ) )</f>
        <v>20.753156418099863</v>
      </c>
      <c r="CL44" s="83">
        <f xml:space="preserve"> IF( InpS!CL75, InpS!CL75, CK44 * ( 1 + CL$6 ) )</f>
        <v>21.168153242782804</v>
      </c>
      <c r="CM44" s="83">
        <f xml:space="preserve"> IF( InpS!CM75, InpS!CM75, CL44 * ( 1 + CM$6 ) )</f>
        <v>21.591448678097652</v>
      </c>
      <c r="CN44" s="83">
        <f xml:space="preserve"> IF( InpS!CN75, InpS!CN75, CM44 * ( 1 + CN$6 ) )</f>
        <v>22.023208669744051</v>
      </c>
      <c r="CO44" s="83">
        <f xml:space="preserve"> IF( InpS!CO75, InpS!CO75, CN44 * ( 1 + CO$6 ) )</f>
        <v>22.463602481805452</v>
      </c>
    </row>
    <row r="45" spans="2:93" outlineLevel="2" x14ac:dyDescent="0.2">
      <c r="B45" s="61"/>
      <c r="D45" s="39"/>
      <c r="H45" s="163"/>
      <c r="I45" s="78"/>
    </row>
    <row r="46" spans="2:93" outlineLevel="2" x14ac:dyDescent="0.2">
      <c r="B46" s="61"/>
      <c r="D46" s="39"/>
      <c r="E46" s="18" t="str">
        <f xml:space="preserve"> UserInput!E61</f>
        <v>Consumption at standard rate</v>
      </c>
      <c r="G46" s="54">
        <f xml:space="preserve"> UserInput!G61</f>
        <v>0</v>
      </c>
      <c r="H46" s="361" t="str">
        <f xml:space="preserve"> UserInput!H61</f>
        <v>m3</v>
      </c>
      <c r="I46" s="78"/>
    </row>
    <row r="47" spans="2:93" outlineLevel="2" x14ac:dyDescent="0.2">
      <c r="B47" s="61"/>
      <c r="C47">
        <v>0</v>
      </c>
      <c r="E47" s="18" t="str">
        <f>InpS!E77</f>
        <v>Water: standard volumetric rate</v>
      </c>
      <c r="F47" s="423">
        <f xml:space="preserve"> G16</f>
        <v>1</v>
      </c>
      <c r="G47" s="55">
        <f xml:space="preserve"> G$46 * F47</f>
        <v>0</v>
      </c>
      <c r="H47" s="361" t="str">
        <f>InpS!H77</f>
        <v>£/m3</v>
      </c>
      <c r="I47" s="78"/>
      <c r="K47" s="110">
        <f xml:space="preserve"> IF( InpS!K77, InpS!K77, J47 * ( 1 + K$6 ) )</f>
        <v>1.3846000000000001</v>
      </c>
      <c r="L47" s="110">
        <f xml:space="preserve"> IF( InpS!L77, InpS!L77, K47 * ( 1 + L$6 ) )</f>
        <v>1.4165999999999999</v>
      </c>
      <c r="M47" s="110">
        <f xml:space="preserve"> IF( InpS!M77, InpS!M77, L47 * ( 1 + M$6 ) )</f>
        <v>1.5291999999999999</v>
      </c>
      <c r="N47" s="110">
        <f xml:space="preserve"> IF( InpS!N77, InpS!N77, M47 * ( 1 + N$6 ) )</f>
        <v>1.6563000000000001</v>
      </c>
      <c r="O47" s="110">
        <f xml:space="preserve"> IF( InpS!O77, InpS!O77, N47 * ( 1 + O$6 ) )</f>
        <v>1.7974000000000001</v>
      </c>
      <c r="P47" s="110">
        <f xml:space="preserve"> IF( InpS!P77, InpS!P77, O47 * ( 1 + P$6 ) )</f>
        <v>1.8871</v>
      </c>
      <c r="Q47" s="110">
        <f xml:space="preserve"> IF( InpS!Q77, InpS!Q77, P47 * ( 1 + Q$6 ) )</f>
        <v>1.7808999999999999</v>
      </c>
      <c r="R47" s="110">
        <f xml:space="preserve"> IF( InpS!R77, InpS!R77, Q47 * ( 1 + R$6 ) )</f>
        <v>1.8871</v>
      </c>
      <c r="S47" s="110">
        <f xml:space="preserve"> IF( InpS!S77, InpS!S77, R47 * ( 1 + S$6 ) )</f>
        <v>1.9485999999999999</v>
      </c>
      <c r="T47" s="110">
        <f xml:space="preserve"> IF( InpS!T77, InpS!T77, S47 * ( 1 + T$6 ) )</f>
        <v>1.9875657744723545</v>
      </c>
      <c r="U47" s="110">
        <f xml:space="preserve"> IF( InpS!U77, InpS!U77, T47 * ( 1 + U$6 ) )</f>
        <v>2.0273107399434931</v>
      </c>
      <c r="V47" s="110">
        <f xml:space="preserve"> IF( InpS!V77, InpS!V77, U47 * ( 1 + V$6 ) )</f>
        <v>2.0678504777439755</v>
      </c>
      <c r="W47" s="110">
        <f xml:space="preserve"> IF( InpS!W77, InpS!W77, V47 * ( 1 + W$6 ) )</f>
        <v>2.1092008807811933</v>
      </c>
      <c r="X47" s="110">
        <f xml:space="preserve"> IF( InpS!X77, InpS!X77, W47 * ( 1 + X$6 ) )</f>
        <v>2.1513781597699091</v>
      </c>
      <c r="Y47" s="110">
        <f xml:space="preserve"> IF( InpS!Y77, InpS!Y77, X47 * ( 1 + Y$6 ) )</f>
        <v>2.1943988495873898</v>
      </c>
      <c r="Z47" s="110">
        <f xml:space="preserve"> IF( InpS!Z77, InpS!Z77, Y47 * ( 1 + Z$6 ) )</f>
        <v>2.2382798157556216</v>
      </c>
      <c r="AA47" s="110">
        <f xml:space="preserve"> IF( InpS!AA77, InpS!AA77, Z47 * ( 1 + AA$6 ) )</f>
        <v>2.2830382610531466</v>
      </c>
      <c r="AB47" s="110">
        <f xml:space="preserve"> IF( InpS!AB77, InpS!AB77, AA47 * ( 1 + AB$6 ) )</f>
        <v>2.3286917322591165</v>
      </c>
      <c r="AC47" s="110">
        <f xml:space="preserve"> IF( InpS!AC77, InpS!AC77, AB47 * ( 1 + AC$6 ) )</f>
        <v>2.3752581270322075</v>
      </c>
      <c r="AD47" s="110">
        <f xml:space="preserve"> IF( InpS!AD77, InpS!AD77, AC47 * ( 1 + AD$6 ) )</f>
        <v>2.4227557009270879</v>
      </c>
      <c r="AE47" s="110">
        <f xml:space="preserve"> IF( InpS!AE77, InpS!AE77, AD47 * ( 1 + AE$6 ) )</f>
        <v>2.4712030745511955</v>
      </c>
      <c r="AF47" s="110">
        <f xml:space="preserve"> IF( InpS!AF77, InpS!AF77, AE47 * ( 1 + AF$6 ) )</f>
        <v>2.520619240864626</v>
      </c>
      <c r="AG47" s="110">
        <f xml:space="preserve"> IF( InpS!AG77, InpS!AG77, AF47 * ( 1 + AG$6 ) )</f>
        <v>2.5710235726259976</v>
      </c>
      <c r="AH47" s="110">
        <f xml:space="preserve"> IF( InpS!AH77, InpS!AH77, AG47 * ( 1 + AH$6 ) )</f>
        <v>2.6224358299872064</v>
      </c>
      <c r="AI47" s="110">
        <f xml:space="preserve"> IF( InpS!AI77, InpS!AI77, AH47 * ( 1 + AI$6 ) )</f>
        <v>2.6748761682400564</v>
      </c>
      <c r="AJ47" s="110">
        <f xml:space="preserve"> IF( InpS!AJ77, InpS!AJ77, AI47 * ( 1 + AJ$6 ) )</f>
        <v>2.7283651457177931</v>
      </c>
      <c r="AK47" s="110">
        <f xml:space="preserve"> IF( InpS!AK77, InpS!AK77, AJ47 * ( 1 + AK$6 ) )</f>
        <v>2.7829237318546465</v>
      </c>
      <c r="AL47" s="110">
        <f xml:space="preserve"> IF( InpS!AL77, InpS!AL77, AK47 * ( 1 + AL$6 ) )</f>
        <v>2.8385733154065358</v>
      </c>
      <c r="AM47" s="110">
        <f xml:space="preserve"> IF( InpS!AM77, InpS!AM77, AL47 * ( 1 + AM$6 ) )</f>
        <v>2.8953357128361645</v>
      </c>
      <c r="AN47" s="110">
        <f xml:space="preserve"> IF( InpS!AN77, InpS!AN77, AM47 * ( 1 + AN$6 ) )</f>
        <v>2.9532331768657896</v>
      </c>
      <c r="AO47" s="110">
        <f xml:space="preserve"> IF( InpS!AO77, InpS!AO77, AN47 * ( 1 + AO$6 ) )</f>
        <v>3.0122884052010188</v>
      </c>
      <c r="AP47" s="110">
        <f xml:space="preserve"> IF( InpS!AP77, InpS!AP77, AO47 * ( 1 + AP$6 ) )</f>
        <v>3.0725245494290552</v>
      </c>
      <c r="AQ47" s="110">
        <f xml:space="preserve"> IF( InpS!AQ77, InpS!AQ77, AP47 * ( 1 + AQ$6 ) )</f>
        <v>3.1339652240948794</v>
      </c>
      <c r="AR47" s="110">
        <f xml:space="preserve"> IF( InpS!AR77, InpS!AR77, AQ47 * ( 1 + AR$6 ) )</f>
        <v>3.1966345159589271</v>
      </c>
      <c r="AS47" s="110">
        <f xml:space="preserve"> IF( InpS!AS77, InpS!AS77, AR47 * ( 1 + AS$6 ) )</f>
        <v>3.2605569934398875</v>
      </c>
      <c r="AT47" s="110">
        <f xml:space="preserve"> IF( InpS!AT77, InpS!AT77, AS47 * ( 1 + AT$6 ) )</f>
        <v>3.3257577162463314</v>
      </c>
      <c r="AU47" s="110">
        <f xml:space="preserve"> IF( InpS!AU77, InpS!AU77, AT47 * ( 1 + AU$6 ) )</f>
        <v>3.3922622452009383</v>
      </c>
      <c r="AV47" s="110">
        <f xml:space="preserve"> IF( InpS!AV77, InpS!AV77, AU47 * ( 1 + AV$6 ) )</f>
        <v>3.460096652261178</v>
      </c>
      <c r="AW47" s="110">
        <f xml:space="preserve"> IF( InpS!AW77, InpS!AW77, AV47 * ( 1 + AW$6 ) )</f>
        <v>3.5292875307403722</v>
      </c>
      <c r="AX47" s="110">
        <f xml:space="preserve"> IF( InpS!AX77, InpS!AX77, AW47 * ( 1 + AX$6 ) )</f>
        <v>3.5998620057331476</v>
      </c>
      <c r="AY47" s="110">
        <f xml:space="preserve"> IF( InpS!AY77, InpS!AY77, AX47 * ( 1 + AY$6 ) )</f>
        <v>3.6718477447493623</v>
      </c>
      <c r="AZ47" s="110">
        <f xml:space="preserve"> IF( InpS!AZ77, InpS!AZ77, AY47 * ( 1 + AZ$6 ) )</f>
        <v>3.7452729685606765</v>
      </c>
      <c r="BA47" s="110">
        <f xml:space="preserve"> IF( InpS!BA77, InpS!BA77, AZ47 * ( 1 + BA$6 ) )</f>
        <v>3.820166462264023</v>
      </c>
      <c r="BB47" s="110">
        <f xml:space="preserve"> IF( InpS!BB77, InpS!BB77, BA47 * ( 1 + BB$6 ) )</f>
        <v>3.896557586566308</v>
      </c>
      <c r="BC47" s="110">
        <f xml:space="preserve"> IF( InpS!BC77, InpS!BC77, BB47 * ( 1 + BC$6 ) )</f>
        <v>3.9744762892947718</v>
      </c>
      <c r="BD47" s="110">
        <f xml:space="preserve"> IF( InpS!BD77, InpS!BD77, BC47 * ( 1 + BD$6 ) )</f>
        <v>4.0539531171375209</v>
      </c>
      <c r="BE47" s="110">
        <f xml:space="preserve"> IF( InpS!BE77, InpS!BE77, BD47 * ( 1 + BE$6 ) )</f>
        <v>4.1350192276188302</v>
      </c>
      <c r="BF47" s="110">
        <f xml:space="preserve"> IF( InpS!BF77, InpS!BF77, BE47 * ( 1 + BF$6 ) )</f>
        <v>4.2177064013139161</v>
      </c>
      <c r="BG47" s="110">
        <f xml:space="preserve"> IF( InpS!BG77, InpS!BG77, BF47 * ( 1 + BG$6 ) )</f>
        <v>4.3020470543079652</v>
      </c>
      <c r="BH47" s="110">
        <f xml:space="preserve"> IF( InpS!BH77, InpS!BH77, BG47 * ( 1 + BH$6 ) )</f>
        <v>4.3880742509043014</v>
      </c>
      <c r="BI47" s="110">
        <f xml:space="preserve"> IF( InpS!BI77, InpS!BI77, BH47 * ( 1 + BI$6 ) )</f>
        <v>4.4758217165866796</v>
      </c>
      <c r="BJ47" s="110">
        <f xml:space="preserve"> IF( InpS!BJ77, InpS!BJ77, BI47 * ( 1 + BJ$6 ) )</f>
        <v>4.5653238512407812</v>
      </c>
      <c r="BK47" s="110">
        <f xml:space="preserve"> IF( InpS!BK77, InpS!BK77, BJ47 * ( 1 + BK$6 ) )</f>
        <v>4.6566157426400983</v>
      </c>
      <c r="BL47" s="110">
        <f xml:space="preserve"> IF( InpS!BL77, InpS!BL77, BK47 * ( 1 + BL$6 ) )</f>
        <v>4.749733180201491</v>
      </c>
      <c r="BM47" s="110">
        <f xml:space="preserve"> IF( InpS!BM77, InpS!BM77, BL47 * ( 1 + BM$6 ) )</f>
        <v>4.8447126690158147</v>
      </c>
      <c r="BN47" s="110">
        <f xml:space="preserve"> IF( InpS!BN77, InpS!BN77, BM47 * ( 1 + BN$6 ) )</f>
        <v>4.941591444159112</v>
      </c>
      <c r="BO47" s="110">
        <f xml:space="preserve"> IF( InpS!BO77, InpS!BO77, BN47 * ( 1 + BO$6 ) )</f>
        <v>5.0404074852899861</v>
      </c>
      <c r="BP47" s="110">
        <f xml:space="preserve"> IF( InpS!BP77, InpS!BP77, BO47 * ( 1 + BP$6 ) )</f>
        <v>5.141199531538871</v>
      </c>
      <c r="BQ47" s="110">
        <f xml:space="preserve"> IF( InpS!BQ77, InpS!BQ77, BP47 * ( 1 + BQ$6 ) )</f>
        <v>5.2440070966950438</v>
      </c>
      <c r="BR47" s="110">
        <f xml:space="preserve"> IF( InpS!BR77, InpS!BR77, BQ47 * ( 1 + BR$6 ) )</f>
        <v>5.3488704846973256</v>
      </c>
      <c r="BS47" s="110">
        <f xml:space="preserve"> IF( InpS!BS77, InpS!BS77, BR47 * ( 1 + BS$6 ) )</f>
        <v>5.4558308054345472</v>
      </c>
      <c r="BT47" s="110">
        <f xml:space="preserve"> IF( InpS!BT77, InpS!BT77, BS47 * ( 1 + BT$6 ) )</f>
        <v>5.5649299908619758</v>
      </c>
      <c r="BU47" s="110">
        <f xml:space="preserve"> IF( InpS!BU77, InpS!BU77, BT47 * ( 1 + BU$6 ) )</f>
        <v>5.6762108114400158</v>
      </c>
      <c r="BV47" s="110">
        <f xml:space="preserve"> IF( InpS!BV77, InpS!BV77, BU47 * ( 1 + BV$6 ) )</f>
        <v>5.7897168929016356</v>
      </c>
      <c r="BW47" s="110">
        <f xml:space="preserve"> IF( InpS!BW77, InpS!BW77, BV47 * ( 1 + BW$6 ) )</f>
        <v>5.9054927333550822</v>
      </c>
      <c r="BX47" s="110">
        <f xml:space="preserve"> IF( InpS!BX77, InpS!BX77, BW47 * ( 1 + BX$6 ) )</f>
        <v>6.0235837207286025</v>
      </c>
      <c r="BY47" s="110">
        <f xml:space="preserve"> IF( InpS!BY77, InpS!BY77, BX47 * ( 1 + BY$6 ) )</f>
        <v>6.1440361505640002</v>
      </c>
      <c r="BZ47" s="110">
        <f xml:space="preserve"> IF( InpS!BZ77, InpS!BZ77, BY47 * ( 1 + BZ$6 ) )</f>
        <v>6.2668972441660067</v>
      </c>
      <c r="CA47" s="110">
        <f xml:space="preserve"> IF( InpS!CA77, InpS!CA77, BZ47 * ( 1 + CA$6 ) )</f>
        <v>6.392215167114581</v>
      </c>
      <c r="CB47" s="110">
        <f xml:space="preserve"> IF( InpS!CB77, InpS!CB77, CA47 * ( 1 + CB$6 ) )</f>
        <v>6.5200390481473995</v>
      </c>
      <c r="CC47" s="110">
        <f xml:space="preserve"> IF( InpS!CC77, InpS!CC77, CB47 * ( 1 + CC$6 ) )</f>
        <v>6.6504189984199318</v>
      </c>
      <c r="CD47" s="110">
        <f xml:space="preserve"> IF( InpS!CD77, InpS!CD77, CC47 * ( 1 + CD$6 ) )</f>
        <v>6.7834061311506577</v>
      </c>
      <c r="CE47" s="110">
        <f xml:space="preserve"> IF( InpS!CE77, InpS!CE77, CD47 * ( 1 + CE$6 ) )</f>
        <v>6.9190525816591268</v>
      </c>
      <c r="CF47" s="110">
        <f xml:space="preserve"> IF( InpS!CF77, InpS!CF77, CE47 * ( 1 + CF$6 ) )</f>
        <v>7.0574115278047147</v>
      </c>
      <c r="CG47" s="110">
        <f xml:space="preserve"> IF( InpS!CG77, InpS!CG77, CF47 * ( 1 + CG$6 ) )</f>
        <v>7.1985372108340862</v>
      </c>
      <c r="CH47" s="110">
        <f xml:space="preserve"> IF( InpS!CH77, InpS!CH77, CG47 * ( 1 + CH$6 ) )</f>
        <v>7.3424849566455475</v>
      </c>
      <c r="CI47" s="110">
        <f xml:space="preserve"> IF( InpS!CI77, InpS!CI77, CH47 * ( 1 + CI$6 ) )</f>
        <v>7.4893111974786102</v>
      </c>
      <c r="CJ47" s="110">
        <f xml:space="preserve"> IF( InpS!CJ77, InpS!CJ77, CI47 * ( 1 + CJ$6 ) )</f>
        <v>7.6390734940372838</v>
      </c>
      <c r="CK47" s="110">
        <f xml:space="preserve"> IF( InpS!CK77, InpS!CK77, CJ47 * ( 1 + CK$6 ) )</f>
        <v>7.7918305580557572</v>
      </c>
      <c r="CL47" s="110">
        <f xml:space="preserve"> IF( InpS!CL77, InpS!CL77, CK47 * ( 1 + CL$6 ) )</f>
        <v>7.9476422753153289</v>
      </c>
      <c r="CM47" s="110">
        <f xml:space="preserve"> IF( InpS!CM77, InpS!CM77, CL47 * ( 1 + CM$6 ) )</f>
        <v>8.1065697291215937</v>
      </c>
      <c r="CN47" s="110">
        <f xml:space="preserve"> IF( InpS!CN77, InpS!CN77, CM47 * ( 1 + CN$6 ) )</f>
        <v>8.2686752242511066</v>
      </c>
      <c r="CO47" s="110">
        <f xml:space="preserve"> IF( InpS!CO77, InpS!CO77, CN47 * ( 1 + CO$6 ) )</f>
        <v>8.4340223113768964</v>
      </c>
    </row>
    <row r="48" spans="2:93" outlineLevel="2" x14ac:dyDescent="0.2">
      <c r="B48" s="61"/>
      <c r="E48" s="18" t="str">
        <f>InpS!E78</f>
        <v>Water: Chester volumetric rate</v>
      </c>
      <c r="F48" s="95">
        <f xml:space="preserve"> G17</f>
        <v>0</v>
      </c>
      <c r="G48" s="55">
        <f t="shared" ref="G48:G49" si="8" xml:space="preserve"> G$46 * F48</f>
        <v>0</v>
      </c>
      <c r="H48" s="361" t="str">
        <f>InpS!H78</f>
        <v>£/m3</v>
      </c>
      <c r="I48" s="78"/>
      <c r="K48" s="110">
        <f xml:space="preserve"> IF( InpS!K78, InpS!K78, J48 * ( 1 + K$6 ) )</f>
        <v>1.0609999999999999</v>
      </c>
      <c r="L48" s="110">
        <f xml:space="preserve"> IF( InpS!L78, InpS!L78, K48 * ( 1 + L$6 ) )</f>
        <v>1.0314999999999999</v>
      </c>
      <c r="M48" s="110">
        <f xml:space="preserve"> IF( InpS!M78, InpS!M78, L48 * ( 1 + M$6 ) )</f>
        <v>1.0831</v>
      </c>
      <c r="N48" s="110">
        <f xml:space="preserve"> IF( InpS!N78, InpS!N78, M48 * ( 1 + N$6 ) )</f>
        <v>1.1354</v>
      </c>
      <c r="O48" s="110">
        <f xml:space="preserve"> IF( InpS!O78, InpS!O78, N48 * ( 1 + O$6 ) )</f>
        <v>1.2006999999999999</v>
      </c>
      <c r="P48" s="110">
        <f xml:space="preserve"> IF( InpS!P78, InpS!P78, O48 * ( 1 + P$6 ) )</f>
        <v>1.2531000000000001</v>
      </c>
      <c r="Q48" s="110">
        <f xml:space="preserve"> IF( InpS!Q78, InpS!Q78, P48 * ( 1 + Q$6 ) )</f>
        <v>1.1742999999999999</v>
      </c>
      <c r="R48" s="110">
        <f xml:space="preserve"> IF( InpS!R78, InpS!R78, Q48 * ( 1 + R$6 ) )</f>
        <v>1.2290000000000001</v>
      </c>
      <c r="S48" s="110">
        <f xml:space="preserve"> IF( InpS!S78, InpS!S78, R48 * ( 1 + S$6 ) )</f>
        <v>1.2549999999999999</v>
      </c>
      <c r="T48" s="110">
        <f xml:space="preserve"> IF( InpS!T78, InpS!T78, S48 * ( 1 + T$6 ) )</f>
        <v>1.2800959904355973</v>
      </c>
      <c r="U48" s="110">
        <f xml:space="preserve"> IF( InpS!U78, InpS!U78, T48 * ( 1 + U$6 ) )</f>
        <v>1.3056938205014286</v>
      </c>
      <c r="V48" s="110">
        <f xml:space="preserve"> IF( InpS!V78, InpS!V78, U48 * ( 1 + V$6 ) )</f>
        <v>1.331803525386785</v>
      </c>
      <c r="W48" s="110">
        <f xml:space="preserve"> IF( InpS!W78, InpS!W78, V48 * ( 1 + W$6 ) )</f>
        <v>1.3584353409526826</v>
      </c>
      <c r="X48" s="110">
        <f xml:space="preserve"> IF( InpS!X78, InpS!X78, W48 * ( 1 + X$6 ) )</f>
        <v>1.3855997077446554</v>
      </c>
      <c r="Y48" s="110">
        <f xml:space="preserve"> IF( InpS!Y78, InpS!Y78, X48 * ( 1 + Y$6 ) )</f>
        <v>1.4133072750857918</v>
      </c>
      <c r="Z48" s="110">
        <f xml:space="preserve"> IF( InpS!Z78, InpS!Z78, Y48 * ( 1 + Z$6 ) )</f>
        <v>1.441568905251619</v>
      </c>
      <c r="AA48" s="110">
        <f xml:space="preserve"> IF( InpS!AA78, InpS!AA78, Z48 * ( 1 + AA$6 ) )</f>
        <v>1.4703956777284708</v>
      </c>
      <c r="AB48" s="110">
        <f xml:space="preserve"> IF( InpS!AB78, InpS!AB78, AA48 * ( 1 + AB$6 ) )</f>
        <v>1.4997988935570106</v>
      </c>
      <c r="AC48" s="110">
        <f xml:space="preserve"> IF( InpS!AC78, InpS!AC78, AB48 * ( 1 + AC$6 ) )</f>
        <v>1.5297900797626092</v>
      </c>
      <c r="AD48" s="110">
        <f xml:space="preserve"> IF( InpS!AD78, InpS!AD78, AC48 * ( 1 + AD$6 ) )</f>
        <v>1.5603809938743176</v>
      </c>
      <c r="AE48" s="110">
        <f xml:space="preserve"> IF( InpS!AE78, InpS!AE78, AD48 * ( 1 + AE$6 ) )</f>
        <v>1.5915836285342042</v>
      </c>
      <c r="AF48" s="110">
        <f xml:space="preserve"> IF( InpS!AF78, InpS!AF78, AE48 * ( 1 + AF$6 ) )</f>
        <v>1.6234102161988637</v>
      </c>
      <c r="AG48" s="110">
        <f xml:space="preserve"> IF( InpS!AG78, InpS!AG78, AF48 * ( 1 + AG$6 ) )</f>
        <v>1.6558732339349416</v>
      </c>
      <c r="AH48" s="110">
        <f xml:space="preserve"> IF( InpS!AH78, InpS!AH78, AG48 * ( 1 + AH$6 ) )</f>
        <v>1.6889854083105533</v>
      </c>
      <c r="AI48" s="110">
        <f xml:space="preserve"> IF( InpS!AI78, InpS!AI78, AH48 * ( 1 + AI$6 ) )</f>
        <v>1.7227597203845175</v>
      </c>
      <c r="AJ48" s="110">
        <f xml:space="preserve"> IF( InpS!AJ78, InpS!AJ78, AI48 * ( 1 + AJ$6 ) )</f>
        <v>1.757209410795356</v>
      </c>
      <c r="AK48" s="110">
        <f xml:space="preserve"> IF( InpS!AK78, InpS!AK78, AJ48 * ( 1 + AK$6 ) )</f>
        <v>1.7923479849520587</v>
      </c>
      <c r="AL48" s="110">
        <f xml:space="preserve"> IF( InpS!AL78, InpS!AL78, AK48 * ( 1 + AL$6 ) )</f>
        <v>1.8281892183286474</v>
      </c>
      <c r="AM48" s="110">
        <f xml:space="preserve"> IF( InpS!AM78, InpS!AM78, AL48 * ( 1 + AM$6 ) )</f>
        <v>1.8647471618646139</v>
      </c>
      <c r="AN48" s="110">
        <f xml:space="preserve"> IF( InpS!AN78, InpS!AN78, AM48 * ( 1 + AN$6 ) )</f>
        <v>1.9020361474733483</v>
      </c>
      <c r="AO48" s="110">
        <f xml:space="preserve"> IF( InpS!AO78, InpS!AO78, AN48 * ( 1 + AO$6 ) )</f>
        <v>1.94007079366072</v>
      </c>
      <c r="AP48" s="110">
        <f xml:space="preserve"> IF( InpS!AP78, InpS!AP78, AO48 * ( 1 + AP$6 ) )</f>
        <v>1.9788660112560117</v>
      </c>
      <c r="AQ48" s="110">
        <f xml:space="preserve"> IF( InpS!AQ78, InpS!AQ78, AP48 * ( 1 + AQ$6 ) )</f>
        <v>2.0184370092574535</v>
      </c>
      <c r="AR48" s="110">
        <f xml:space="preserve"> IF( InpS!AR78, InpS!AR78, AQ48 * ( 1 + AR$6 ) )</f>
        <v>2.0587993007946492</v>
      </c>
      <c r="AS48" s="110">
        <f xml:space="preserve"> IF( InpS!AS78, InpS!AS78, AR48 * ( 1 + AS$6 ) )</f>
        <v>2.0999687092102324</v>
      </c>
      <c r="AT48" s="110">
        <f xml:space="preserve"> IF( InpS!AT78, InpS!AT78, AS48 * ( 1 + AT$6 ) )</f>
        <v>2.1419613742631358</v>
      </c>
      <c r="AU48" s="110">
        <f xml:space="preserve"> IF( InpS!AU78, InpS!AU78, AT48 * ( 1 + AU$6 ) )</f>
        <v>2.1847937584559061</v>
      </c>
      <c r="AV48" s="110">
        <f xml:space="preserve"> IF( InpS!AV78, InpS!AV78, AU48 * ( 1 + AV$6 ) )</f>
        <v>2.2284826534885451</v>
      </c>
      <c r="AW48" s="110">
        <f xml:space="preserve"> IF( InpS!AW78, InpS!AW78, AV48 * ( 1 + AW$6 ) )</f>
        <v>2.2730451868414079</v>
      </c>
      <c r="AX48" s="110">
        <f xml:space="preserve"> IF( InpS!AX78, InpS!AX78, AW48 * ( 1 + AX$6 ) )</f>
        <v>2.3184988284897363</v>
      </c>
      <c r="AY48" s="110">
        <f xml:space="preserve"> IF( InpS!AY78, InpS!AY78, AX48 * ( 1 + AY$6 ) )</f>
        <v>2.3648613977524628</v>
      </c>
      <c r="AZ48" s="110">
        <f xml:space="preserve"> IF( InpS!AZ78, InpS!AZ78, AY48 * ( 1 + AZ$6 ) )</f>
        <v>2.412151070277968</v>
      </c>
      <c r="BA48" s="110">
        <f xml:space="preserve"> IF( InpS!BA78, InpS!BA78, AZ48 * ( 1 + BA$6 ) )</f>
        <v>2.4603863851695311</v>
      </c>
      <c r="BB48" s="110">
        <f xml:space="preserve"> IF( InpS!BB78, InpS!BB78, BA48 * ( 1 + BB$6 ) )</f>
        <v>2.5095862522532668</v>
      </c>
      <c r="BC48" s="110">
        <f xml:space="preserve"> IF( InpS!BC78, InpS!BC78, BB48 * ( 1 + BC$6 ) )</f>
        <v>2.5597699594913981</v>
      </c>
      <c r="BD48" s="110">
        <f xml:space="preserve"> IF( InpS!BD78, InpS!BD78, BC48 * ( 1 + BD$6 ) )</f>
        <v>2.6109571805437688</v>
      </c>
      <c r="BE48" s="110">
        <f xml:space="preserve"> IF( InpS!BE78, InpS!BE78, BD48 * ( 1 + BE$6 ) )</f>
        <v>2.6631679824805659</v>
      </c>
      <c r="BF48" s="110">
        <f xml:space="preserve"> IF( InpS!BF78, InpS!BF78, BE48 * ( 1 + BF$6 ) )</f>
        <v>2.716422833649268</v>
      </c>
      <c r="BG48" s="110">
        <f xml:space="preserve"> IF( InpS!BG78, InpS!BG78, BF48 * ( 1 + BG$6 ) )</f>
        <v>2.7707426116989096</v>
      </c>
      <c r="BH48" s="110">
        <f xml:space="preserve"> IF( InpS!BH78, InpS!BH78, BG48 * ( 1 + BH$6 ) )</f>
        <v>2.826148611764804</v>
      </c>
      <c r="BI48" s="110">
        <f xml:space="preserve"> IF( InpS!BI78, InpS!BI78, BH48 * ( 1 + BI$6 ) )</f>
        <v>2.8826625548169362</v>
      </c>
      <c r="BJ48" s="110">
        <f xml:space="preserve"> IF( InpS!BJ78, InpS!BJ78, BI48 * ( 1 + BJ$6 ) )</f>
        <v>2.940306596175295</v>
      </c>
      <c r="BK48" s="110">
        <f xml:space="preserve"> IF( InpS!BK78, InpS!BK78, BJ48 * ( 1 + BK$6 ) )</f>
        <v>2.9991033341954854</v>
      </c>
      <c r="BL48" s="110">
        <f xml:space="preserve"> IF( InpS!BL78, InpS!BL78, BK48 * ( 1 + BL$6 ) )</f>
        <v>3.0590758191280254</v>
      </c>
      <c r="BM48" s="110">
        <f xml:space="preserve"> IF( InpS!BM78, InpS!BM78, BL48 * ( 1 + BM$6 ) )</f>
        <v>3.1202475621548014</v>
      </c>
      <c r="BN48" s="110">
        <f xml:space="preserve"> IF( InpS!BN78, InpS!BN78, BM48 * ( 1 + BN$6 ) )</f>
        <v>3.1826425446062219</v>
      </c>
      <c r="BO48" s="110">
        <f xml:space="preserve"> IF( InpS!BO78, InpS!BO78, BN48 * ( 1 + BO$6 ) )</f>
        <v>3.2462852273626863</v>
      </c>
      <c r="BP48" s="110">
        <f xml:space="preserve"> IF( InpS!BP78, InpS!BP78, BO48 * ( 1 + BP$6 ) )</f>
        <v>3.3112005604440529</v>
      </c>
      <c r="BQ48" s="110">
        <f xml:space="preserve"> IF( InpS!BQ78, InpS!BQ78, BP48 * ( 1 + BQ$6 ) )</f>
        <v>3.3774139927908644</v>
      </c>
      <c r="BR48" s="110">
        <f xml:space="preserve"> IF( InpS!BR78, InpS!BR78, BQ48 * ( 1 + BR$6 ) )</f>
        <v>3.4449514822411689</v>
      </c>
      <c r="BS48" s="110">
        <f xml:space="preserve"> IF( InpS!BS78, InpS!BS78, BR48 * ( 1 + BS$6 ) )</f>
        <v>3.513839505706843</v>
      </c>
      <c r="BT48" s="110">
        <f xml:space="preserve"> IF( InpS!BT78, InpS!BT78, BS48 * ( 1 + BT$6 ) )</f>
        <v>3.5841050695534111</v>
      </c>
      <c r="BU48" s="110">
        <f xml:space="preserve"> IF( InpS!BU78, InpS!BU78, BT48 * ( 1 + BU$6 ) )</f>
        <v>3.6557757201874255</v>
      </c>
      <c r="BV48" s="110">
        <f xml:space="preserve"> IF( InpS!BV78, InpS!BV78, BU48 * ( 1 + BV$6 ) )</f>
        <v>3.7288795548555629</v>
      </c>
      <c r="BW48" s="110">
        <f xml:space="preserve"> IF( InpS!BW78, InpS!BW78, BV48 * ( 1 + BW$6 ) )</f>
        <v>3.8034452326596662</v>
      </c>
      <c r="BX48" s="110">
        <f xml:space="preserve"> IF( InpS!BX78, InpS!BX78, BW48 * ( 1 + BX$6 ) )</f>
        <v>3.8795019857920527</v>
      </c>
      <c r="BY48" s="110">
        <f xml:space="preserve"> IF( InpS!BY78, InpS!BY78, BX48 * ( 1 + BY$6 ) )</f>
        <v>3.9570796309954934</v>
      </c>
      <c r="BZ48" s="110">
        <f xml:space="preserve"> IF( InpS!BZ78, InpS!BZ78, BY48 * ( 1 + BZ$6 ) )</f>
        <v>4.036208581252354</v>
      </c>
      <c r="CA48" s="110">
        <f xml:space="preserve"> IF( InpS!CA78, InpS!CA78, BZ48 * ( 1 + CA$6 ) )</f>
        <v>4.1169198577074813</v>
      </c>
      <c r="CB48" s="110">
        <f xml:space="preserve"> IF( InpS!CB78, InpS!CB78, CA48 * ( 1 + CB$6 ) )</f>
        <v>4.1992451018295114</v>
      </c>
      <c r="CC48" s="110">
        <f xml:space="preserve"> IF( InpS!CC78, InpS!CC78, CB48 * ( 1 + CC$6 ) )</f>
        <v>4.2832165878153621</v>
      </c>
      <c r="CD48" s="110">
        <f xml:space="preserve"> IF( InpS!CD78, InpS!CD78, CC48 * ( 1 + CD$6 ) )</f>
        <v>4.3688672352427771</v>
      </c>
      <c r="CE48" s="110">
        <f xml:space="preserve"> IF( InpS!CE78, InpS!CE78, CD48 * ( 1 + CE$6 ) )</f>
        <v>4.456230621975882</v>
      </c>
      <c r="CF48" s="110">
        <f xml:space="preserve"> IF( InpS!CF78, InpS!CF78, CE48 * ( 1 + CF$6 ) )</f>
        <v>4.5453409973288084</v>
      </c>
      <c r="CG48" s="110">
        <f xml:space="preserve"> IF( InpS!CG78, InpS!CG78, CF48 * ( 1 + CG$6 ) )</f>
        <v>4.6362332954925467</v>
      </c>
      <c r="CH48" s="110">
        <f xml:space="preserve"> IF( InpS!CH78, InpS!CH78, CG48 * ( 1 + CH$6 ) )</f>
        <v>4.7289431492302985</v>
      </c>
      <c r="CI48" s="110">
        <f xml:space="preserve"> IF( InpS!CI78, InpS!CI78, CH48 * ( 1 + CI$6 ) )</f>
        <v>4.8235069038466865</v>
      </c>
      <c r="CJ48" s="110">
        <f xml:space="preserve"> IF( InpS!CJ78, InpS!CJ78, CI48 * ( 1 + CJ$6 ) )</f>
        <v>4.9199616314363075</v>
      </c>
      <c r="CK48" s="110">
        <f xml:space="preserve"> IF( InpS!CK78, InpS!CK78, CJ48 * ( 1 + CK$6 ) )</f>
        <v>5.018345145417209</v>
      </c>
      <c r="CL48" s="110">
        <f xml:space="preserve"> IF( InpS!CL78, InpS!CL78, CK48 * ( 1 + CL$6 ) )</f>
        <v>5.118696015354991</v>
      </c>
      <c r="CM48" s="110">
        <f xml:space="preserve"> IF( InpS!CM78, InpS!CM78, CL48 * ( 1 + CM$6 ) )</f>
        <v>5.221053582083341</v>
      </c>
      <c r="CN48" s="110">
        <f xml:space="preserve"> IF( InpS!CN78, InpS!CN78, CM48 * ( 1 + CN$6 ) )</f>
        <v>5.3254579731269303</v>
      </c>
      <c r="CO48" s="110">
        <f xml:space="preserve"> IF( InpS!CO78, InpS!CO78, CN48 * ( 1 + CO$6 ) )</f>
        <v>5.4319501184327219</v>
      </c>
    </row>
    <row r="49" spans="2:93" outlineLevel="2" x14ac:dyDescent="0.2">
      <c r="B49" s="61"/>
      <c r="E49" s="18" t="str">
        <f>InpS!E79</f>
        <v>Water: Wrexham volumetric rate</v>
      </c>
      <c r="F49" s="95">
        <f xml:space="preserve"> G18</f>
        <v>0</v>
      </c>
      <c r="G49" s="55">
        <f t="shared" si="8"/>
        <v>0</v>
      </c>
      <c r="H49" s="361" t="str">
        <f>InpS!H79</f>
        <v>£/m3</v>
      </c>
      <c r="I49" s="78"/>
      <c r="K49" s="110">
        <f xml:space="preserve"> IF( InpS!K79, InpS!K79, J49 * ( 1 + K$6 ) )</f>
        <v>0.99029999999999996</v>
      </c>
      <c r="L49" s="110">
        <f xml:space="preserve"> IF( InpS!L79, InpS!L79, K49 * ( 1 + L$6 ) )</f>
        <v>0.9496</v>
      </c>
      <c r="M49" s="110">
        <f xml:space="preserve"> IF( InpS!M79, InpS!M79, L49 * ( 1 + M$6 ) )</f>
        <v>1.0019</v>
      </c>
      <c r="N49" s="110">
        <f xml:space="preserve"> IF( InpS!N79, InpS!N79, M49 * ( 1 + N$6 ) )</f>
        <v>1.05</v>
      </c>
      <c r="O49" s="110">
        <f xml:space="preserve"> IF( InpS!O79, InpS!O79, N49 * ( 1 + O$6 ) )</f>
        <v>1.1119000000000001</v>
      </c>
      <c r="P49" s="110">
        <f xml:space="preserve"> IF( InpS!P79, InpS!P79, O49 * ( 1 + P$6 ) )</f>
        <v>1.1591</v>
      </c>
      <c r="Q49" s="110">
        <f xml:space="preserve"> IF( InpS!Q79, InpS!Q79, P49 * ( 1 + Q$6 ) )</f>
        <v>1.0617000000000001</v>
      </c>
      <c r="R49" s="110">
        <f xml:space="preserve"> IF( InpS!R79, InpS!R79, Q49 * ( 1 + R$6 ) )</f>
        <v>1.1104000000000001</v>
      </c>
      <c r="S49" s="110">
        <f xml:space="preserve"> IF( InpS!S79, InpS!S79, R49 * ( 1 + S$6 ) )</f>
        <v>1.1269</v>
      </c>
      <c r="T49" s="110">
        <f xml:space="preserve"> IF( InpS!T79, InpS!T79, S49 * ( 1 + T$6 ) )</f>
        <v>1.1494343996987049</v>
      </c>
      <c r="U49" s="110">
        <f xml:space="preserve"> IF( InpS!U79, InpS!U79, T49 * ( 1 + U$6 ) )</f>
        <v>1.1724194153968603</v>
      </c>
      <c r="V49" s="110">
        <f xml:space="preserve"> IF( InpS!V79, InpS!V79, U49 * ( 1 + V$6 ) )</f>
        <v>1.1958640579747952</v>
      </c>
      <c r="W49" s="110">
        <f xml:space="preserve"> IF( InpS!W79, InpS!W79, V49 * ( 1 + W$6 ) )</f>
        <v>1.2197775185016557</v>
      </c>
      <c r="X49" s="110">
        <f xml:space="preserve"> IF( InpS!X79, InpS!X79, W49 * ( 1 + X$6 ) )</f>
        <v>1.2441691718386072</v>
      </c>
      <c r="Y49" s="110">
        <f xml:space="preserve"> IF( InpS!Y79, InpS!Y79, X49 * ( 1 + Y$6 ) )</f>
        <v>1.2690485803140867</v>
      </c>
      <c r="Z49" s="110">
        <f xml:space="preserve"> IF( InpS!Z79, InpS!Z79, Y49 * ( 1 + Z$6 ) )</f>
        <v>1.2944254974725493</v>
      </c>
      <c r="AA49" s="110">
        <f xml:space="preserve"> IF( InpS!AA79, InpS!AA79, Z49 * ( 1 + AA$6 ) )</f>
        <v>1.3203098718981783</v>
      </c>
      <c r="AB49" s="110">
        <f xml:space="preserve"> IF( InpS!AB79, InpS!AB79, AA49 * ( 1 + AB$6 ) )</f>
        <v>1.346711851115056</v>
      </c>
      <c r="AC49" s="110">
        <f xml:space="preserve"> IF( InpS!AC79, InpS!AC79, AB49 * ( 1 + AC$6 ) )</f>
        <v>1.373641785565326</v>
      </c>
      <c r="AD49" s="110">
        <f xml:space="preserve"> IF( InpS!AD79, InpS!AD79, AC49 * ( 1 + AD$6 ) )</f>
        <v>1.4011102326669072</v>
      </c>
      <c r="AE49" s="110">
        <f xml:space="preserve"> IF( InpS!AE79, InpS!AE79, AD49 * ( 1 + AE$6 ) )</f>
        <v>1.4291279609523464</v>
      </c>
      <c r="AF49" s="110">
        <f xml:space="preserve"> IF( InpS!AF79, InpS!AF79, AE49 * ( 1 + AF$6 ) )</f>
        <v>1.4577059542904378</v>
      </c>
      <c r="AG49" s="110">
        <f xml:space="preserve"> IF( InpS!AG79, InpS!AG79, AF49 * ( 1 + AG$6 ) )</f>
        <v>1.4868554161922594</v>
      </c>
      <c r="AH49" s="110">
        <f xml:space="preserve"> IF( InpS!AH79, InpS!AH79, AG49 * ( 1 + AH$6 ) )</f>
        <v>1.5165877742033167</v>
      </c>
      <c r="AI49" s="110">
        <f xml:space="preserve"> IF( InpS!AI79, InpS!AI79, AH49 * ( 1 + AI$6 ) )</f>
        <v>1.546914684383516</v>
      </c>
      <c r="AJ49" s="110">
        <f xml:space="preserve"> IF( InpS!AJ79, InpS!AJ79, AI49 * ( 1 + AJ$6 ) )</f>
        <v>1.5778480358767222</v>
      </c>
      <c r="AK49" s="110">
        <f xml:space="preserve"> IF( InpS!AK79, InpS!AK79, AJ49 * ( 1 + AK$6 ) )</f>
        <v>1.6093999555716929</v>
      </c>
      <c r="AL49" s="110">
        <f xml:space="preserve"> IF( InpS!AL79, InpS!AL79, AK49 * ( 1 + AL$6 ) )</f>
        <v>1.6415828128562171</v>
      </c>
      <c r="AM49" s="110">
        <f xml:space="preserve"> IF( InpS!AM79, InpS!AM79, AL49 * ( 1 + AM$6 ) )</f>
        <v>1.6744092244663211</v>
      </c>
      <c r="AN49" s="110">
        <f xml:space="preserve"> IF( InpS!AN79, InpS!AN79, AM49 * ( 1 + AN$6 ) )</f>
        <v>1.7078920594324427</v>
      </c>
      <c r="AO49" s="110">
        <f xml:space="preserve"> IF( InpS!AO79, InpS!AO79, AN49 * ( 1 + AO$6 ) )</f>
        <v>1.7420444441245138</v>
      </c>
      <c r="AP49" s="110">
        <f xml:space="preserve"> IF( InpS!AP79, InpS!AP79, AO49 * ( 1 + AP$6 ) )</f>
        <v>1.7768797673979275</v>
      </c>
      <c r="AQ49" s="110">
        <f xml:space="preserve"> IF( InpS!AQ79, InpS!AQ79, AP49 * ( 1 + AQ$6 ) )</f>
        <v>1.8124116858424093</v>
      </c>
      <c r="AR49" s="110">
        <f xml:space="preserve"> IF( InpS!AR79, InpS!AR79, AQ49 * ( 1 + AR$6 ) )</f>
        <v>1.8486541291358483</v>
      </c>
      <c r="AS49" s="110">
        <f xml:space="preserve"> IF( InpS!AS79, InpS!AS79, AR49 * ( 1 + AS$6 ) )</f>
        <v>1.8856213055051874</v>
      </c>
      <c r="AT49" s="110">
        <f xml:space="preserve"> IF( InpS!AT79, InpS!AT79, AS49 * ( 1 + AT$6 ) )</f>
        <v>1.9233277072965154</v>
      </c>
      <c r="AU49" s="110">
        <f xml:space="preserve"> IF( InpS!AU79, InpS!AU79, AT49 * ( 1 + AU$6 ) )</f>
        <v>1.9617881166565414</v>
      </c>
      <c r="AV49" s="110">
        <f xml:space="preserve"> IF( InpS!AV79, InpS!AV79, AU49 * ( 1 + AV$6 ) )</f>
        <v>2.0010176113276819</v>
      </c>
      <c r="AW49" s="110">
        <f xml:space="preserve"> IF( InpS!AW79, InpS!AW79, AV49 * ( 1 + AW$6 ) )</f>
        <v>2.0410315705590296</v>
      </c>
      <c r="AX49" s="110">
        <f xml:space="preserve"> IF( InpS!AX79, InpS!AX79, AW49 * ( 1 + AX$6 ) )</f>
        <v>2.0818456811355248</v>
      </c>
      <c r="AY49" s="110">
        <f xml:space="preserve"> IF( InpS!AY79, InpS!AY79, AX49 * ( 1 + AY$6 ) )</f>
        <v>2.1234759435276893</v>
      </c>
      <c r="AZ49" s="110">
        <f xml:space="preserve"> IF( InpS!AZ79, InpS!AZ79, AY49 * ( 1 + AZ$6 ) )</f>
        <v>2.1659386781643364</v>
      </c>
      <c r="BA49" s="110">
        <f xml:space="preserve"> IF( InpS!BA79, InpS!BA79, AZ49 * ( 1 + BA$6 ) )</f>
        <v>2.2092505318307127</v>
      </c>
      <c r="BB49" s="110">
        <f xml:space="preserve"> IF( InpS!BB79, InpS!BB79, BA49 * ( 1 + BB$6 ) )</f>
        <v>2.2534284841945866</v>
      </c>
      <c r="BC49" s="110">
        <f xml:space="preserve"> IF( InpS!BC79, InpS!BC79, BB49 * ( 1 + BC$6 ) )</f>
        <v>2.2984898544628334</v>
      </c>
      <c r="BD49" s="110">
        <f xml:space="preserve"> IF( InpS!BD79, InpS!BD79, BC49 * ( 1 + BD$6 ) )</f>
        <v>2.3444523081711335</v>
      </c>
      <c r="BE49" s="110">
        <f xml:space="preserve"> IF( InpS!BE79, InpS!BE79, BD49 * ( 1 + BE$6 ) )</f>
        <v>2.3913338641094417</v>
      </c>
      <c r="BF49" s="110">
        <f xml:space="preserve"> IF( InpS!BF79, InpS!BF79, BE49 * ( 1 + BF$6 ) )</f>
        <v>2.4391529013859441</v>
      </c>
      <c r="BG49" s="110">
        <f xml:space="preserve"> IF( InpS!BG79, InpS!BG79, BF49 * ( 1 + BG$6 ) )</f>
        <v>2.4879281666322717</v>
      </c>
      <c r="BH49" s="110">
        <f xml:space="preserve"> IF( InpS!BH79, InpS!BH79, BG49 * ( 1 + BH$6 ) )</f>
        <v>2.537678781352795</v>
      </c>
      <c r="BI49" s="110">
        <f xml:space="preserve"> IF( InpS!BI79, InpS!BI79, BH49 * ( 1 + BI$6 ) )</f>
        <v>2.5884242494208811</v>
      </c>
      <c r="BJ49" s="110">
        <f xml:space="preserve"> IF( InpS!BJ79, InpS!BJ79, BI49 * ( 1 + BJ$6 ) )</f>
        <v>2.6401844647250519</v>
      </c>
      <c r="BK49" s="110">
        <f xml:space="preserve"> IF( InpS!BK79, InpS!BK79, BJ49 * ( 1 + BK$6 ) )</f>
        <v>2.6929797189680418</v>
      </c>
      <c r="BL49" s="110">
        <f xml:space="preserve"> IF( InpS!BL79, InpS!BL79, BK49 * ( 1 + BL$6 ) )</f>
        <v>2.7468307096218103</v>
      </c>
      <c r="BM49" s="110">
        <f xml:space="preserve"> IF( InpS!BM79, InpS!BM79, BL49 * ( 1 + BM$6 ) )</f>
        <v>2.8017585480416303</v>
      </c>
      <c r="BN49" s="110">
        <f xml:space="preserve"> IF( InpS!BN79, InpS!BN79, BM49 * ( 1 + BN$6 ) )</f>
        <v>2.8577847677424315</v>
      </c>
      <c r="BO49" s="110">
        <f xml:space="preserve"> IF( InpS!BO79, InpS!BO79, BN49 * ( 1 + BO$6 ) )</f>
        <v>2.9149313328406463</v>
      </c>
      <c r="BP49" s="110">
        <f xml:space="preserve"> IF( InpS!BP79, InpS!BP79, BO49 * ( 1 + BP$6 ) )</f>
        <v>2.973220646664863</v>
      </c>
      <c r="BQ49" s="110">
        <f xml:space="preserve"> IF( InpS!BQ79, InpS!BQ79, BP49 * ( 1 + BQ$6 ) )</f>
        <v>3.032675560538665</v>
      </c>
      <c r="BR49" s="110">
        <f xml:space="preserve"> IF( InpS!BR79, InpS!BR79, BQ49 * ( 1 + BR$6 ) )</f>
        <v>3.0933193827391019</v>
      </c>
      <c r="BS49" s="110">
        <f xml:space="preserve"> IF( InpS!BS79, InpS!BS79, BR49 * ( 1 + BS$6 ) )</f>
        <v>3.1551758876342957</v>
      </c>
      <c r="BT49" s="110">
        <f xml:space="preserve"> IF( InpS!BT79, InpS!BT79, BS49 * ( 1 + BT$6 ) )</f>
        <v>3.2182693250037757</v>
      </c>
      <c r="BU49" s="110">
        <f xml:space="preserve"> IF( InpS!BU79, InpS!BU79, BT49 * ( 1 + BU$6 ) )</f>
        <v>3.2826244295451867</v>
      </c>
      <c r="BV49" s="110">
        <f xml:space="preserve"> IF( InpS!BV79, InpS!BV79, BU49 * ( 1 + BV$6 ) )</f>
        <v>3.3482664305711025</v>
      </c>
      <c r="BW49" s="110">
        <f xml:space="preserve"> IF( InpS!BW79, InpS!BW79, BV49 * ( 1 + BW$6 ) )</f>
        <v>3.4152210618997429</v>
      </c>
      <c r="BX49" s="110">
        <f xml:space="preserve"> IF( InpS!BX79, InpS!BX79, BW49 * ( 1 + BX$6 ) )</f>
        <v>3.483514571943477</v>
      </c>
      <c r="BY49" s="110">
        <f xml:space="preserve"> IF( InpS!BY79, InpS!BY79, BX49 * ( 1 + BY$6 ) )</f>
        <v>3.5531737339990603</v>
      </c>
      <c r="BZ49" s="110">
        <f xml:space="preserve"> IF( InpS!BZ79, InpS!BZ79, BY49 * ( 1 + BZ$6 ) )</f>
        <v>3.6242258567436467</v>
      </c>
      <c r="CA49" s="110">
        <f xml:space="preserve"> IF( InpS!CA79, InpS!CA79, BZ49 * ( 1 + CA$6 ) )</f>
        <v>3.6966987949406849</v>
      </c>
      <c r="CB49" s="110">
        <f xml:space="preserve"> IF( InpS!CB79, InpS!CB79, CA49 * ( 1 + CB$6 ) )</f>
        <v>3.7706209603599006</v>
      </c>
      <c r="CC49" s="110">
        <f xml:space="preserve"> IF( InpS!CC79, InpS!CC79, CB49 * ( 1 + CC$6 ) )</f>
        <v>3.8460213329156416</v>
      </c>
      <c r="CD49" s="110">
        <f xml:space="preserve"> IF( InpS!CD79, InpS!CD79, CC49 * ( 1 + CD$6 ) )</f>
        <v>3.9229294720279557</v>
      </c>
      <c r="CE49" s="110">
        <f xml:space="preserve"> IF( InpS!CE79, InpS!CE79, CD49 * ( 1 + CE$6 ) )</f>
        <v>4.0013755282108532</v>
      </c>
      <c r="CF49" s="110">
        <f xml:space="preserve"> IF( InpS!CF79, InpS!CF79, CE49 * ( 1 + CF$6 ) )</f>
        <v>4.0813902548922973</v>
      </c>
      <c r="CG49" s="110">
        <f xml:space="preserve"> IF( InpS!CG79, InpS!CG79, CF49 * ( 1 + CG$6 ) )</f>
        <v>4.1630050204705578</v>
      </c>
      <c r="CH49" s="110">
        <f xml:space="preserve"> IF( InpS!CH79, InpS!CH79, CG49 * ( 1 + CH$6 ) )</f>
        <v>4.2462518206116515</v>
      </c>
      <c r="CI49" s="110">
        <f xml:space="preserve"> IF( InpS!CI79, InpS!CI79, CH49 * ( 1 + CI$6 ) )</f>
        <v>4.3311632907926931</v>
      </c>
      <c r="CJ49" s="110">
        <f xml:space="preserve"> IF( InpS!CJ79, InpS!CJ79, CI49 * ( 1 + CJ$6 ) )</f>
        <v>4.4177727190960745</v>
      </c>
      <c r="CK49" s="110">
        <f xml:space="preserve"> IF( InpS!CK79, InpS!CK79, CJ49 * ( 1 + CK$6 ) )</f>
        <v>4.5061140592594828</v>
      </c>
      <c r="CL49" s="110">
        <f xml:space="preserve"> IF( InpS!CL79, InpS!CL79, CK49 * ( 1 + CL$6 ) )</f>
        <v>4.5962219439868823</v>
      </c>
      <c r="CM49" s="110">
        <f xml:space="preserve"> IF( InpS!CM79, InpS!CM79, CL49 * ( 1 + CM$6 ) )</f>
        <v>4.6881316985256687</v>
      </c>
      <c r="CN49" s="110">
        <f xml:space="preserve"> IF( InpS!CN79, InpS!CN79, CM49 * ( 1 + CN$6 ) )</f>
        <v>4.7818793545153264</v>
      </c>
      <c r="CO49" s="110">
        <f xml:space="preserve"> IF( InpS!CO79, InpS!CO79, CN49 * ( 1 + CO$6 ) )</f>
        <v>4.8775016641130131</v>
      </c>
    </row>
    <row r="50" spans="2:93" outlineLevel="2" x14ac:dyDescent="0.2">
      <c r="B50" s="61"/>
      <c r="D50" s="39"/>
      <c r="H50" s="163"/>
      <c r="I50" s="78"/>
    </row>
    <row r="51" spans="2:93" outlineLevel="2" x14ac:dyDescent="0.2">
      <c r="B51" s="61"/>
      <c r="D51" s="39"/>
      <c r="E51" s="18" t="str">
        <f xml:space="preserve"> UserInput!E64</f>
        <v>Proportion of volume May-Sep</v>
      </c>
      <c r="G51" s="60">
        <f xml:space="preserve"> UserInput!G64</f>
        <v>0.42</v>
      </c>
      <c r="H51" s="80" t="str">
        <f xml:space="preserve"> UserInput!H64</f>
        <v>%</v>
      </c>
      <c r="I51" s="78"/>
    </row>
    <row r="52" spans="2:93" outlineLevel="2" x14ac:dyDescent="0.2">
      <c r="B52" s="61"/>
      <c r="D52" s="39"/>
      <c r="E52" s="18" t="str">
        <f>InpS!E81</f>
        <v>Water: Intermediate fixed charge</v>
      </c>
      <c r="F52" s="18">
        <f>InpS!F81</f>
        <v>0</v>
      </c>
      <c r="G52" s="148">
        <f xml:space="preserve"> UserInput!G58</f>
        <v>0</v>
      </c>
      <c r="H52" s="361" t="str">
        <f>InpS!H81</f>
        <v>£</v>
      </c>
      <c r="I52" s="78"/>
      <c r="K52" s="55">
        <f xml:space="preserve"> IF( InpS!K81, InpS!K81, J52 * ( 1 + K$6 ) )</f>
        <v>3011.5099999999998</v>
      </c>
      <c r="L52" s="55">
        <f xml:space="preserve"> IF( InpS!L81, InpS!L81, K52 * ( 1 + L$6 ) )</f>
        <v>3080.89</v>
      </c>
      <c r="M52" s="55">
        <f xml:space="preserve"> IF( InpS!M81, InpS!M81, L52 * ( 1 + M$6 ) )</f>
        <v>3325.79</v>
      </c>
      <c r="N52" s="55">
        <f xml:space="preserve"> IF( InpS!N81, InpS!N81, M52 * ( 1 + N$6 ) )</f>
        <v>3726.6800000000003</v>
      </c>
      <c r="O52" s="55">
        <f xml:space="preserve"> IF( InpS!O81, InpS!O81, N52 * ( 1 + O$6 ) )</f>
        <v>4268.82</v>
      </c>
      <c r="P52" s="55">
        <f xml:space="preserve"> IF( InpS!P81, InpS!P81, O52 * ( 1 + P$6 ) )</f>
        <v>4717.75</v>
      </c>
      <c r="Q52" s="55">
        <f xml:space="preserve"> IF( InpS!Q81, InpS!Q81, P52 * ( 1 + Q$6 ) )</f>
        <v>4674.8599999999997</v>
      </c>
      <c r="R52" s="55">
        <f xml:space="preserve"> IF( InpS!R81, InpS!R81, Q52 * ( 1 + R$6 ) )</f>
        <v>5189.5300000000007</v>
      </c>
      <c r="S52" s="55">
        <f xml:space="preserve"> IF( InpS!S81, InpS!S81, R52 * ( 1 + S$6 ) )</f>
        <v>5602.23</v>
      </c>
      <c r="T52" s="55">
        <f xml:space="preserve"> IF( InpS!T81, InpS!T81, S52 * ( 1 + T$6 ) )</f>
        <v>5714.256701592044</v>
      </c>
      <c r="U52" s="55">
        <f xml:space="preserve"> IF( InpS!U81, InpS!U81, T52 * ( 1 + U$6 ) )</f>
        <v>5828.5235793049542</v>
      </c>
      <c r="V52" s="55">
        <f xml:space="preserve"> IF( InpS!V81, InpS!V81, U52 * ( 1 + V$6 ) )</f>
        <v>5945.0754295040697</v>
      </c>
      <c r="W52" s="55">
        <f xml:space="preserve"> IF( InpS!W81, InpS!W81, V52 * ( 1 + W$6 ) )</f>
        <v>6063.9579443389212</v>
      </c>
      <c r="X52" s="55">
        <f xml:space="preserve"> IF( InpS!X81, InpS!X81, W52 * ( 1 + X$6 ) )</f>
        <v>6185.2177296560476</v>
      </c>
      <c r="Y52" s="55">
        <f xml:space="preserve"> IF( InpS!Y81, InpS!Y81, X52 * ( 1 + Y$6 ) )</f>
        <v>6308.9023232700201</v>
      </c>
      <c r="Z52" s="55">
        <f xml:space="preserve"> IF( InpS!Z81, InpS!Z81, Y52 * ( 1 + Z$6 ) )</f>
        <v>6435.0602135998224</v>
      </c>
      <c r="AA52" s="55">
        <f xml:space="preserve"> IF( InpS!AA81, InpS!AA81, Z52 * ( 1 + AA$6 ) )</f>
        <v>6563.7408586779056</v>
      </c>
      <c r="AB52" s="55">
        <f xml:space="preserve"> IF( InpS!AB81, InpS!AB81, AA52 * ( 1 + AB$6 ) )</f>
        <v>6694.9947055393559</v>
      </c>
      <c r="AC52" s="55">
        <f xml:space="preserve"> IF( InpS!AC81, InpS!AC81, AB52 * ( 1 + AC$6 ) )</f>
        <v>6828.8732099987901</v>
      </c>
      <c r="AD52" s="55">
        <f xml:space="preserve"> IF( InpS!AD81, InpS!AD81, AC52 * ( 1 + AD$6 ) )</f>
        <v>6965.428856822723</v>
      </c>
      <c r="AE52" s="55">
        <f xml:space="preserve"> IF( InpS!AE81, InpS!AE81, AD52 * ( 1 + AE$6 ) )</f>
        <v>7104.7151803053175</v>
      </c>
      <c r="AF52" s="55">
        <f xml:space="preserve"> IF( InpS!AF81, InpS!AF81, AE52 * ( 1 + AF$6 ) )</f>
        <v>7246.7867852555846</v>
      </c>
      <c r="AG52" s="55">
        <f xml:space="preserve"> IF( InpS!AG81, InpS!AG81, AF52 * ( 1 + AG$6 ) )</f>
        <v>7391.69936840426</v>
      </c>
      <c r="AH52" s="55">
        <f xml:space="preserve"> IF( InpS!AH81, InpS!AH81, AG52 * ( 1 + AH$6 ) )</f>
        <v>7539.5097402387491</v>
      </c>
      <c r="AI52" s="55">
        <f xml:space="preserve"> IF( InpS!AI81, InpS!AI81, AH52 * ( 1 + AI$6 ) )</f>
        <v>7690.2758472747046</v>
      </c>
      <c r="AJ52" s="55">
        <f xml:space="preserve"> IF( InpS!AJ81, InpS!AJ81, AI52 * ( 1 + AJ$6 ) )</f>
        <v>7844.0567947729605</v>
      </c>
      <c r="AK52" s="55">
        <f xml:space="preserve"> IF( InpS!AK81, InpS!AK81, AJ52 * ( 1 + AK$6 ) )</f>
        <v>8000.9128699107332</v>
      </c>
      <c r="AL52" s="55">
        <f xml:space="preserve"> IF( InpS!AL81, InpS!AL81, AK52 * ( 1 + AL$6 ) )</f>
        <v>8160.905565416173</v>
      </c>
      <c r="AM52" s="55">
        <f xml:space="preserve"> IF( InpS!AM81, InpS!AM81, AL52 * ( 1 + AM$6 ) )</f>
        <v>8324.0976036755328</v>
      </c>
      <c r="AN52" s="55">
        <f xml:space="preserve"> IF( InpS!AN81, InpS!AN81, AM52 * ( 1 + AN$6 ) )</f>
        <v>8490.5529613224007</v>
      </c>
      <c r="AO52" s="55">
        <f xml:space="preserve"> IF( InpS!AO81, InpS!AO81, AN52 * ( 1 + AO$6 ) )</f>
        <v>8660.3368943186397</v>
      </c>
      <c r="AP52" s="55">
        <f xml:space="preserve"> IF( InpS!AP81, InpS!AP81, AO52 * ( 1 + AP$6 ) )</f>
        <v>8833.5159635368636</v>
      </c>
      <c r="AQ52" s="55">
        <f xml:space="preserve"> IF( InpS!AQ81, InpS!AQ81, AP52 * ( 1 + AQ$6 ) )</f>
        <v>9010.1580608544864</v>
      </c>
      <c r="AR52" s="55">
        <f xml:space="preserve"> IF( InpS!AR81, InpS!AR81, AQ52 * ( 1 + AR$6 ) )</f>
        <v>9190.3324357695656</v>
      </c>
      <c r="AS52" s="55">
        <f xml:space="preserve"> IF( InpS!AS81, InpS!AS81, AR52 * ( 1 + AS$6 ) )</f>
        <v>9374.1097225488738</v>
      </c>
      <c r="AT52" s="55">
        <f xml:space="preserve"> IF( InpS!AT81, InpS!AT81, AS52 * ( 1 + AT$6 ) )</f>
        <v>9561.5619679188549</v>
      </c>
      <c r="AU52" s="55">
        <f xml:space="preserve"> IF( InpS!AU81, InpS!AU81, AT52 * ( 1 + AU$6 ) )</f>
        <v>9752.7626593102996</v>
      </c>
      <c r="AV52" s="55">
        <f xml:space="preserve"> IF( InpS!AV81, InpS!AV81, AU52 * ( 1 + AV$6 ) )</f>
        <v>9947.7867536678314</v>
      </c>
      <c r="AW52" s="55">
        <f xml:space="preserve"> IF( InpS!AW81, InpS!AW81, AV52 * ( 1 + AW$6 ) )</f>
        <v>10146.710706835489</v>
      </c>
      <c r="AX52" s="55">
        <f xml:space="preserve"> IF( InpS!AX81, InpS!AX81, AW52 * ( 1 + AX$6 ) )</f>
        <v>10349.612503529925</v>
      </c>
      <c r="AY52" s="55">
        <f xml:space="preserve"> IF( InpS!AY81, InpS!AY81, AX52 * ( 1 + AY$6 ) )</f>
        <v>10556.571687912972</v>
      </c>
      <c r="AZ52" s="55">
        <f xml:space="preserve"> IF( InpS!AZ81, InpS!AZ81, AY52 * ( 1 + AZ$6 ) )</f>
        <v>10767.66939477557</v>
      </c>
      <c r="BA52" s="55">
        <f xml:space="preserve"> IF( InpS!BA81, InpS!BA81, AZ52 * ( 1 + BA$6 ) )</f>
        <v>10982.988381345262</v>
      </c>
      <c r="BB52" s="55">
        <f xml:space="preserve"> IF( InpS!BB81, InpS!BB81, BA52 * ( 1 + BB$6 ) )</f>
        <v>11202.613059729738</v>
      </c>
      <c r="BC52" s="55">
        <f xml:space="preserve"> IF( InpS!BC81, InpS!BC81, BB52 * ( 1 + BC$6 ) )</f>
        <v>11426.629530009161</v>
      </c>
      <c r="BD52" s="55">
        <f xml:space="preserve"> IF( InpS!BD81, InpS!BD81, BC52 * ( 1 + BD$6 ) )</f>
        <v>11655.125613990214</v>
      </c>
      <c r="BE52" s="55">
        <f xml:space="preserve"> IF( InpS!BE81, InpS!BE81, BD52 * ( 1 + BE$6 ) )</f>
        <v>11888.190889635142</v>
      </c>
      <c r="BF52" s="55">
        <f xml:space="preserve"> IF( InpS!BF81, InpS!BF81, BE52 * ( 1 + BF$6 ) )</f>
        <v>12125.916726179235</v>
      </c>
      <c r="BG52" s="55">
        <f xml:space="preserve"> IF( InpS!BG81, InpS!BG81, BF52 * ( 1 + BG$6 ) )</f>
        <v>12368.396319950585</v>
      </c>
      <c r="BH52" s="55">
        <f xml:space="preserve"> IF( InpS!BH81, InpS!BH81, BG52 * ( 1 + BH$6 ) )</f>
        <v>12615.724730906088</v>
      </c>
      <c r="BI52" s="55">
        <f xml:space="preserve"> IF( InpS!BI81, InpS!BI81, BH52 * ( 1 + BI$6 ) )</f>
        <v>12867.998919898078</v>
      </c>
      <c r="BJ52" s="55">
        <f xml:space="preserve"> IF( InpS!BJ81, InpS!BJ81, BI52 * ( 1 + BJ$6 ) )</f>
        <v>13125.317786686157</v>
      </c>
      <c r="BK52" s="55">
        <f xml:space="preserve"> IF( InpS!BK81, InpS!BK81, BJ52 * ( 1 + BK$6 ) )</f>
        <v>13387.782208709146</v>
      </c>
      <c r="BL52" s="55">
        <f xml:space="preserve"> IF( InpS!BL81, InpS!BL81, BK52 * ( 1 + BL$6 ) )</f>
        <v>13655.495080632352</v>
      </c>
      <c r="BM52" s="55">
        <f xml:space="preserve"> IF( InpS!BM81, InpS!BM81, BL52 * ( 1 + BM$6 ) )</f>
        <v>13928.561354685655</v>
      </c>
      <c r="BN52" s="55">
        <f xml:space="preserve"> IF( InpS!BN81, InpS!BN81, BM52 * ( 1 + BN$6 ) )</f>
        <v>14207.088081808222</v>
      </c>
      <c r="BO52" s="55">
        <f xml:space="preserve"> IF( InpS!BO81, InpS!BO81, BN52 * ( 1 + BO$6 ) )</f>
        <v>14491.18445361599</v>
      </c>
      <c r="BP52" s="55">
        <f xml:space="preserve"> IF( InpS!BP81, InpS!BP81, BO52 * ( 1 + BP$6 ) )</f>
        <v>14780.96184520836</v>
      </c>
      <c r="BQ52" s="55">
        <f xml:space="preserve"> IF( InpS!BQ81, InpS!BQ81, BP52 * ( 1 + BQ$6 ) )</f>
        <v>15076.533858830891</v>
      </c>
      <c r="BR52" s="55">
        <f xml:space="preserve"> IF( InpS!BR81, InpS!BR81, BQ52 * ( 1 + BR$6 ) )</f>
        <v>15378.016368411114</v>
      </c>
      <c r="BS52" s="55">
        <f xml:space="preserve"> IF( InpS!BS81, InpS!BS81, BR52 * ( 1 + BS$6 ) )</f>
        <v>15685.527564984903</v>
      </c>
      <c r="BT52" s="55">
        <f xml:space="preserve"> IF( InpS!BT81, InpS!BT81, BS52 * ( 1 + BT$6 ) )</f>
        <v>15999.188003031244</v>
      </c>
      <c r="BU52" s="55">
        <f xml:space="preserve"> IF( InpS!BU81, InpS!BU81, BT52 * ( 1 + BU$6 ) )</f>
        <v>16319.120647733551</v>
      </c>
      <c r="BV52" s="55">
        <f xml:space="preserve"> IF( InpS!BV81, InpS!BV81, BU52 * ( 1 + BV$6 ) )</f>
        <v>16645.450923186043</v>
      </c>
      <c r="BW52" s="55">
        <f xml:space="preserve"> IF( InpS!BW81, InpS!BW81, BV52 * ( 1 + BW$6 ) )</f>
        <v>16978.306761564116</v>
      </c>
      <c r="BX52" s="55">
        <f xml:space="preserve"> IF( InpS!BX81, InpS!BX81, BW52 * ( 1 + BX$6 ) )</f>
        <v>17317.81865327794</v>
      </c>
      <c r="BY52" s="55">
        <f xml:space="preserve"> IF( InpS!BY81, InpS!BY81, BX52 * ( 1 + BY$6 ) )</f>
        <v>17664.119698128994</v>
      </c>
      <c r="BZ52" s="55">
        <f xml:space="preserve"> IF( InpS!BZ81, InpS!BZ81, BY52 * ( 1 + BZ$6 ) )</f>
        <v>18017.345657489546</v>
      </c>
      <c r="CA52" s="55">
        <f xml:space="preserve"> IF( InpS!CA81, InpS!CA81, BZ52 * ( 1 + CA$6 ) )</f>
        <v>18377.635007525569</v>
      </c>
      <c r="CB52" s="55">
        <f xml:space="preserve"> IF( InpS!CB81, InpS!CB81, CA52 * ( 1 + CB$6 ) )</f>
        <v>18745.128993483944</v>
      </c>
      <c r="CC52" s="55">
        <f xml:space="preserve"> IF( InpS!CC81, InpS!CC81, CB52 * ( 1 + CC$6 ) )</f>
        <v>19119.971685065229</v>
      </c>
      <c r="CD52" s="55">
        <f xml:space="preserve"> IF( InpS!CD81, InpS!CD81, CC52 * ( 1 + CD$6 ) )</f>
        <v>19502.310032903704</v>
      </c>
      <c r="CE52" s="55">
        <f xml:space="preserve"> IF( InpS!CE81, InpS!CE81, CD52 * ( 1 + CE$6 ) )</f>
        <v>19892.293926176855</v>
      </c>
      <c r="CF52" s="55">
        <f xml:space="preserve"> IF( InpS!CF81, InpS!CF81, CE52 * ( 1 + CF$6 ) )</f>
        <v>20290.076251366834</v>
      </c>
      <c r="CG52" s="55">
        <f xml:space="preserve"> IF( InpS!CG81, InpS!CG81, CF52 * ( 1 + CG$6 ) )</f>
        <v>20695.812952196986</v>
      </c>
      <c r="CH52" s="55">
        <f xml:space="preserve"> IF( InpS!CH81, InpS!CH81, CG52 * ( 1 + CH$6 ) )</f>
        <v>21109.663090766902</v>
      </c>
      <c r="CI52" s="55">
        <f xml:space="preserve"> IF( InpS!CI81, InpS!CI81, CH52 * ( 1 + CI$6 ) )</f>
        <v>21531.788909909985</v>
      </c>
      <c r="CJ52" s="55">
        <f xml:space="preserve"> IF( InpS!CJ81, InpS!CJ81, CI52 * ( 1 + CJ$6 ) )</f>
        <v>21962.355896797955</v>
      </c>
      <c r="CK52" s="55">
        <f xml:space="preserve"> IF( InpS!CK81, InpS!CK81, CJ52 * ( 1 + CK$6 ) )</f>
        <v>22401.53284781726</v>
      </c>
      <c r="CL52" s="55">
        <f xml:space="preserve"> IF( InpS!CL81, InpS!CL81, CK52 * ( 1 + CL$6 ) )</f>
        <v>22849.491934742789</v>
      </c>
      <c r="CM52" s="55">
        <f xml:space="preserve"> IF( InpS!CM81, InpS!CM81, CL52 * ( 1 + CM$6 ) )</f>
        <v>23306.40877223487</v>
      </c>
      <c r="CN52" s="55">
        <f xml:space="preserve"> IF( InpS!CN81, InpS!CN81, CM52 * ( 1 + CN$6 ) )</f>
        <v>23772.462486685967</v>
      </c>
      <c r="CO52" s="55">
        <f xml:space="preserve"> IF( InpS!CO81, InpS!CO81, CN52 * ( 1 + CO$6 ) )</f>
        <v>24247.835786444106</v>
      </c>
    </row>
    <row r="53" spans="2:93" outlineLevel="2" x14ac:dyDescent="0.2">
      <c r="B53" s="61"/>
      <c r="D53" s="39"/>
      <c r="E53" s="18" t="str">
        <f>InpS!E82</f>
        <v>Water: Intermediate peak rate</v>
      </c>
      <c r="F53" s="18">
        <f>InpS!F82</f>
        <v>0</v>
      </c>
      <c r="G53" s="19">
        <f xml:space="preserve"> UserInput!$G$62 * G$51</f>
        <v>0</v>
      </c>
      <c r="H53" s="361" t="str">
        <f>InpS!H82</f>
        <v>£/m3</v>
      </c>
      <c r="I53" s="78"/>
      <c r="K53" s="110">
        <f xml:space="preserve"> IF( InpS!K82, InpS!K82, J53 * ( 1 + K$6 ) )</f>
        <v>1.4616</v>
      </c>
      <c r="L53" s="110">
        <f xml:space="preserve"> IF( InpS!L82, InpS!L82, K53 * ( 1 + L$6 ) )</f>
        <v>1.2968</v>
      </c>
      <c r="M53" s="110">
        <f xml:space="preserve"> IF( InpS!M82, InpS!M82, L53 * ( 1 + M$6 ) )</f>
        <v>1.1965000000000001</v>
      </c>
      <c r="N53" s="110">
        <f xml:space="preserve"> IF( InpS!N82, InpS!N82, M53 * ( 1 + N$6 ) )</f>
        <v>1.2836000000000001</v>
      </c>
      <c r="O53" s="110">
        <f xml:space="preserve"> IF( InpS!O82, InpS!O82, N53 * ( 1 + O$6 ) )</f>
        <v>1.3705000000000001</v>
      </c>
      <c r="P53" s="110">
        <f xml:space="preserve"> IF( InpS!P82, InpS!P82, O53 * ( 1 + P$6 ) )</f>
        <v>1.4154</v>
      </c>
      <c r="Q53" s="110">
        <f xml:space="preserve"> IF( InpS!Q82, InpS!Q82, P53 * ( 1 + Q$6 ) )</f>
        <v>1.3133999999999999</v>
      </c>
      <c r="R53" s="110">
        <f xml:space="preserve"> IF( InpS!R82, InpS!R82, Q53 * ( 1 + R$6 ) )</f>
        <v>1.3682000000000001</v>
      </c>
      <c r="S53" s="110">
        <f xml:space="preserve"> IF( InpS!S82, InpS!S82, R53 * ( 1 + S$6 ) )</f>
        <v>1.3883999999999999</v>
      </c>
      <c r="T53" s="110">
        <f xml:space="preserve"> IF( InpS!T82, InpS!T82, S53 * ( 1 + T$6 ) )</f>
        <v>1.4161635642396677</v>
      </c>
      <c r="U53" s="110">
        <f xml:space="preserve"> IF( InpS!U82, InpS!U82, T53 * ( 1 + U$6 ) )</f>
        <v>1.444482311063094</v>
      </c>
      <c r="V53" s="110">
        <f xml:space="preserve"> IF( InpS!V82, InpS!V82, U53 * ( 1 + V$6 ) )</f>
        <v>1.4733673423482165</v>
      </c>
      <c r="W53" s="110">
        <f xml:space="preserve"> IF( InpS!W82, InpS!W82, V53 * ( 1 + W$6 ) )</f>
        <v>1.502829981975063</v>
      </c>
      <c r="X53" s="110">
        <f xml:space="preserve"> IF( InpS!X82, InpS!X82, W53 * ( 1 + X$6 ) )</f>
        <v>1.5328817802650829</v>
      </c>
      <c r="Y53" s="110">
        <f xml:space="preserve"> IF( InpS!Y82, InpS!Y82, X53 * ( 1 + Y$6 ) )</f>
        <v>1.5635345185092533</v>
      </c>
      <c r="Z53" s="110">
        <f xml:space="preserve"> IF( InpS!Z82, InpS!Z82, Y53 * ( 1 + Z$6 ) )</f>
        <v>1.594800213586731</v>
      </c>
      <c r="AA53" s="110">
        <f xml:space="preserve"> IF( InpS!AA82, InpS!AA82, Z53 * ( 1 + AA$6 ) )</f>
        <v>1.6266911226758634</v>
      </c>
      <c r="AB53" s="110">
        <f xml:space="preserve"> IF( InpS!AB82, InpS!AB82, AA53 * ( 1 + AB$6 ) )</f>
        <v>1.6592197480594049</v>
      </c>
      <c r="AC53" s="110">
        <f xml:space="preserve"> IF( InpS!AC82, InpS!AC82, AB53 * ( 1 + AC$6 ) )</f>
        <v>1.6923988420258216</v>
      </c>
      <c r="AD53" s="110">
        <f xml:space="preserve"> IF( InpS!AD82, InpS!AD82, AC53 * ( 1 + AD$6 ) )</f>
        <v>1.7262414118686071</v>
      </c>
      <c r="AE53" s="110">
        <f xml:space="preserve"> IF( InpS!AE82, InpS!AE82, AD53 * ( 1 + AE$6 ) )</f>
        <v>1.7607607249855686</v>
      </c>
      <c r="AF53" s="110">
        <f xml:space="preserve"> IF( InpS!AF82, InpS!AF82, AE53 * ( 1 + AF$6 ) )</f>
        <v>1.7959703140800811</v>
      </c>
      <c r="AG53" s="110">
        <f xml:space="preserve"> IF( InpS!AG82, InpS!AG82, AF53 * ( 1 + AG$6 ) )</f>
        <v>1.8318839824663524</v>
      </c>
      <c r="AH53" s="110">
        <f xml:space="preserve"> IF( InpS!AH82, InpS!AH82, AG53 * ( 1 + AH$6 ) )</f>
        <v>1.8685158094807743</v>
      </c>
      <c r="AI53" s="110">
        <f xml:space="preserve"> IF( InpS!AI82, InpS!AI82, AH53 * ( 1 + AI$6 ) )</f>
        <v>1.9058801560014851</v>
      </c>
      <c r="AJ53" s="110">
        <f xml:space="preserve"> IF( InpS!AJ82, InpS!AJ82, AI53 * ( 1 + AJ$6 ) )</f>
        <v>1.9439916700783042</v>
      </c>
      <c r="AK53" s="110">
        <f xml:space="preserve"> IF( InpS!AK82, InpS!AK82, AJ53 * ( 1 + AK$6 ) )</f>
        <v>1.9828652926752492</v>
      </c>
      <c r="AL53" s="110">
        <f xml:space="preserve"> IF( InpS!AL82, InpS!AL82, AK53 * ( 1 + AL$6 ) )</f>
        <v>2.0225162635278835</v>
      </c>
      <c r="AM53" s="110">
        <f xml:space="preserve"> IF( InpS!AM82, InpS!AM82, AL53 * ( 1 + AM$6 ) )</f>
        <v>2.0629601271177926</v>
      </c>
      <c r="AN53" s="110">
        <f xml:space="preserve"> IF( InpS!AN82, InpS!AN82, AM53 * ( 1 + AN$6 ) )</f>
        <v>2.104212738766531</v>
      </c>
      <c r="AO53" s="110">
        <f xml:space="preserve"> IF( InpS!AO82, InpS!AO82, AN53 * ( 1 + AO$6 ) )</f>
        <v>2.1462902708514289</v>
      </c>
      <c r="AP53" s="110">
        <f xml:space="preserve"> IF( InpS!AP82, InpS!AP82, AO53 * ( 1 + AP$6 ) )</f>
        <v>2.189209219145694</v>
      </c>
      <c r="AQ53" s="110">
        <f xml:space="preserve"> IF( InpS!AQ82, InpS!AQ82, AP53 * ( 1 + AQ$6 ) )</f>
        <v>2.2329864092852971</v>
      </c>
      <c r="AR53" s="110">
        <f xml:space="preserve"> IF( InpS!AR82, InpS!AR82, AQ53 * ( 1 + AR$6 ) )</f>
        <v>2.2776390033651719</v>
      </c>
      <c r="AS53" s="110">
        <f xml:space="preserve"> IF( InpS!AS82, InpS!AS82, AR53 * ( 1 + AS$6 ) )</f>
        <v>2.32318450666732</v>
      </c>
      <c r="AT53" s="110">
        <f xml:space="preserve"> IF( InpS!AT82, InpS!AT82, AS53 * ( 1 + AT$6 ) )</f>
        <v>2.369640774523456</v>
      </c>
      <c r="AU53" s="110">
        <f xml:space="preserve"> IF( InpS!AU82, InpS!AU82, AT53 * ( 1 + AU$6 ) )</f>
        <v>2.4170260193148838</v>
      </c>
      <c r="AV53" s="110">
        <f xml:space="preserve"> IF( InpS!AV82, InpS!AV82, AU53 * ( 1 + AV$6 ) )</f>
        <v>2.4653588176123469</v>
      </c>
      <c r="AW53" s="110">
        <f xml:space="preserve"> IF( InpS!AW82, InpS!AW82, AV53 * ( 1 + AW$6 ) )</f>
        <v>2.5146581174586538</v>
      </c>
      <c r="AX53" s="110">
        <f xml:space="preserve"> IF( InpS!AX82, InpS!AX82, AW53 * ( 1 + AX$6 ) )</f>
        <v>2.5649432457969321</v>
      </c>
      <c r="AY53" s="110">
        <f xml:space="preserve"> IF( InpS!AY82, InpS!AY82, AX53 * ( 1 + AY$6 ) )</f>
        <v>2.6162339160474257</v>
      </c>
      <c r="AZ53" s="110">
        <f xml:space="preserve"> IF( InpS!AZ82, InpS!AZ82, AY53 * ( 1 + AZ$6 ) )</f>
        <v>2.6685502358358013</v>
      </c>
      <c r="BA53" s="110">
        <f xml:space="preserve"> IF( InpS!BA82, InpS!BA82, AZ53 * ( 1 + BA$6 ) )</f>
        <v>2.7219127148759976</v>
      </c>
      <c r="BB53" s="110">
        <f xml:space="preserve"> IF( InpS!BB82, InpS!BB82, BA53 * ( 1 + BB$6 ) )</f>
        <v>2.7763422730107057</v>
      </c>
      <c r="BC53" s="110">
        <f xml:space="preserve"> IF( InpS!BC82, InpS!BC82, BB53 * ( 1 + BC$6 ) )</f>
        <v>2.8318602484126347</v>
      </c>
      <c r="BD53" s="110">
        <f xml:space="preserve"> IF( InpS!BD82, InpS!BD82, BC53 * ( 1 + BD$6 ) )</f>
        <v>2.8884884059497753</v>
      </c>
      <c r="BE53" s="110">
        <f xml:space="preserve"> IF( InpS!BE82, InpS!BE82, BD53 * ( 1 + BE$6 ) )</f>
        <v>2.9462489457179419</v>
      </c>
      <c r="BF53" s="110">
        <f xml:space="preserve"> IF( InpS!BF82, InpS!BF82, BE53 * ( 1 + BF$6 ) )</f>
        <v>3.0051645117439389</v>
      </c>
      <c r="BG53" s="110">
        <f xml:space="preserve"> IF( InpS!BG82, InpS!BG82, BF53 * ( 1 + BG$6 ) )</f>
        <v>3.0652582008627616</v>
      </c>
      <c r="BH53" s="110">
        <f xml:space="preserve"> IF( InpS!BH82, InpS!BH82, BG53 * ( 1 + BH$6 ) )</f>
        <v>3.1265535717723139</v>
      </c>
      <c r="BI53" s="110">
        <f xml:space="preserve"> IF( InpS!BI82, InpS!BI82, BH53 * ( 1 + BI$6 ) )</f>
        <v>3.189074654269191</v>
      </c>
      <c r="BJ53" s="110">
        <f xml:space="preserve"> IF( InpS!BJ82, InpS!BJ82, BI53 * ( 1 + BJ$6 ) )</f>
        <v>3.2528459586691474</v>
      </c>
      <c r="BK53" s="110">
        <f xml:space="preserve"> IF( InpS!BK82, InpS!BK82, BJ53 * ( 1 + BK$6 ) )</f>
        <v>3.3178924854159462</v>
      </c>
      <c r="BL53" s="110">
        <f xml:space="preserve"> IF( InpS!BL82, InpS!BL82, BK53 * ( 1 + BL$6 ) )</f>
        <v>3.3842397348823514</v>
      </c>
      <c r="BM53" s="110">
        <f xml:space="preserve"> IF( InpS!BM82, InpS!BM82, BL53 * ( 1 + BM$6 ) )</f>
        <v>3.4519137173671131</v>
      </c>
      <c r="BN53" s="110">
        <f xml:space="preserve"> IF( InpS!BN82, InpS!BN82, BM53 * ( 1 + BN$6 ) )</f>
        <v>3.520940963291856</v>
      </c>
      <c r="BO53" s="110">
        <f xml:space="preserve"> IF( InpS!BO82, InpS!BO82, BN53 * ( 1 + BO$6 ) )</f>
        <v>3.591348533601876</v>
      </c>
      <c r="BP53" s="110">
        <f xml:space="preserve"> IF( InpS!BP82, InpS!BP82, BO53 * ( 1 + BP$6 ) )</f>
        <v>3.6631640303749191</v>
      </c>
      <c r="BQ53" s="110">
        <f xml:space="preserve"> IF( InpS!BQ82, InpS!BQ82, BP53 * ( 1 + BQ$6 ) )</f>
        <v>3.7364156076421007</v>
      </c>
      <c r="BR53" s="110">
        <f xml:space="preserve"> IF( InpS!BR82, InpS!BR82, BQ53 * ( 1 + BR$6 ) )</f>
        <v>3.8111319824252106</v>
      </c>
      <c r="BS53" s="110">
        <f xml:space="preserve"> IF( InpS!BS82, InpS!BS82, BR53 * ( 1 + BS$6 ) )</f>
        <v>3.8873424459947263</v>
      </c>
      <c r="BT53" s="110">
        <f xml:space="preserve"> IF( InpS!BT82, InpS!BT82, BS53 * ( 1 + BT$6 ) )</f>
        <v>3.9650768753529535</v>
      </c>
      <c r="BU53" s="110">
        <f xml:space="preserve"> IF( InpS!BU82, InpS!BU82, BT53 * ( 1 + BU$6 ) )</f>
        <v>4.0443657449467905</v>
      </c>
      <c r="BV53" s="110">
        <f xml:space="preserve"> IF( InpS!BV82, InpS!BV82, BU53 * ( 1 + BV$6 ) )</f>
        <v>4.1252401386147124</v>
      </c>
      <c r="BW53" s="110">
        <f xml:space="preserve"> IF( InpS!BW82, InpS!BW82, BV53 * ( 1 + BW$6 ) )</f>
        <v>4.2077317617726537</v>
      </c>
      <c r="BX53" s="110">
        <f xml:space="preserve"> IF( InpS!BX82, InpS!BX82, BW53 * ( 1 + BX$6 ) )</f>
        <v>4.2918729538435745</v>
      </c>
      <c r="BY53" s="110">
        <f xml:space="preserve"> IF( InpS!BY82, InpS!BY82, BX53 * ( 1 + BY$6 ) )</f>
        <v>4.3776967009355721</v>
      </c>
      <c r="BZ53" s="110">
        <f xml:space="preserve"> IF( InpS!BZ82, InpS!BZ82, BY53 * ( 1 + BZ$6 ) )</f>
        <v>4.4652366487735202</v>
      </c>
      <c r="CA53" s="110">
        <f xml:space="preserve"> IF( InpS!CA82, InpS!CA82, BZ53 * ( 1 + CA$6 ) )</f>
        <v>4.5545271158892966</v>
      </c>
      <c r="CB53" s="110">
        <f xml:space="preserve"> IF( InpS!CB82, InpS!CB82, CA53 * ( 1 + CB$6 ) )</f>
        <v>4.6456031070757717</v>
      </c>
      <c r="CC53" s="110">
        <f xml:space="preserve"> IF( InpS!CC82, InpS!CC82, CB53 * ( 1 + CC$6 ) )</f>
        <v>4.7385003271098389</v>
      </c>
      <c r="CD53" s="110">
        <f xml:space="preserve"> IF( InpS!CD82, InpS!CD82, CC53 * ( 1 + CD$6 ) )</f>
        <v>4.8332551947498574</v>
      </c>
      <c r="CE53" s="110">
        <f xml:space="preserve"> IF( InpS!CE82, InpS!CE82, CD53 * ( 1 + CE$6 ) )</f>
        <v>4.9299048570129997</v>
      </c>
      <c r="CF53" s="110">
        <f xml:space="preserve"> IF( InpS!CF82, InpS!CF82, CE53 * ( 1 + CF$6 ) )</f>
        <v>5.0284872037381021</v>
      </c>
      <c r="CG53" s="110">
        <f xml:space="preserve"> IF( InpS!CG82, InpS!CG82, CF53 * ( 1 + CG$6 ) )</f>
        <v>5.1290408824397238</v>
      </c>
      <c r="CH53" s="110">
        <f xml:space="preserve"> IF( InpS!CH82, InpS!CH82, CG53 * ( 1 + CH$6 ) )</f>
        <v>5.2316053134592417</v>
      </c>
      <c r="CI53" s="110">
        <f xml:space="preserve"> IF( InpS!CI82, InpS!CI82, CH53 * ( 1 + CI$6 ) )</f>
        <v>5.3362207054189179</v>
      </c>
      <c r="CJ53" s="110">
        <f xml:space="preserve"> IF( InpS!CJ82, InpS!CJ82, CI53 * ( 1 + CJ$6 ) )</f>
        <v>5.4429280709849968</v>
      </c>
      <c r="CK53" s="110">
        <f xml:space="preserve"> IF( InpS!CK82, InpS!CK82, CJ53 * ( 1 + CK$6 ) )</f>
        <v>5.5517692429460199</v>
      </c>
      <c r="CL53" s="110">
        <f xml:space="preserve"> IF( InpS!CL82, InpS!CL82, CK53 * ( 1 + CL$6 ) )</f>
        <v>5.6627868906126464</v>
      </c>
      <c r="CM53" s="110">
        <f xml:space="preserve"> IF( InpS!CM82, InpS!CM82, CL53 * ( 1 + CM$6 ) )</f>
        <v>5.7760245365454281</v>
      </c>
      <c r="CN53" s="110">
        <f xml:space="preserve"> IF( InpS!CN82, InpS!CN82, CM53 * ( 1 + CN$6 ) )</f>
        <v>5.8915265736170772</v>
      </c>
      <c r="CO53" s="110">
        <f xml:space="preserve"> IF( InpS!CO82, InpS!CO82, CN53 * ( 1 + CO$6 ) )</f>
        <v>6.0093382824159312</v>
      </c>
    </row>
    <row r="54" spans="2:93" outlineLevel="2" x14ac:dyDescent="0.2">
      <c r="B54" s="61"/>
      <c r="D54" s="39"/>
      <c r="E54" s="18" t="str">
        <f>InpS!E83</f>
        <v>Water: Intermediate off-peak rate</v>
      </c>
      <c r="F54" s="18">
        <f>InpS!F83</f>
        <v>0</v>
      </c>
      <c r="G54" s="19">
        <f xml:space="preserve"> UserInput!$G$62 - G53</f>
        <v>0</v>
      </c>
      <c r="H54" s="361" t="str">
        <f>InpS!H83</f>
        <v>£/m3</v>
      </c>
      <c r="I54" s="78"/>
      <c r="K54" s="110">
        <f xml:space="preserve"> IF( InpS!K83, InpS!K83, J54 * ( 1 + K$6 ) )</f>
        <v>0.8096000000000001</v>
      </c>
      <c r="L54" s="110">
        <f xml:space="preserve"> IF( InpS!L83, InpS!L83, K54 * ( 1 + L$6 ) )</f>
        <v>0.97199999999999998</v>
      </c>
      <c r="M54" s="110">
        <f xml:space="preserve"> IF( InpS!M83, InpS!M83, L54 * ( 1 + M$6 ) )</f>
        <v>1.1966000000000001</v>
      </c>
      <c r="N54" s="110">
        <f xml:space="preserve"> IF( InpS!N83, InpS!N83, M54 * ( 1 + N$6 ) )</f>
        <v>1.2837000000000001</v>
      </c>
      <c r="O54" s="110">
        <f xml:space="preserve"> IF( InpS!O83, InpS!O83, N54 * ( 1 + O$6 ) )</f>
        <v>1.3705000000000001</v>
      </c>
      <c r="P54" s="110">
        <f xml:space="preserve"> IF( InpS!P83, InpS!P83, O54 * ( 1 + P$6 ) )</f>
        <v>1.4153</v>
      </c>
      <c r="Q54" s="110">
        <f xml:space="preserve"> IF( InpS!Q83, InpS!Q83, P54 * ( 1 + Q$6 ) )</f>
        <v>1.3134999999999999</v>
      </c>
      <c r="R54" s="110">
        <f xml:space="preserve"> IF( InpS!R83, InpS!R83, Q54 * ( 1 + R$6 ) )</f>
        <v>1.3681000000000001</v>
      </c>
      <c r="S54" s="110">
        <f xml:space="preserve"> IF( InpS!S83, InpS!S83, R54 * ( 1 + S$6 ) )</f>
        <v>1.3882999999999999</v>
      </c>
      <c r="T54" s="110">
        <f xml:space="preserve"> IF( InpS!T83, InpS!T83, S54 * ( 1 + T$6 ) )</f>
        <v>1.416061564559155</v>
      </c>
      <c r="U54" s="110">
        <f xml:space="preserve"> IF( InpS!U83, InpS!U83, T54 * ( 1 + U$6 ) )</f>
        <v>1.444378271714847</v>
      </c>
      <c r="V54" s="110">
        <f xml:space="preserve"> IF( InpS!V83, InpS!V83, U54 * ( 1 + V$6 ) )</f>
        <v>1.4732612225453972</v>
      </c>
      <c r="W54" s="110">
        <f xml:space="preserve"> IF( InpS!W83, InpS!W83, V54 * ( 1 + W$6 ) )</f>
        <v>1.5027217401152264</v>
      </c>
      <c r="X54" s="110">
        <f xml:space="preserve"> IF( InpS!X83, InpS!X83, W54 * ( 1 + X$6 ) )</f>
        <v>1.5327713739138684</v>
      </c>
      <c r="Y54" s="110">
        <f xml:space="preserve"> IF( InpS!Y83, InpS!Y83, X54 * ( 1 + Y$6 ) )</f>
        <v>1.5634219043837487</v>
      </c>
      <c r="Z54" s="110">
        <f xml:space="preserve"> IF( InpS!Z83, InpS!Z83, Y54 * ( 1 + Z$6 ) )</f>
        <v>1.5946853475385041</v>
      </c>
      <c r="AA54" s="110">
        <f xml:space="preserve"> IF( InpS!AA83, InpS!AA83, Z54 * ( 1 + AA$6 ) )</f>
        <v>1.6265739596736544</v>
      </c>
      <c r="AB54" s="110">
        <f xml:space="preserve"> IF( InpS!AB83, InpS!AB83, AA54 * ( 1 + AB$6 ) )</f>
        <v>1.6591002421714725</v>
      </c>
      <c r="AC54" s="110">
        <f xml:space="preserve"> IF( InpS!AC83, InpS!AC83, AB54 * ( 1 + AC$6 ) )</f>
        <v>1.6922769464019365</v>
      </c>
      <c r="AD54" s="110">
        <f xml:space="preserve"> IF( InpS!AD83, InpS!AD83, AC54 * ( 1 + AD$6 ) )</f>
        <v>1.7261170787216853</v>
      </c>
      <c r="AE54" s="110">
        <f xml:space="preserve"> IF( InpS!AE83, InpS!AE83, AD54 * ( 1 + AE$6 ) )</f>
        <v>1.7606339055729368</v>
      </c>
      <c r="AF54" s="110">
        <f xml:space="preserve"> IF( InpS!AF83, InpS!AF83, AE54 * ( 1 + AF$6 ) )</f>
        <v>1.7958409586843684</v>
      </c>
      <c r="AG54" s="110">
        <f xml:space="preserve"> IF( InpS!AG83, InpS!AG83, AF54 * ( 1 + AG$6 ) )</f>
        <v>1.8317520403759993</v>
      </c>
      <c r="AH54" s="110">
        <f xml:space="preserve"> IF( InpS!AH83, InpS!AH83, AG54 * ( 1 + AH$6 ) )</f>
        <v>1.8683812289701522</v>
      </c>
      <c r="AI54" s="110">
        <f xml:space="preserve"> IF( InpS!AI83, InpS!AI83, AH54 * ( 1 + AI$6 ) )</f>
        <v>1.9057428843106179</v>
      </c>
      <c r="AJ54" s="110">
        <f xml:space="preserve"> IF( InpS!AJ83, InpS!AJ83, AI54 * ( 1 + AJ$6 ) )</f>
        <v>1.943851653392185</v>
      </c>
      <c r="AK54" s="110">
        <f xml:space="preserve"> IF( InpS!AK83, InpS!AK83, AJ54 * ( 1 + AK$6 ) )</f>
        <v>1.9827224761027431</v>
      </c>
      <c r="AL54" s="110">
        <f xml:space="preserve"> IF( InpS!AL83, InpS!AL83, AK54 * ( 1 + AL$6 ) )</f>
        <v>2.0223705910802079</v>
      </c>
      <c r="AM54" s="110">
        <f xml:space="preserve"> IF( InpS!AM83, InpS!AM83, AL54 * ( 1 + AM$6 ) )</f>
        <v>2.062811541686568</v>
      </c>
      <c r="AN54" s="110">
        <f xml:space="preserve"> IF( InpS!AN83, InpS!AN83, AM54 * ( 1 + AN$6 ) )</f>
        <v>2.1040611821013933</v>
      </c>
      <c r="AO54" s="110">
        <f xml:space="preserve"> IF( InpS!AO83, InpS!AO83, AN54 * ( 1 + AO$6 ) )</f>
        <v>2.1461356835371928</v>
      </c>
      <c r="AP54" s="110">
        <f xml:space="preserve"> IF( InpS!AP83, InpS!AP83, AO54 * ( 1 + AP$6 ) )</f>
        <v>2.1890515405790603</v>
      </c>
      <c r="AQ54" s="110">
        <f xml:space="preserve"> IF( InpS!AQ83, InpS!AQ83, AP54 * ( 1 + AQ$6 ) )</f>
        <v>2.2328255776510932</v>
      </c>
      <c r="AR54" s="110">
        <f xml:space="preserve"> IF( InpS!AR83, InpS!AR83, AQ54 * ( 1 + AR$6 ) )</f>
        <v>2.2774749556121203</v>
      </c>
      <c r="AS54" s="110">
        <f xml:space="preserve"> IF( InpS!AS83, InpS!AS83, AR54 * ( 1 + AS$6 ) )</f>
        <v>2.3230171784833189</v>
      </c>
      <c r="AT54" s="110">
        <f xml:space="preserve"> IF( InpS!AT83, InpS!AT83, AS54 * ( 1 + AT$6 ) )</f>
        <v>2.3694701003103673</v>
      </c>
      <c r="AU54" s="110">
        <f xml:space="preserve"> IF( InpS!AU83, InpS!AU83, AT54 * ( 1 + AU$6 ) )</f>
        <v>2.4168519321628157</v>
      </c>
      <c r="AV54" s="110">
        <f xml:space="preserve"> IF( InpS!AV83, InpS!AV83, AU54 * ( 1 + AV$6 ) )</f>
        <v>2.4651812492734235</v>
      </c>
      <c r="AW54" s="110">
        <f xml:space="preserve"> IF( InpS!AW83, InpS!AW83, AV54 * ( 1 + AW$6 ) )</f>
        <v>2.5144769983202599</v>
      </c>
      <c r="AX54" s="110">
        <f xml:space="preserve"> IF( InpS!AX83, InpS!AX83, AW54 * ( 1 + AX$6 ) )</f>
        <v>2.564758504854423</v>
      </c>
      <c r="AY54" s="110">
        <f xml:space="preserve"> IF( InpS!AY83, InpS!AY83, AX54 * ( 1 + AY$6 ) )</f>
        <v>2.6160454808762905</v>
      </c>
      <c r="AZ54" s="110">
        <f xml:space="preserve"> IF( InpS!AZ83, InpS!AZ83, AY54 * ( 1 + AZ$6 ) )</f>
        <v>2.6683580325632699</v>
      </c>
      <c r="BA54" s="110">
        <f xml:space="preserve"> IF( InpS!BA83, InpS!BA83, AZ54 * ( 1 + BA$6 ) )</f>
        <v>2.7217166681520801</v>
      </c>
      <c r="BB54" s="110">
        <f xml:space="preserve"> IF( InpS!BB83, InpS!BB83, BA54 * ( 1 + BB$6 ) )</f>
        <v>2.7761423059786541</v>
      </c>
      <c r="BC54" s="110">
        <f xml:space="preserve"> IF( InpS!BC83, InpS!BC83, BB54 * ( 1 + BC$6 ) )</f>
        <v>2.8316562826788112</v>
      </c>
      <c r="BD54" s="110">
        <f xml:space="preserve"> IF( InpS!BD83, InpS!BD83, BC54 * ( 1 + BD$6 ) )</f>
        <v>2.88828036155292</v>
      </c>
      <c r="BE54" s="110">
        <f xml:space="preserve"> IF( InpS!BE83, InpS!BE83, BD54 * ( 1 + BE$6 ) )</f>
        <v>2.9460367410978248</v>
      </c>
      <c r="BF54" s="110">
        <f xml:space="preserve"> IF( InpS!BF83, InpS!BF83, BE54 * ( 1 + BF$6 ) )</f>
        <v>3.0049480637093859</v>
      </c>
      <c r="BG54" s="110">
        <f xml:space="preserve"> IF( InpS!BG83, InpS!BG83, BF54 * ( 1 + BG$6 ) )</f>
        <v>3.065037424559041</v>
      </c>
      <c r="BH54" s="110">
        <f xml:space="preserve"> IF( InpS!BH83, InpS!BH83, BG54 * ( 1 + BH$6 ) )</f>
        <v>3.126328380647871</v>
      </c>
      <c r="BI54" s="110">
        <f xml:space="preserve"> IF( InpS!BI83, InpS!BI83, BH54 * ( 1 + BI$6 ) )</f>
        <v>3.1888449600417159</v>
      </c>
      <c r="BJ54" s="110">
        <f xml:space="preserve"> IF( InpS!BJ83, InpS!BJ83, BI54 * ( 1 + BJ$6 ) )</f>
        <v>3.2526116712909667</v>
      </c>
      <c r="BK54" s="110">
        <f xml:space="preserve"> IF( InpS!BK83, InpS!BK83, BJ54 * ( 1 + BK$6 ) )</f>
        <v>3.3176535130387199</v>
      </c>
      <c r="BL54" s="110">
        <f xml:space="preserve"> IF( InpS!BL83, InpS!BL83, BK54 * ( 1 + BL$6 ) )</f>
        <v>3.3839959838210669</v>
      </c>
      <c r="BM54" s="110">
        <f xml:space="preserve"> IF( InpS!BM83, InpS!BM83, BL54 * ( 1 + BM$6 ) )</f>
        <v>3.4516650920633563</v>
      </c>
      <c r="BN54" s="110">
        <f xml:space="preserve"> IF( InpS!BN83, InpS!BN83, BM54 * ( 1 + BN$6 ) )</f>
        <v>3.5206873662763498</v>
      </c>
      <c r="BO54" s="110">
        <f xml:space="preserve"> IF( InpS!BO83, InpS!BO83, BN54 * ( 1 + BO$6 ) )</f>
        <v>3.59108986545627</v>
      </c>
      <c r="BP54" s="110">
        <f xml:space="preserve"> IF( InpS!BP83, InpS!BP83, BO54 * ( 1 + BP$6 ) )</f>
        <v>3.6629001896928126</v>
      </c>
      <c r="BQ54" s="110">
        <f xml:space="preserve"> IF( InpS!BQ83, InpS!BQ83, BP54 * ( 1 + BQ$6 ) )</f>
        <v>3.7361464909892894</v>
      </c>
      <c r="BR54" s="110">
        <f xml:space="preserve"> IF( InpS!BR83, InpS!BR83, BQ54 * ( 1 + BR$6 ) )</f>
        <v>3.8108574842991363</v>
      </c>
      <c r="BS54" s="110">
        <f xml:space="preserve"> IF( InpS!BS83, InpS!BS83, BR54 * ( 1 + BS$6 ) )</f>
        <v>3.8870624587831166</v>
      </c>
      <c r="BT54" s="110">
        <f xml:space="preserve"> IF( InpS!BT83, InpS!BT83, BS54 * ( 1 + BT$6 ) )</f>
        <v>3.964791289291635</v>
      </c>
      <c r="BU54" s="110">
        <f xml:space="preserve"> IF( InpS!BU83, InpS!BU83, BT54 * ( 1 + BU$6 ) )</f>
        <v>4.0440744480766568</v>
      </c>
      <c r="BV54" s="110">
        <f xml:space="preserve"> IF( InpS!BV83, InpS!BV83, BU54 * ( 1 + BV$6 ) )</f>
        <v>4.1249430167378325</v>
      </c>
      <c r="BW54" s="110">
        <f xml:space="preserve"> IF( InpS!BW83, InpS!BW83, BV54 * ( 1 + BW$6 ) )</f>
        <v>4.2074286984075027</v>
      </c>
      <c r="BX54" s="110">
        <f xml:space="preserve"> IF( InpS!BX83, InpS!BX83, BW54 * ( 1 + BX$6 ) )</f>
        <v>4.2915638301793688</v>
      </c>
      <c r="BY54" s="110">
        <f xml:space="preserve"> IF( InpS!BY83, InpS!BY83, BX54 * ( 1 + BY$6 ) )</f>
        <v>4.3773813957856929</v>
      </c>
      <c r="BZ54" s="110">
        <f xml:space="preserve"> IF( InpS!BZ83, InpS!BZ83, BY54 * ( 1 + BZ$6 ) )</f>
        <v>4.4649150385280034</v>
      </c>
      <c r="CA54" s="110">
        <f xml:space="preserve"> IF( InpS!CA83, InpS!CA83, BZ54 * ( 1 + CA$6 ) )</f>
        <v>4.5541990744663723</v>
      </c>
      <c r="CB54" s="110">
        <f xml:space="preserve"> IF( InpS!CB83, InpS!CB83, CA54 * ( 1 + CB$6 ) )</f>
        <v>4.6452685058724397</v>
      </c>
      <c r="CC54" s="110">
        <f xml:space="preserve"> IF( InpS!CC83, InpS!CC83, CB54 * ( 1 + CC$6 ) )</f>
        <v>4.7381590349514484</v>
      </c>
      <c r="CD54" s="110">
        <f xml:space="preserve"> IF( InpS!CD83, InpS!CD83, CC54 * ( 1 + CD$6 ) )</f>
        <v>4.8329070778386836</v>
      </c>
      <c r="CE54" s="110">
        <f xml:space="preserve"> IF( InpS!CE83, InpS!CE83, CD54 * ( 1 + CE$6 ) )</f>
        <v>4.9295497788757912</v>
      </c>
      <c r="CF54" s="110">
        <f xml:space="preserve"> IF( InpS!CF83, InpS!CF83, CE54 * ( 1 + CF$6 ) )</f>
        <v>5.028125025172578</v>
      </c>
      <c r="CG54" s="110">
        <f xml:space="preserve"> IF( InpS!CG83, InpS!CG83, CF54 * ( 1 + CG$6 ) )</f>
        <v>5.1286714614600033</v>
      </c>
      <c r="CH54" s="110">
        <f xml:space="preserve"> IF( InpS!CH83, InpS!CH83, CG54 * ( 1 + CH$6 ) )</f>
        <v>5.2312285052401792</v>
      </c>
      <c r="CI54" s="110">
        <f xml:space="preserve"> IF( InpS!CI83, InpS!CI83, CH54 * ( 1 + CI$6 ) )</f>
        <v>5.3358363622393279</v>
      </c>
      <c r="CJ54" s="110">
        <f xml:space="preserve"> IF( InpS!CJ83, InpS!CJ83, CI54 * ( 1 + CJ$6 ) )</f>
        <v>5.4425360421697428</v>
      </c>
      <c r="CK54" s="110">
        <f xml:space="preserve"> IF( InpS!CK83, InpS!CK83, CJ54 * ( 1 + CK$6 ) )</f>
        <v>5.5513693748069421</v>
      </c>
      <c r="CL54" s="110">
        <f xml:space="preserve"> IF( InpS!CL83, InpS!CL83, CK54 * ( 1 + CL$6 ) )</f>
        <v>5.6623790263883151</v>
      </c>
      <c r="CM54" s="110">
        <f xml:space="preserve"> IF( InpS!CM83, InpS!CM83, CL54 * ( 1 + CM$6 ) )</f>
        <v>5.775608516339684</v>
      </c>
      <c r="CN54" s="110">
        <f xml:space="preserve"> IF( InpS!CN83, InpS!CN83, CM54 * ( 1 + CN$6 ) )</f>
        <v>5.8911022343363495</v>
      </c>
      <c r="CO54" s="110">
        <f xml:space="preserve"> IF( InpS!CO83, InpS!CO83, CN54 * ( 1 + CO$6 ) )</f>
        <v>6.008905457705298</v>
      </c>
    </row>
    <row r="55" spans="2:93" outlineLevel="2" x14ac:dyDescent="0.2">
      <c r="B55" s="61"/>
      <c r="D55" s="39"/>
      <c r="H55" s="163"/>
      <c r="I55" s="78"/>
    </row>
    <row r="56" spans="2:93" outlineLevel="2" x14ac:dyDescent="0.2">
      <c r="B56" s="61"/>
      <c r="D56" s="39"/>
      <c r="E56" s="18" t="str">
        <f>InpS!E85</f>
        <v>Water: Large fixed charge</v>
      </c>
      <c r="F56" s="18">
        <f>InpS!F85</f>
        <v>0</v>
      </c>
      <c r="G56" s="19">
        <f xml:space="preserve"> UserInput!G59</f>
        <v>0</v>
      </c>
      <c r="H56" s="361" t="str">
        <f>InpS!H85</f>
        <v>£/m3</v>
      </c>
      <c r="I56" s="78"/>
      <c r="K56" s="55">
        <f xml:space="preserve"> IF( InpS!K85, InpS!K85, J56 * ( 1 + K$6 ) )</f>
        <v>21288.23</v>
      </c>
      <c r="L56" s="55">
        <f xml:space="preserve"> IF( InpS!L85, InpS!L85, K56 * ( 1 + L$6 ) )</f>
        <v>21778.69</v>
      </c>
      <c r="M56" s="55">
        <f xml:space="preserve"> IF( InpS!M85, InpS!M85, L56 * ( 1 + M$6 ) )</f>
        <v>21598.53</v>
      </c>
      <c r="N56" s="55">
        <f xml:space="preserve"> IF( InpS!N85, InpS!N85, M56 * ( 1 + N$6 ) )</f>
        <v>20703.759999999998</v>
      </c>
      <c r="O56" s="55">
        <f xml:space="preserve"> IF( InpS!O85, InpS!O85, N56 * ( 1 + O$6 ) )</f>
        <v>19097.36</v>
      </c>
      <c r="P56" s="55">
        <f xml:space="preserve"> IF( InpS!P85, InpS!P85, O56 * ( 1 + P$6 ) )</f>
        <v>16512.129999999997</v>
      </c>
      <c r="Q56" s="55">
        <f xml:space="preserve"> IF( InpS!Q85, InpS!Q85, P56 * ( 1 + Q$6 ) )</f>
        <v>13356.75</v>
      </c>
      <c r="R56" s="55">
        <f xml:space="preserve"> IF( InpS!R85, InpS!R85, Q56 * ( 1 + R$6 ) )</f>
        <v>12973.82</v>
      </c>
      <c r="S56" s="55">
        <f xml:space="preserve"> IF( InpS!S85, InpS!S85, R56 * ( 1 + S$6 ) )</f>
        <v>12178.76</v>
      </c>
      <c r="T56" s="55">
        <f xml:space="preserve"> IF( InpS!T85, InpS!T85, S56 * ( 1 + T$6 ) )</f>
        <v>12422.296290420267</v>
      </c>
      <c r="U56" s="55">
        <f xml:space="preserve"> IF( InpS!U85, InpS!U85, T56 * ( 1 + U$6 ) )</f>
        <v>12670.702528581656</v>
      </c>
      <c r="V56" s="55">
        <f xml:space="preserve"> IF( InpS!V85, InpS!V85, U56 * ( 1 + V$6 ) )</f>
        <v>12924.07609788013</v>
      </c>
      <c r="W56" s="55">
        <f xml:space="preserve"> IF( InpS!W85, InpS!W85, V56 * ( 1 + W$6 ) )</f>
        <v>13182.516329068441</v>
      </c>
      <c r="X56" s="55">
        <f xml:space="preserve"> IF( InpS!X85, InpS!X85, W56 * ( 1 + X$6 ) )</f>
        <v>13446.124539197051</v>
      </c>
      <c r="Y56" s="55">
        <f xml:space="preserve"> IF( InpS!Y85, InpS!Y85, X56 * ( 1 + Y$6 ) )</f>
        <v>13715.004071333737</v>
      </c>
      <c r="Z56" s="55">
        <f xml:space="preserve"> IF( InpS!Z85, InpS!Z85, Y56 * ( 1 + Z$6 ) )</f>
        <v>13989.260335077457</v>
      </c>
      <c r="AA56" s="55">
        <f xml:space="preserve"> IF( InpS!AA85, InpS!AA85, Z56 * ( 1 + AA$6 ) )</f>
        <v>14269.000847882386</v>
      </c>
      <c r="AB56" s="55">
        <f xml:space="preserve"> IF( InpS!AB85, InpS!AB85, AA56 * ( 1 + AB$6 ) )</f>
        <v>14554.335277208271</v>
      </c>
      <c r="AC56" s="55">
        <f xml:space="preserve"> IF( InpS!AC85, InpS!AC85, AB56 * ( 1 + AC$6 ) )</f>
        <v>14845.375483513686</v>
      </c>
      <c r="AD56" s="55">
        <f xml:space="preserve"> IF( InpS!AD85, InpS!AD85, AC56 * ( 1 + AD$6 ) )</f>
        <v>15142.235564108993</v>
      </c>
      <c r="AE56" s="55">
        <f xml:space="preserve"> IF( InpS!AE85, InpS!AE85, AD56 * ( 1 + AE$6 ) )</f>
        <v>15445.031897886236</v>
      </c>
      <c r="AF56" s="55">
        <f xml:space="preserve"> IF( InpS!AF85, InpS!AF85, AE56 * ( 1 + AF$6 ) )</f>
        <v>15753.883190943485</v>
      </c>
      <c r="AG56" s="55">
        <f xml:space="preserve"> IF( InpS!AG85, InpS!AG85, AF56 * ( 1 + AG$6 ) )</f>
        <v>16068.91052312152</v>
      </c>
      <c r="AH56" s="55">
        <f xml:space="preserve"> IF( InpS!AH85, InpS!AH85, AG56 * ( 1 + AH$6 ) )</f>
        <v>16390.237395471104</v>
      </c>
      <c r="AI56" s="55">
        <f xml:space="preserve"> IF( InpS!AI85, InpS!AI85, AH56 * ( 1 + AI$6 ) )</f>
        <v>16717.989778669442</v>
      </c>
      <c r="AJ56" s="55">
        <f xml:space="preserve"> IF( InpS!AJ85, InpS!AJ85, AI56 * ( 1 + AJ$6 ) )</f>
        <v>17052.296162404822</v>
      </c>
      <c r="AK56" s="55">
        <f xml:space="preserve"> IF( InpS!AK85, InpS!AK85, AJ56 * ( 1 + AK$6 ) )</f>
        <v>17393.287605748792</v>
      </c>
      <c r="AL56" s="55">
        <f xml:space="preserve"> IF( InpS!AL85, InpS!AL85, AK56 * ( 1 + AL$6 ) )</f>
        <v>17741.097788535615</v>
      </c>
      <c r="AM56" s="55">
        <f xml:space="preserve"> IF( InpS!AM85, InpS!AM85, AL56 * ( 1 + AM$6 ) )</f>
        <v>18095.863063769149</v>
      </c>
      <c r="AN56" s="55">
        <f xml:space="preserve"> IF( InpS!AN85, InpS!AN85, AM56 * ( 1 + AN$6 ) )</f>
        <v>18457.7225110777</v>
      </c>
      <c r="AO56" s="55">
        <f xml:space="preserve"> IF( InpS!AO85, InpS!AO85, AN56 * ( 1 + AO$6 ) )</f>
        <v>18826.817991237793</v>
      </c>
      <c r="AP56" s="55">
        <f xml:space="preserve"> IF( InpS!AP85, InpS!AP85, AO56 * ( 1 + AP$6 ) )</f>
        <v>19203.29420178826</v>
      </c>
      <c r="AQ56" s="55">
        <f xml:space="preserve"> IF( InpS!AQ85, InpS!AQ85, AP56 * ( 1 + AQ$6 ) )</f>
        <v>19587.298733756419</v>
      </c>
      <c r="AR56" s="55">
        <f xml:space="preserve"> IF( InpS!AR85, InpS!AR85, AQ56 * ( 1 + AR$6 ) )</f>
        <v>19978.982129518601</v>
      </c>
      <c r="AS56" s="55">
        <f xml:space="preserve"> IF( InpS!AS85, InpS!AS85, AR56 * ( 1 + AS$6 ) )</f>
        <v>20378.497941817699</v>
      </c>
      <c r="AT56" s="55">
        <f xml:space="preserve"> IF( InpS!AT85, InpS!AT85, AS56 * ( 1 + AT$6 ) )</f>
        <v>20786.002793960884</v>
      </c>
      <c r="AU56" s="55">
        <f xml:space="preserve"> IF( InpS!AU85, InpS!AU85, AT56 * ( 1 + AU$6 ) )</f>
        <v>21201.656441221076</v>
      </c>
      <c r="AV56" s="55">
        <f xml:space="preserve"> IF( InpS!AV85, InpS!AV85, AU56 * ( 1 + AV$6 ) )</f>
        <v>21625.621833466259</v>
      </c>
      <c r="AW56" s="55">
        <f xml:space="preserve"> IF( InpS!AW85, InpS!AW85, AV56 * ( 1 + AW$6 ) )</f>
        <v>22058.065179041168</v>
      </c>
      <c r="AX56" s="55">
        <f xml:space="preserve"> IF( InpS!AX85, InpS!AX85, AW56 * ( 1 + AX$6 ) )</f>
        <v>22499.156009926428</v>
      </c>
      <c r="AY56" s="55">
        <f xml:space="preserve"> IF( InpS!AY85, InpS!AY85, AX56 * ( 1 + AY$6 ) )</f>
        <v>22949.06724820063</v>
      </c>
      <c r="AZ56" s="55">
        <f xml:space="preserve"> IF( InpS!AZ85, InpS!AZ85, AY56 * ( 1 + AZ$6 ) )</f>
        <v>23407.975273831486</v>
      </c>
      <c r="BA56" s="55">
        <f xml:space="preserve"> IF( InpS!BA85, InpS!BA85, AZ56 * ( 1 + BA$6 ) )</f>
        <v>23876.059993822539</v>
      </c>
      <c r="BB56" s="55">
        <f xml:space="preserve"> IF( InpS!BB85, InpS!BB85, BA56 * ( 1 + BB$6 ) )</f>
        <v>24353.504912742632</v>
      </c>
      <c r="BC56" s="55">
        <f xml:space="preserve"> IF( InpS!BC85, InpS!BC85, BB56 * ( 1 + BC$6 ) )</f>
        <v>24840.497204665709</v>
      </c>
      <c r="BD56" s="55">
        <f xml:space="preserve"> IF( InpS!BD85, InpS!BD85, BC56 * ( 1 + BD$6 ) )</f>
        <v>25337.227786549192</v>
      </c>
      <c r="BE56" s="55">
        <f xml:space="preserve"> IF( InpS!BE85, InpS!BE85, BD56 * ( 1 + BE$6 ) )</f>
        <v>25843.891393079703</v>
      </c>
      <c r="BF56" s="55">
        <f xml:space="preserve"> IF( InpS!BF85, InpS!BF85, BE56 * ( 1 + BF$6 ) )</f>
        <v>26360.686653015433</v>
      </c>
      <c r="BG56" s="55">
        <f xml:space="preserve"> IF( InpS!BG85, InpS!BG85, BF56 * ( 1 + BG$6 ) )</f>
        <v>26887.816167055156</v>
      </c>
      <c r="BH56" s="55">
        <f xml:space="preserve"> IF( InpS!BH85, InpS!BH85, BG56 * ( 1 + BH$6 ) )</f>
        <v>27425.486587264331</v>
      </c>
      <c r="BI56" s="55">
        <f xml:space="preserve"> IF( InpS!BI85, InpS!BI85, BH56 * ( 1 + BI$6 ) )</f>
        <v>27973.908698089501</v>
      </c>
      <c r="BJ56" s="55">
        <f xml:space="preserve"> IF( InpS!BJ85, InpS!BJ85, BI56 * ( 1 + BJ$6 ) )</f>
        <v>28533.29749899271</v>
      </c>
      <c r="BK56" s="55">
        <f xml:space="preserve"> IF( InpS!BK85, InpS!BK85, BJ56 * ( 1 + BK$6 ) )</f>
        <v>29103.872288738345</v>
      </c>
      <c r="BL56" s="55">
        <f xml:space="preserve"> IF( InpS!BL85, InpS!BL85, BK56 * ( 1 + BL$6 ) )</f>
        <v>29685.856751365456</v>
      </c>
      <c r="BM56" s="55">
        <f xml:space="preserve"> IF( InpS!BM85, InpS!BM85, BL56 * ( 1 + BM$6 ) )</f>
        <v>30279.479043879226</v>
      </c>
      <c r="BN56" s="55">
        <f xml:space="preserve"> IF( InpS!BN85, InpS!BN85, BM56 * ( 1 + BN$6 ) )</f>
        <v>30884.97188569601</v>
      </c>
      <c r="BO56" s="55">
        <f xml:space="preserve"> IF( InpS!BO85, InpS!BO85, BN56 * ( 1 + BO$6 ) )</f>
        <v>31502.57264987698</v>
      </c>
      <c r="BP56" s="55">
        <f xml:space="preserve"> IF( InpS!BP85, InpS!BP85, BO56 * ( 1 + BP$6 ) )</f>
        <v>32132.523456186162</v>
      </c>
      <c r="BQ56" s="55">
        <f xml:space="preserve"> IF( InpS!BQ85, InpS!BQ85, BP56 * ( 1 + BQ$6 ) )</f>
        <v>32775.071266009312</v>
      </c>
      <c r="BR56" s="55">
        <f xml:space="preserve"> IF( InpS!BR85, InpS!BR85, BQ56 * ( 1 + BR$6 ) )</f>
        <v>33430.467979170899</v>
      </c>
      <c r="BS56" s="55">
        <f xml:space="preserve"> IF( InpS!BS85, InpS!BS85, BR56 * ( 1 + BS$6 ) )</f>
        <v>34098.970532687083</v>
      </c>
      <c r="BT56" s="55">
        <f xml:space="preserve"> IF( InpS!BT85, InpS!BT85, BS56 * ( 1 + BT$6 ) )</f>
        <v>34780.841001493478</v>
      </c>
      <c r="BU56" s="55">
        <f xml:space="preserve"> IF( InpS!BU85, InpS!BU85, BT56 * ( 1 + BU$6 ) )</f>
        <v>35476.346701187111</v>
      </c>
      <c r="BV56" s="55">
        <f xml:space="preserve"> IF( InpS!BV85, InpS!BV85, BU56 * ( 1 + BV$6 ) )</f>
        <v>36185.76029282291</v>
      </c>
      <c r="BW56" s="55">
        <f xml:space="preserve"> IF( InpS!BW85, InpS!BW85, BV56 * ( 1 + BW$6 ) )</f>
        <v>36909.359889805775</v>
      </c>
      <c r="BX56" s="55">
        <f xml:space="preserve"> IF( InpS!BX85, InpS!BX85, BW56 * ( 1 + BX$6 ) )</f>
        <v>37647.429166920185</v>
      </c>
      <c r="BY56" s="55">
        <f xml:space="preserve"> IF( InpS!BY85, InpS!BY85, BX56 * ( 1 + BY$6 ) )</f>
        <v>38400.25747153999</v>
      </c>
      <c r="BZ56" s="55">
        <f xml:space="preserve"> IF( InpS!BZ85, InpS!BZ85, BY56 * ( 1 + BZ$6 ) )</f>
        <v>39168.139937062093</v>
      </c>
      <c r="CA56" s="55">
        <f xml:space="preserve"> IF( InpS!CA85, InpS!CA85, BZ56 * ( 1 + CA$6 ) )</f>
        <v>39951.377598608422</v>
      </c>
      <c r="CB56" s="55">
        <f xml:space="preserve"> IF( InpS!CB85, InpS!CB85, CA56 * ( 1 + CB$6 ) )</f>
        <v>40750.277511041582</v>
      </c>
      <c r="CC56" s="55">
        <f xml:space="preserve"> IF( InpS!CC85, InpS!CC85, CB56 * ( 1 + CC$6 ) )</f>
        <v>41565.152869340418</v>
      </c>
      <c r="CD56" s="55">
        <f xml:space="preserve"> IF( InpS!CD85, InpS!CD85, CC56 * ( 1 + CD$6 ) )</f>
        <v>42396.323131382735</v>
      </c>
      <c r="CE56" s="55">
        <f xml:space="preserve"> IF( InpS!CE85, InpS!CE85, CD56 * ( 1 + CE$6 ) )</f>
        <v>43244.114143183273</v>
      </c>
      <c r="CF56" s="55">
        <f xml:space="preserve"> IF( InpS!CF85, InpS!CF85, CE56 * ( 1 + CF$6 ) )</f>
        <v>44108.858266636023</v>
      </c>
      <c r="CG56" s="55">
        <f xml:space="preserve"> IF( InpS!CG85, InpS!CG85, CF56 * ( 1 + CG$6 ) )</f>
        <v>44990.894509811013</v>
      </c>
      <c r="CH56" s="55">
        <f xml:space="preserve"> IF( InpS!CH85, InpS!CH85, CG56 * ( 1 + CH$6 ) )</f>
        <v>45890.568659856581</v>
      </c>
      <c r="CI56" s="55">
        <f xml:space="preserve"> IF( InpS!CI85, InpS!CI85, CH56 * ( 1 + CI$6 ) )</f>
        <v>46808.233418559277</v>
      </c>
      <c r="CJ56" s="55">
        <f xml:space="preserve"> IF( InpS!CJ85, InpS!CJ85, CI56 * ( 1 + CJ$6 ) )</f>
        <v>47744.24854061455</v>
      </c>
      <c r="CK56" s="55">
        <f xml:space="preserve"> IF( InpS!CK85, InpS!CK85, CJ56 * ( 1 + CK$6 ) )</f>
        <v>48698.980974662394</v>
      </c>
      <c r="CL56" s="55">
        <f xml:space="preserve"> IF( InpS!CL85, InpS!CL85, CK56 * ( 1 + CL$6 ) )</f>
        <v>49672.805007143237</v>
      </c>
      <c r="CM56" s="55">
        <f xml:space="preserve"> IF( InpS!CM85, InpS!CM85, CL56 * ( 1 + CM$6 ) )</f>
        <v>50666.102409030536</v>
      </c>
      <c r="CN56" s="55">
        <f xml:space="preserve"> IF( InpS!CN85, InpS!CN85, CM56 * ( 1 + CN$6 ) )</f>
        <v>51679.26258549749</v>
      </c>
      <c r="CO56" s="55">
        <f xml:space="preserve"> IF( InpS!CO85, InpS!CO85, CN56 * ( 1 + CO$6 ) )</f>
        <v>52712.68272857667</v>
      </c>
    </row>
    <row r="57" spans="2:93" outlineLevel="2" x14ac:dyDescent="0.2">
      <c r="B57" s="61"/>
      <c r="D57" s="39"/>
      <c r="E57" s="18" t="str">
        <f>InpS!E86</f>
        <v>Water: Large peak rate</v>
      </c>
      <c r="F57" s="18">
        <f>InpS!F86</f>
        <v>0</v>
      </c>
      <c r="G57" s="19">
        <f xml:space="preserve"> UserInput!$G$63 * G$51</f>
        <v>0</v>
      </c>
      <c r="H57" s="361" t="str">
        <f>InpS!H86</f>
        <v>£/m3</v>
      </c>
      <c r="I57" s="78"/>
      <c r="K57" s="110">
        <f xml:space="preserve"> IF( InpS!K86, InpS!K86, J57 * ( 1 + K$6 ) )</f>
        <v>0.98240000000000005</v>
      </c>
      <c r="L57" s="110">
        <f xml:space="preserve"> IF( InpS!L86, InpS!L86, K57 * ( 1 + L$6 ) )</f>
        <v>0.85930000000000006</v>
      </c>
      <c r="M57" s="110">
        <f xml:space="preserve"> IF( InpS!M86, InpS!M86, L57 * ( 1 + M$6 ) )</f>
        <v>0.83110000000000006</v>
      </c>
      <c r="N57" s="110">
        <f xml:space="preserve"> IF( InpS!N86, InpS!N86, M57 * ( 1 + N$6 ) )</f>
        <v>0.94410000000000005</v>
      </c>
      <c r="O57" s="110">
        <f xml:space="preserve"> IF( InpS!O86, InpS!O86, N57 * ( 1 + O$6 ) )</f>
        <v>1.0739000000000001</v>
      </c>
      <c r="P57" s="110">
        <f xml:space="preserve"> IF( InpS!P86, InpS!P86, O57 * ( 1 + P$6 ) )</f>
        <v>1.1794</v>
      </c>
      <c r="Q57" s="110">
        <f xml:space="preserve"> IF( InpS!Q86, InpS!Q86, P57 * ( 1 + Q$6 ) )</f>
        <v>1.1398000000000001</v>
      </c>
      <c r="R57" s="110">
        <f xml:space="preserve"> IF( InpS!R86, InpS!R86, Q57 * ( 1 + R$6 ) )</f>
        <v>1.2124000000000001</v>
      </c>
      <c r="S57" s="110">
        <f xml:space="preserve"> IF( InpS!S86, InpS!S86, R57 * ( 1 + S$6 ) )</f>
        <v>1.2569000000000001</v>
      </c>
      <c r="T57" s="110">
        <f xml:space="preserve"> IF( InpS!T86, InpS!T86, S57 * ( 1 + T$6 ) )</f>
        <v>1.2820339843653406</v>
      </c>
      <c r="U57" s="110">
        <f xml:space="preserve"> IF( InpS!U86, InpS!U86, T57 * ( 1 + U$6 ) )</f>
        <v>1.307670568118124</v>
      </c>
      <c r="V57" s="110">
        <f xml:space="preserve"> IF( InpS!V86, InpS!V86, U57 * ( 1 + V$6 ) )</f>
        <v>1.3338198016403586</v>
      </c>
      <c r="W57" s="110">
        <f xml:space="preserve"> IF( InpS!W86, InpS!W86, V57 * ( 1 + W$6 ) )</f>
        <v>1.3604919362895831</v>
      </c>
      <c r="X57" s="110">
        <f xml:space="preserve"> IF( InpS!X86, InpS!X86, W57 * ( 1 + X$6 ) )</f>
        <v>1.387697428417735</v>
      </c>
      <c r="Y57" s="110">
        <f xml:space="preserve"> IF( InpS!Y86, InpS!Y86, X57 * ( 1 + Y$6 ) )</f>
        <v>1.415446943470384</v>
      </c>
      <c r="Z57" s="110">
        <f xml:space="preserve"> IF( InpS!Z86, InpS!Z86, Y57 * ( 1 + Z$6 ) )</f>
        <v>1.4437513601679364</v>
      </c>
      <c r="AA57" s="110">
        <f xml:space="preserve"> IF( InpS!AA86, InpS!AA86, Z57 * ( 1 + AA$6 ) )</f>
        <v>1.4726217747704504</v>
      </c>
      <c r="AB57" s="110">
        <f xml:space="preserve"> IF( InpS!AB86, InpS!AB86, AA57 * ( 1 + AB$6 ) )</f>
        <v>1.5020695054277344</v>
      </c>
      <c r="AC57" s="110">
        <f xml:space="preserve"> IF( InpS!AC86, InpS!AC86, AB57 * ( 1 + AC$6 ) )</f>
        <v>1.532106096616433</v>
      </c>
      <c r="AD57" s="110">
        <f xml:space="preserve"> IF( InpS!AD86, InpS!AD86, AC57 * ( 1 + AD$6 ) )</f>
        <v>1.5627433236658406</v>
      </c>
      <c r="AE57" s="110">
        <f xml:space="preserve"> IF( InpS!AE86, InpS!AE86, AD57 * ( 1 + AE$6 ) )</f>
        <v>1.5939931973742163</v>
      </c>
      <c r="AF57" s="110">
        <f xml:space="preserve"> IF( InpS!AF86, InpS!AF86, AE57 * ( 1 + AF$6 ) )</f>
        <v>1.625867968717412</v>
      </c>
      <c r="AG57" s="110">
        <f xml:space="preserve"> IF( InpS!AG86, InpS!AG86, AF57 * ( 1 + AG$6 ) )</f>
        <v>1.6583801336516559</v>
      </c>
      <c r="AH57" s="110">
        <f xml:space="preserve"> IF( InpS!AH86, InpS!AH86, AG57 * ( 1 + AH$6 ) )</f>
        <v>1.6915424380123782</v>
      </c>
      <c r="AI57" s="110">
        <f xml:space="preserve"> IF( InpS!AI86, InpS!AI86, AH57 * ( 1 + AI$6 ) )</f>
        <v>1.7253678825109962</v>
      </c>
      <c r="AJ57" s="110">
        <f xml:space="preserve"> IF( InpS!AJ86, InpS!AJ86, AI57 * ( 1 + AJ$6 ) )</f>
        <v>1.7598697278316198</v>
      </c>
      <c r="AK57" s="110">
        <f xml:space="preserve"> IF( InpS!AK86, InpS!AK86, AJ57 * ( 1 + AK$6 ) )</f>
        <v>1.7950614998296752</v>
      </c>
      <c r="AL57" s="110">
        <f xml:space="preserve"> IF( InpS!AL86, InpS!AL86, AK57 * ( 1 + AL$6 ) )</f>
        <v>1.8309569948344835</v>
      </c>
      <c r="AM57" s="110">
        <f xml:space="preserve"> IF( InpS!AM86, InpS!AM86, AL57 * ( 1 + AM$6 ) )</f>
        <v>1.8675702850578748</v>
      </c>
      <c r="AN57" s="110">
        <f xml:space="preserve"> IF( InpS!AN86, InpS!AN86, AM57 * ( 1 + AN$6 ) )</f>
        <v>1.9049157241109571</v>
      </c>
      <c r="AO57" s="110">
        <f xml:space="preserve"> IF( InpS!AO86, InpS!AO86, AN57 * ( 1 + AO$6 ) )</f>
        <v>1.9430079526312021</v>
      </c>
      <c r="AP57" s="110">
        <f xml:space="preserve"> IF( InpS!AP86, InpS!AP86, AO57 * ( 1 + AP$6 ) )</f>
        <v>1.9818619040220564</v>
      </c>
      <c r="AQ57" s="110">
        <f xml:space="preserve"> IF( InpS!AQ86, InpS!AQ86, AP57 * ( 1 + AQ$6 ) )</f>
        <v>2.0214928103073251</v>
      </c>
      <c r="AR57" s="110">
        <f xml:space="preserve"> IF( InpS!AR86, InpS!AR86, AQ57 * ( 1 + AR$6 ) )</f>
        <v>2.061916208102625</v>
      </c>
      <c r="AS57" s="110">
        <f xml:space="preserve"> IF( InpS!AS86, InpS!AS86, AR57 * ( 1 + AS$6 ) )</f>
        <v>2.1031479447062478</v>
      </c>
      <c r="AT57" s="110">
        <f xml:space="preserve"> IF( InpS!AT86, InpS!AT86, AS57 * ( 1 + AT$6 ) )</f>
        <v>2.1452041843118206</v>
      </c>
      <c r="AU57" s="110">
        <f xml:space="preserve"> IF( InpS!AU86, InpS!AU86, AT57 * ( 1 + AU$6 ) )</f>
        <v>2.1881014143452013</v>
      </c>
      <c r="AV57" s="110">
        <f xml:space="preserve"> IF( InpS!AV86, InpS!AV86, AU57 * ( 1 + AV$6 ) )</f>
        <v>2.2318564519280892</v>
      </c>
      <c r="AW57" s="110">
        <f xml:space="preserve"> IF( InpS!AW86, InpS!AW86, AV57 * ( 1 + AW$6 ) )</f>
        <v>2.2764864504708888</v>
      </c>
      <c r="AX57" s="110">
        <f xml:space="preserve"> IF( InpS!AX86, InpS!AX86, AW57 * ( 1 + AX$6 ) )</f>
        <v>2.3220089063974103</v>
      </c>
      <c r="AY57" s="110">
        <f xml:space="preserve"> IF( InpS!AY86, InpS!AY86, AX57 * ( 1 + AY$6 ) )</f>
        <v>2.3684416660040406</v>
      </c>
      <c r="AZ57" s="110">
        <f xml:space="preserve"> IF( InpS!AZ86, InpS!AZ86, AY57 * ( 1 + AZ$6 ) )</f>
        <v>2.4158029324560784</v>
      </c>
      <c r="BA57" s="110">
        <f xml:space="preserve"> IF( InpS!BA86, InpS!BA86, AZ57 * ( 1 + BA$6 ) )</f>
        <v>2.4641112729239714</v>
      </c>
      <c r="BB57" s="110">
        <f xml:space="preserve"> IF( InpS!BB86, InpS!BB86, BA57 * ( 1 + BB$6 ) )</f>
        <v>2.5133856258622562</v>
      </c>
      <c r="BC57" s="110">
        <f xml:space="preserve"> IF( InpS!BC86, InpS!BC86, BB57 * ( 1 + BC$6 ) )</f>
        <v>2.5636453084340545</v>
      </c>
      <c r="BD57" s="110">
        <f xml:space="preserve"> IF( InpS!BD86, InpS!BD86, BC57 * ( 1 + BD$6 ) )</f>
        <v>2.6149100240840344</v>
      </c>
      <c r="BE57" s="110">
        <f xml:space="preserve"> IF( InpS!BE86, InpS!BE86, BD57 * ( 1 + BE$6 ) )</f>
        <v>2.6671998702628077</v>
      </c>
      <c r="BF57" s="110">
        <f xml:space="preserve"> IF( InpS!BF86, InpS!BF86, BE57 * ( 1 + BF$6 ) )</f>
        <v>2.7205353463057893</v>
      </c>
      <c r="BG57" s="110">
        <f xml:space="preserve"> IF( InpS!BG86, InpS!BG86, BF57 * ( 1 + BG$6 ) )</f>
        <v>2.7749373614696098</v>
      </c>
      <c r="BH57" s="110">
        <f xml:space="preserve"> IF( InpS!BH86, InpS!BH86, BG57 * ( 1 + BH$6 ) )</f>
        <v>2.8304272431292294</v>
      </c>
      <c r="BI57" s="110">
        <f xml:space="preserve"> IF( InpS!BI86, InpS!BI86, BH57 * ( 1 + BI$6 ) )</f>
        <v>2.8870267451389706</v>
      </c>
      <c r="BJ57" s="110">
        <f xml:space="preserve"> IF( InpS!BJ86, InpS!BJ86, BI57 * ( 1 + BJ$6 ) )</f>
        <v>2.9447580563607407</v>
      </c>
      <c r="BK57" s="110">
        <f xml:space="preserve"> IF( InpS!BK86, InpS!BK86, BJ57 * ( 1 + BK$6 ) )</f>
        <v>3.0036438093627944</v>
      </c>
      <c r="BL57" s="110">
        <f xml:space="preserve"> IF( InpS!BL86, InpS!BL86, BK57 * ( 1 + BL$6 ) )</f>
        <v>3.0637070892924436</v>
      </c>
      <c r="BM57" s="110">
        <f xml:space="preserve"> IF( InpS!BM86, InpS!BM86, BL57 * ( 1 + BM$6 ) )</f>
        <v>3.1249714429261926</v>
      </c>
      <c r="BN57" s="110">
        <f xml:space="preserve"> IF( InpS!BN86, InpS!BN86, BM57 * ( 1 + BN$6 ) )</f>
        <v>3.1874608879008464</v>
      </c>
      <c r="BO57" s="110">
        <f xml:space="preserve"> IF( InpS!BO86, InpS!BO86, BN57 * ( 1 + BO$6 ) )</f>
        <v>3.2511999221292132</v>
      </c>
      <c r="BP57" s="110">
        <f xml:space="preserve"> IF( InpS!BP86, InpS!BP86, BO57 * ( 1 + BP$6 ) )</f>
        <v>3.3162135334040892</v>
      </c>
      <c r="BQ57" s="110">
        <f xml:space="preserve"> IF( InpS!BQ86, InpS!BQ86, BP57 * ( 1 + BQ$6 ) )</f>
        <v>3.3825272091942944</v>
      </c>
      <c r="BR57" s="110">
        <f xml:space="preserve"> IF( InpS!BR86, InpS!BR86, BQ57 * ( 1 + BR$6 ) )</f>
        <v>3.4501669466365952</v>
      </c>
      <c r="BS57" s="110">
        <f xml:space="preserve"> IF( InpS!BS86, InpS!BS86, BR57 * ( 1 + BS$6 ) )</f>
        <v>3.5191592627274364</v>
      </c>
      <c r="BT57" s="110">
        <f xml:space="preserve"> IF( InpS!BT86, InpS!BT86, BS57 * ( 1 + BT$6 ) )</f>
        <v>3.5895312047184733</v>
      </c>
      <c r="BU57" s="110">
        <f xml:space="preserve"> IF( InpS!BU86, InpS!BU86, BT57 * ( 1 + BU$6 ) )</f>
        <v>3.6613103607199817</v>
      </c>
      <c r="BV57" s="110">
        <f xml:space="preserve"> IF( InpS!BV86, InpS!BV86, BU57 * ( 1 + BV$6 ) )</f>
        <v>3.7345248705163021</v>
      </c>
      <c r="BW57" s="110">
        <f xml:space="preserve"> IF( InpS!BW86, InpS!BW86, BV57 * ( 1 + BW$6 ) )</f>
        <v>3.8092034365975591</v>
      </c>
      <c r="BX57" s="110">
        <f xml:space="preserve"> IF( InpS!BX86, InpS!BX86, BW57 * ( 1 + BX$6 ) )</f>
        <v>3.8853753354119789</v>
      </c>
      <c r="BY57" s="110">
        <f xml:space="preserve"> IF( InpS!BY86, InpS!BY86, BX57 * ( 1 + BY$6 ) )</f>
        <v>3.9630704288432175</v>
      </c>
      <c r="BZ57" s="110">
        <f xml:space="preserve"> IF( InpS!BZ86, InpS!BZ86, BY57 * ( 1 + BZ$6 ) )</f>
        <v>4.0423191759171999</v>
      </c>
      <c r="CA57" s="110">
        <f xml:space="preserve"> IF( InpS!CA86, InpS!CA86, BZ57 * ( 1 + CA$6 ) )</f>
        <v>4.1231526447430564</v>
      </c>
      <c r="CB57" s="110">
        <f xml:space="preserve"> IF( InpS!CB86, InpS!CB86, CA57 * ( 1 + CB$6 ) )</f>
        <v>4.205602524692841</v>
      </c>
      <c r="CC57" s="110">
        <f xml:space="preserve"> IF( InpS!CC86, InpS!CC86, CB57 * ( 1 + CC$6 ) )</f>
        <v>4.2897011388248059</v>
      </c>
      <c r="CD57" s="110">
        <f xml:space="preserve"> IF( InpS!CD86, InpS!CD86, CC57 * ( 1 + CD$6 ) )</f>
        <v>4.3754814565550992</v>
      </c>
      <c r="CE57" s="110">
        <f xml:space="preserve"> IF( InpS!CE86, InpS!CE86, CD57 * ( 1 + CE$6 ) )</f>
        <v>4.4629771065828603</v>
      </c>
      <c r="CF57" s="110">
        <f xml:space="preserve"> IF( InpS!CF86, InpS!CF86, CE57 * ( 1 + CF$6 ) )</f>
        <v>4.5522223900737711</v>
      </c>
      <c r="CG57" s="110">
        <f xml:space="preserve"> IF( InpS!CG86, InpS!CG86, CF57 * ( 1 + CG$6 ) )</f>
        <v>4.6432522941072394</v>
      </c>
      <c r="CH57" s="110">
        <f xml:space="preserve"> IF( InpS!CH86, InpS!CH86, CG57 * ( 1 + CH$6 ) )</f>
        <v>4.7361025053924832</v>
      </c>
      <c r="CI57" s="110">
        <f xml:space="preserve"> IF( InpS!CI86, InpS!CI86, CH57 * ( 1 + CI$6 ) )</f>
        <v>4.8308094242588879</v>
      </c>
      <c r="CJ57" s="110">
        <f xml:space="preserve"> IF( InpS!CJ86, InpS!CJ86, CI57 * ( 1 + CJ$6 ) )</f>
        <v>4.9274101789261344</v>
      </c>
      <c r="CK57" s="110">
        <f xml:space="preserve"> IF( InpS!CK86, InpS!CK86, CJ57 * ( 1 + CK$6 ) )</f>
        <v>5.0259426400596761</v>
      </c>
      <c r="CL57" s="110">
        <f xml:space="preserve"> IF( InpS!CL86, InpS!CL86, CK57 * ( 1 + CL$6 ) )</f>
        <v>5.1264454356172839</v>
      </c>
      <c r="CM57" s="110">
        <f xml:space="preserve"> IF( InpS!CM86, InpS!CM86, CL57 * ( 1 + CM$6 ) )</f>
        <v>5.2289579659924739</v>
      </c>
      <c r="CN57" s="110">
        <f xml:space="preserve"> IF( InpS!CN86, InpS!CN86, CM57 * ( 1 + CN$6 ) )</f>
        <v>5.3335204194607506</v>
      </c>
      <c r="CO57" s="110">
        <f xml:space="preserve"> IF( InpS!CO86, InpS!CO86, CN57 * ( 1 + CO$6 ) )</f>
        <v>5.4401737879347349</v>
      </c>
    </row>
    <row r="58" spans="2:93" outlineLevel="2" x14ac:dyDescent="0.2">
      <c r="B58" s="61"/>
      <c r="D58" s="39"/>
      <c r="E58" s="18" t="str">
        <f>InpS!E87</f>
        <v>Water: Large off-peak rate</v>
      </c>
      <c r="F58" s="18">
        <f>InpS!F87</f>
        <v>0</v>
      </c>
      <c r="G58" s="19">
        <f xml:space="preserve"> UserInput!$G$63  - G57</f>
        <v>0</v>
      </c>
      <c r="H58" s="361" t="str">
        <f>InpS!H87</f>
        <v>£/m3</v>
      </c>
      <c r="I58" s="78"/>
      <c r="K58" s="110">
        <f xml:space="preserve"> IF( InpS!K87, InpS!K87, J58 * ( 1 + K$6 ) )</f>
        <v>0.52639999999999998</v>
      </c>
      <c r="L58" s="110">
        <f xml:space="preserve"> IF( InpS!L87, InpS!L87, K58 * ( 1 + L$6 ) )</f>
        <v>0.64400000000000002</v>
      </c>
      <c r="M58" s="110">
        <f xml:space="preserve"> IF( InpS!M87, InpS!M87, L58 * ( 1 + M$6 ) )</f>
        <v>0.83100000000000007</v>
      </c>
      <c r="N58" s="110">
        <f xml:space="preserve"> IF( InpS!N87, InpS!N87, M58 * ( 1 + N$6 ) )</f>
        <v>0.94410000000000005</v>
      </c>
      <c r="O58" s="110">
        <f xml:space="preserve"> IF( InpS!O87, InpS!O87, N58 * ( 1 + O$6 ) )</f>
        <v>1.0740000000000001</v>
      </c>
      <c r="P58" s="110">
        <f xml:space="preserve"> IF( InpS!P87, InpS!P87, O58 * ( 1 + P$6 ) )</f>
        <v>1.1794</v>
      </c>
      <c r="Q58" s="110">
        <f xml:space="preserve"> IF( InpS!Q87, InpS!Q87, P58 * ( 1 + Q$6 ) )</f>
        <v>1.1397000000000002</v>
      </c>
      <c r="R58" s="110">
        <f xml:space="preserve"> IF( InpS!R87, InpS!R87, Q58 * ( 1 + R$6 ) )</f>
        <v>1.2124999999999999</v>
      </c>
      <c r="S58" s="110">
        <f xml:space="preserve"> IF( InpS!S87, InpS!S87, R58 * ( 1 + S$6 ) )</f>
        <v>1.2568000000000001</v>
      </c>
      <c r="T58" s="110">
        <f xml:space="preserve"> IF( InpS!T87, InpS!T87, S58 * ( 1 + T$6 ) )</f>
        <v>1.2819319846848278</v>
      </c>
      <c r="U58" s="110">
        <f xml:space="preserve"> IF( InpS!U87, InpS!U87, T58 * ( 1 + U$6 ) )</f>
        <v>1.307566528769877</v>
      </c>
      <c r="V58" s="110">
        <f xml:space="preserve"> IF( InpS!V87, InpS!V87, U58 * ( 1 + V$6 ) )</f>
        <v>1.3337136818375392</v>
      </c>
      <c r="W58" s="110">
        <f xml:space="preserve"> IF( InpS!W87, InpS!W87, V58 * ( 1 + W$6 ) )</f>
        <v>1.3603836944297465</v>
      </c>
      <c r="X58" s="110">
        <f xml:space="preserve"> IF( InpS!X87, InpS!X87, W58 * ( 1 + X$6 ) )</f>
        <v>1.3875870220665205</v>
      </c>
      <c r="Y58" s="110">
        <f xml:space="preserve"> IF( InpS!Y87, InpS!Y87, X58 * ( 1 + Y$6 ) )</f>
        <v>1.4153343293448795</v>
      </c>
      <c r="Z58" s="110">
        <f xml:space="preserve"> IF( InpS!Z87, InpS!Z87, Y58 * ( 1 + Z$6 ) )</f>
        <v>1.4436364941197095</v>
      </c>
      <c r="AA58" s="110">
        <f xml:space="preserve"> IF( InpS!AA87, InpS!AA87, Z58 * ( 1 + AA$6 ) )</f>
        <v>1.4725046117682414</v>
      </c>
      <c r="AB58" s="110">
        <f xml:space="preserve"> IF( InpS!AB87, InpS!AB87, AA58 * ( 1 + AB$6 ) )</f>
        <v>1.5019499995398022</v>
      </c>
      <c r="AC58" s="110">
        <f xml:space="preserve"> IF( InpS!AC87, InpS!AC87, AB58 * ( 1 + AC$6 ) )</f>
        <v>1.5319842009925482</v>
      </c>
      <c r="AD58" s="110">
        <f xml:space="preserve"> IF( InpS!AD87, InpS!AD87, AC58 * ( 1 + AD$6 ) )</f>
        <v>1.5626189905189187</v>
      </c>
      <c r="AE58" s="110">
        <f xml:space="preserve"> IF( InpS!AE87, InpS!AE87, AD58 * ( 1 + AE$6 ) )</f>
        <v>1.5938663779615845</v>
      </c>
      <c r="AF58" s="110">
        <f xml:space="preserve"> IF( InpS!AF87, InpS!AF87, AE58 * ( 1 + AF$6 ) )</f>
        <v>1.6257386133216993</v>
      </c>
      <c r="AG58" s="110">
        <f xml:space="preserve"> IF( InpS!AG87, InpS!AG87, AF58 * ( 1 + AG$6 ) )</f>
        <v>1.658248191561303</v>
      </c>
      <c r="AH58" s="110">
        <f xml:space="preserve"> IF( InpS!AH87, InpS!AH87, AG58 * ( 1 + AH$6 ) )</f>
        <v>1.6914078575017564</v>
      </c>
      <c r="AI58" s="110">
        <f xml:space="preserve"> IF( InpS!AI87, InpS!AI87, AH58 * ( 1 + AI$6 ) )</f>
        <v>1.7252306108201294</v>
      </c>
      <c r="AJ58" s="110">
        <f xml:space="preserve"> IF( InpS!AJ87, InpS!AJ87, AI58 * ( 1 + AJ$6 ) )</f>
        <v>1.7597297111455013</v>
      </c>
      <c r="AK58" s="110">
        <f xml:space="preserve"> IF( InpS!AK87, InpS!AK87, AJ58 * ( 1 + AK$6 ) )</f>
        <v>1.7949186832571697</v>
      </c>
      <c r="AL58" s="110">
        <f xml:space="preserve"> IF( InpS!AL87, InpS!AL87, AK58 * ( 1 + AL$6 ) )</f>
        <v>1.8308113223868085</v>
      </c>
      <c r="AM58" s="110">
        <f xml:space="preserve"> IF( InpS!AM87, InpS!AM87, AL58 * ( 1 + AM$6 ) )</f>
        <v>1.8674216996266513</v>
      </c>
      <c r="AN58" s="110">
        <f xml:space="preserve"> IF( InpS!AN87, InpS!AN87, AM58 * ( 1 + AN$6 ) )</f>
        <v>1.9047641674458204</v>
      </c>
      <c r="AO58" s="110">
        <f xml:space="preserve"> IF( InpS!AO87, InpS!AO87, AN58 * ( 1 + AO$6 ) )</f>
        <v>1.9428533653169668</v>
      </c>
      <c r="AP58" s="110">
        <f xml:space="preserve"> IF( InpS!AP87, InpS!AP87, AO58 * ( 1 + AP$6 ) )</f>
        <v>1.9817042254554231</v>
      </c>
      <c r="AQ58" s="110">
        <f xml:space="preserve"> IF( InpS!AQ87, InpS!AQ87, AP58 * ( 1 + AQ$6 ) )</f>
        <v>2.0213319786731221</v>
      </c>
      <c r="AR58" s="110">
        <f xml:space="preserve"> IF( InpS!AR87, InpS!AR87, AQ58 * ( 1 + AR$6 ) )</f>
        <v>2.0617521603495743</v>
      </c>
      <c r="AS58" s="110">
        <f xml:space="preserve"> IF( InpS!AS87, InpS!AS87, AR58 * ( 1 + AS$6 ) )</f>
        <v>2.1029806165222475</v>
      </c>
      <c r="AT58" s="110">
        <f xml:space="preserve"> IF( InpS!AT87, InpS!AT87, AS58 * ( 1 + AT$6 ) )</f>
        <v>2.1450335100987328</v>
      </c>
      <c r="AU58" s="110">
        <f xml:space="preserve"> IF( InpS!AU87, InpS!AU87, AT58 * ( 1 + AU$6 ) )</f>
        <v>2.1879273271931341</v>
      </c>
      <c r="AV58" s="110">
        <f xml:space="preserve"> IF( InpS!AV87, InpS!AV87, AU58 * ( 1 + AV$6 ) )</f>
        <v>2.2316788835891668</v>
      </c>
      <c r="AW58" s="110">
        <f xml:space="preserve"> IF( InpS!AW87, InpS!AW87, AV58 * ( 1 + AW$6 ) )</f>
        <v>2.2763053313324959</v>
      </c>
      <c r="AX58" s="110">
        <f xml:space="preserve"> IF( InpS!AX87, InpS!AX87, AW58 * ( 1 + AX$6 ) )</f>
        <v>2.3218241654549017</v>
      </c>
      <c r="AY58" s="110">
        <f xml:space="preserve"> IF( InpS!AY87, InpS!AY87, AX58 * ( 1 + AY$6 ) )</f>
        <v>2.3682532308329054</v>
      </c>
      <c r="AZ58" s="110">
        <f xml:space="preserve"> IF( InpS!AZ87, InpS!AZ87, AY58 * ( 1 + AZ$6 ) )</f>
        <v>2.4156107291835469</v>
      </c>
      <c r="BA58" s="110">
        <f xml:space="preserve"> IF( InpS!BA87, InpS!BA87, AZ58 * ( 1 + BA$6 ) )</f>
        <v>2.4639152262000539</v>
      </c>
      <c r="BB58" s="110">
        <f xml:space="preserve"> IF( InpS!BB87, InpS!BB87, BA58 * ( 1 + BB$6 ) )</f>
        <v>2.5131856588302046</v>
      </c>
      <c r="BC58" s="110">
        <f xml:space="preserve"> IF( InpS!BC87, InpS!BC87, BB58 * ( 1 + BC$6 ) )</f>
        <v>2.5634413427002309</v>
      </c>
      <c r="BD58" s="110">
        <f xml:space="preserve"> IF( InpS!BD87, InpS!BD87, BC58 * ( 1 + BD$6 ) )</f>
        <v>2.6147019796871791</v>
      </c>
      <c r="BE58" s="110">
        <f xml:space="preserve"> IF( InpS!BE87, InpS!BE87, BD58 * ( 1 + BE$6 ) )</f>
        <v>2.6669876656426905</v>
      </c>
      <c r="BF58" s="110">
        <f xml:space="preserve"> IF( InpS!BF87, InpS!BF87, BE58 * ( 1 + BF$6 ) )</f>
        <v>2.7203188982712363</v>
      </c>
      <c r="BG58" s="110">
        <f xml:space="preserve"> IF( InpS!BG87, InpS!BG87, BF58 * ( 1 + BG$6 ) )</f>
        <v>2.7747165851658893</v>
      </c>
      <c r="BH58" s="110">
        <f xml:space="preserve"> IF( InpS!BH87, InpS!BH87, BG58 * ( 1 + BH$6 ) )</f>
        <v>2.8302020520047866</v>
      </c>
      <c r="BI58" s="110">
        <f xml:space="preserve"> IF( InpS!BI87, InpS!BI87, BH58 * ( 1 + BI$6 ) )</f>
        <v>2.8867970509114955</v>
      </c>
      <c r="BJ58" s="110">
        <f xml:space="preserve"> IF( InpS!BJ87, InpS!BJ87, BI58 * ( 1 + BJ$6 ) )</f>
        <v>2.9445237689825596</v>
      </c>
      <c r="BK58" s="110">
        <f xml:space="preserve"> IF( InpS!BK87, InpS!BK87, BJ58 * ( 1 + BK$6 ) )</f>
        <v>3.0034048369855677</v>
      </c>
      <c r="BL58" s="110">
        <f xml:space="preserve"> IF( InpS!BL87, InpS!BL87, BK58 * ( 1 + BL$6 ) )</f>
        <v>3.0634633382311587</v>
      </c>
      <c r="BM58" s="110">
        <f xml:space="preserve"> IF( InpS!BM87, InpS!BM87, BL58 * ( 1 + BM$6 ) )</f>
        <v>3.1247228176224353</v>
      </c>
      <c r="BN58" s="110">
        <f xml:space="preserve"> IF( InpS!BN87, InpS!BN87, BM58 * ( 1 + BN$6 ) )</f>
        <v>3.1872072908853397</v>
      </c>
      <c r="BO58" s="110">
        <f xml:space="preserve"> IF( InpS!BO87, InpS!BO87, BN58 * ( 1 + BO$6 ) )</f>
        <v>3.2509412539836062</v>
      </c>
      <c r="BP58" s="110">
        <f xml:space="preserve"> IF( InpS!BP87, InpS!BP87, BO58 * ( 1 + BP$6 ) )</f>
        <v>3.3159496927219818</v>
      </c>
      <c r="BQ58" s="110">
        <f xml:space="preserve"> IF( InpS!BQ87, InpS!BQ87, BP58 * ( 1 + BQ$6 ) )</f>
        <v>3.3822580925414818</v>
      </c>
      <c r="BR58" s="110">
        <f xml:space="preserve"> IF( InpS!BR87, InpS!BR87, BQ58 * ( 1 + BR$6 ) )</f>
        <v>3.4498924485105196</v>
      </c>
      <c r="BS58" s="110">
        <f xml:space="preserve"> IF( InpS!BS87, InpS!BS87, BR58 * ( 1 + BS$6 ) )</f>
        <v>3.5188792755158258</v>
      </c>
      <c r="BT58" s="110">
        <f xml:space="preserve"> IF( InpS!BT87, InpS!BT87, BS58 * ( 1 + BT$6 ) )</f>
        <v>3.589245618657154</v>
      </c>
      <c r="BU58" s="110">
        <f xml:space="preserve"> IF( InpS!BU87, InpS!BU87, BT58 * ( 1 + BU$6 ) )</f>
        <v>3.6610190638498468</v>
      </c>
      <c r="BV58" s="110">
        <f xml:space="preserve"> IF( InpS!BV87, InpS!BV87, BU58 * ( 1 + BV$6 ) )</f>
        <v>3.7342277486394204</v>
      </c>
      <c r="BW58" s="110">
        <f xml:space="preserve"> IF( InpS!BW87, InpS!BW87, BV58 * ( 1 + BW$6 ) )</f>
        <v>3.8089003732324058</v>
      </c>
      <c r="BX58" s="110">
        <f xml:space="preserve"> IF( InpS!BX87, InpS!BX87, BW58 * ( 1 + BX$6 ) )</f>
        <v>3.885066211747771</v>
      </c>
      <c r="BY58" s="110">
        <f xml:space="preserve"> IF( InpS!BY87, InpS!BY87, BX58 * ( 1 + BY$6 ) )</f>
        <v>3.962755123693336</v>
      </c>
      <c r="BZ58" s="110">
        <f xml:space="preserve"> IF( InpS!BZ87, InpS!BZ87, BY58 * ( 1 + BZ$6 ) )</f>
        <v>4.0419975656716804</v>
      </c>
      <c r="CA58" s="110">
        <f xml:space="preserve"> IF( InpS!CA87, InpS!CA87, BZ58 * ( 1 + CA$6 ) )</f>
        <v>4.1228246033201303</v>
      </c>
      <c r="CB58" s="110">
        <f xml:space="preserve"> IF( InpS!CB87, InpS!CB87, CA58 * ( 1 + CB$6 ) )</f>
        <v>4.2052679234895063</v>
      </c>
      <c r="CC58" s="110">
        <f xml:space="preserve"> IF( InpS!CC87, InpS!CC87, CB58 * ( 1 + CC$6 ) )</f>
        <v>4.2893598466664118</v>
      </c>
      <c r="CD58" s="110">
        <f xml:space="preserve"> IF( InpS!CD87, InpS!CD87, CC58 * ( 1 + CD$6 ) )</f>
        <v>4.3751333396439218</v>
      </c>
      <c r="CE58" s="110">
        <f xml:space="preserve"> IF( InpS!CE87, InpS!CE87, CD58 * ( 1 + CE$6 ) )</f>
        <v>4.4626220284456481</v>
      </c>
      <c r="CF58" s="110">
        <f xml:space="preserve"> IF( InpS!CF87, InpS!CF87, CE58 * ( 1 + CF$6 ) )</f>
        <v>4.5518602115082443</v>
      </c>
      <c r="CG58" s="110">
        <f xml:space="preserve"> IF( InpS!CG87, InpS!CG87, CF58 * ( 1 + CG$6 ) )</f>
        <v>4.6428828731275162</v>
      </c>
      <c r="CH58" s="110">
        <f xml:space="preserve"> IF( InpS!CH87, InpS!CH87, CG58 * ( 1 + CH$6 ) )</f>
        <v>4.7357256971734181</v>
      </c>
      <c r="CI58" s="110">
        <f xml:space="preserve"> IF( InpS!CI87, InpS!CI87, CH58 * ( 1 + CI$6 ) )</f>
        <v>4.8304250810792961</v>
      </c>
      <c r="CJ58" s="110">
        <f xml:space="preserve"> IF( InpS!CJ87, InpS!CJ87, CI58 * ( 1 + CJ$6 ) )</f>
        <v>4.9270181501108778</v>
      </c>
      <c r="CK58" s="110">
        <f xml:space="preserve"> IF( InpS!CK87, InpS!CK87, CJ58 * ( 1 + CK$6 ) )</f>
        <v>5.0255427719205965</v>
      </c>
      <c r="CL58" s="110">
        <f xml:space="preserve"> IF( InpS!CL87, InpS!CL87, CK58 * ( 1 + CL$6 ) )</f>
        <v>5.1260375713929509</v>
      </c>
      <c r="CM58" s="110">
        <f xml:space="preserve"> IF( InpS!CM87, InpS!CM87, CL58 * ( 1 + CM$6 ) )</f>
        <v>5.2285419457867279</v>
      </c>
      <c r="CN58" s="110">
        <f xml:space="preserve"> IF( InpS!CN87, InpS!CN87, CM58 * ( 1 + CN$6 ) )</f>
        <v>5.3330960801800211</v>
      </c>
      <c r="CO58" s="110">
        <f xml:space="preserve"> IF( InpS!CO87, InpS!CO87, CN58 * ( 1 + CO$6 ) )</f>
        <v>5.4397409632241001</v>
      </c>
    </row>
    <row r="59" spans="2:93" outlineLevel="2" x14ac:dyDescent="0.2">
      <c r="B59" s="61"/>
      <c r="D59" s="39"/>
      <c r="H59" s="163"/>
      <c r="I59" s="78"/>
    </row>
    <row r="60" spans="2:93" outlineLevel="2" x14ac:dyDescent="0.2">
      <c r="B60" s="61"/>
      <c r="D60" s="39"/>
      <c r="E60" t="s">
        <v>423</v>
      </c>
      <c r="H60" s="174" t="s">
        <v>8</v>
      </c>
      <c r="I60" s="175">
        <f xml:space="preserve"> SUM( K60:CO60 )</f>
        <v>0</v>
      </c>
      <c r="J60" s="20"/>
      <c r="K60" s="175">
        <f xml:space="preserve"> SUMPRODUCT( $G$47:$G$58, K$47:K$58 ) * K$22</f>
        <v>0</v>
      </c>
      <c r="L60" s="175">
        <f t="shared" ref="L60:BW60" si="9" xml:space="preserve"> SUMPRODUCT( $G$47:$G$58, L$47:L$58 ) * L$22</f>
        <v>0</v>
      </c>
      <c r="M60" s="175">
        <f t="shared" si="9"/>
        <v>0</v>
      </c>
      <c r="N60" s="175">
        <f t="shared" si="9"/>
        <v>0</v>
      </c>
      <c r="O60" s="175">
        <f t="shared" si="9"/>
        <v>0</v>
      </c>
      <c r="P60" s="175">
        <f t="shared" si="9"/>
        <v>0</v>
      </c>
      <c r="Q60" s="175">
        <f t="shared" si="9"/>
        <v>0</v>
      </c>
      <c r="R60" s="175">
        <f t="shared" si="9"/>
        <v>0</v>
      </c>
      <c r="S60" s="175">
        <f t="shared" si="9"/>
        <v>0</v>
      </c>
      <c r="T60" s="175">
        <f t="shared" si="9"/>
        <v>0</v>
      </c>
      <c r="U60" s="175">
        <f t="shared" si="9"/>
        <v>0</v>
      </c>
      <c r="V60" s="175">
        <f t="shared" si="9"/>
        <v>0</v>
      </c>
      <c r="W60" s="175">
        <f t="shared" si="9"/>
        <v>0</v>
      </c>
      <c r="X60" s="175">
        <f t="shared" si="9"/>
        <v>0</v>
      </c>
      <c r="Y60" s="175">
        <f t="shared" si="9"/>
        <v>0</v>
      </c>
      <c r="Z60" s="175">
        <f t="shared" si="9"/>
        <v>0</v>
      </c>
      <c r="AA60" s="175">
        <f t="shared" si="9"/>
        <v>0</v>
      </c>
      <c r="AB60" s="175">
        <f t="shared" si="9"/>
        <v>0</v>
      </c>
      <c r="AC60" s="175">
        <f t="shared" si="9"/>
        <v>0</v>
      </c>
      <c r="AD60" s="175">
        <f t="shared" si="9"/>
        <v>0</v>
      </c>
      <c r="AE60" s="175">
        <f t="shared" si="9"/>
        <v>0</v>
      </c>
      <c r="AF60" s="175">
        <f t="shared" si="9"/>
        <v>0</v>
      </c>
      <c r="AG60" s="175">
        <f t="shared" si="9"/>
        <v>0</v>
      </c>
      <c r="AH60" s="175">
        <f t="shared" si="9"/>
        <v>0</v>
      </c>
      <c r="AI60" s="175">
        <f t="shared" si="9"/>
        <v>0</v>
      </c>
      <c r="AJ60" s="175">
        <f t="shared" si="9"/>
        <v>0</v>
      </c>
      <c r="AK60" s="175">
        <f t="shared" si="9"/>
        <v>0</v>
      </c>
      <c r="AL60" s="175">
        <f t="shared" si="9"/>
        <v>0</v>
      </c>
      <c r="AM60" s="175">
        <f t="shared" si="9"/>
        <v>0</v>
      </c>
      <c r="AN60" s="175">
        <f t="shared" si="9"/>
        <v>0</v>
      </c>
      <c r="AO60" s="175">
        <f t="shared" si="9"/>
        <v>0</v>
      </c>
      <c r="AP60" s="175">
        <f t="shared" si="9"/>
        <v>0</v>
      </c>
      <c r="AQ60" s="175">
        <f t="shared" si="9"/>
        <v>0</v>
      </c>
      <c r="AR60" s="175">
        <f t="shared" si="9"/>
        <v>0</v>
      </c>
      <c r="AS60" s="175">
        <f t="shared" si="9"/>
        <v>0</v>
      </c>
      <c r="AT60" s="175">
        <f t="shared" si="9"/>
        <v>0</v>
      </c>
      <c r="AU60" s="175">
        <f t="shared" si="9"/>
        <v>0</v>
      </c>
      <c r="AV60" s="175">
        <f t="shared" si="9"/>
        <v>0</v>
      </c>
      <c r="AW60" s="175">
        <f t="shared" si="9"/>
        <v>0</v>
      </c>
      <c r="AX60" s="175">
        <f t="shared" si="9"/>
        <v>0</v>
      </c>
      <c r="AY60" s="175">
        <f t="shared" si="9"/>
        <v>0</v>
      </c>
      <c r="AZ60" s="175">
        <f t="shared" si="9"/>
        <v>0</v>
      </c>
      <c r="BA60" s="175">
        <f t="shared" si="9"/>
        <v>0</v>
      </c>
      <c r="BB60" s="175">
        <f t="shared" si="9"/>
        <v>0</v>
      </c>
      <c r="BC60" s="175">
        <f t="shared" si="9"/>
        <v>0</v>
      </c>
      <c r="BD60" s="175">
        <f t="shared" si="9"/>
        <v>0</v>
      </c>
      <c r="BE60" s="175">
        <f t="shared" si="9"/>
        <v>0</v>
      </c>
      <c r="BF60" s="175">
        <f t="shared" si="9"/>
        <v>0</v>
      </c>
      <c r="BG60" s="175">
        <f t="shared" si="9"/>
        <v>0</v>
      </c>
      <c r="BH60" s="175">
        <f t="shared" si="9"/>
        <v>0</v>
      </c>
      <c r="BI60" s="175">
        <f t="shared" si="9"/>
        <v>0</v>
      </c>
      <c r="BJ60" s="175">
        <f t="shared" si="9"/>
        <v>0</v>
      </c>
      <c r="BK60" s="175">
        <f t="shared" si="9"/>
        <v>0</v>
      </c>
      <c r="BL60" s="175">
        <f t="shared" si="9"/>
        <v>0</v>
      </c>
      <c r="BM60" s="175">
        <f t="shared" si="9"/>
        <v>0</v>
      </c>
      <c r="BN60" s="175">
        <f t="shared" si="9"/>
        <v>0</v>
      </c>
      <c r="BO60" s="175">
        <f t="shared" si="9"/>
        <v>0</v>
      </c>
      <c r="BP60" s="175">
        <f t="shared" si="9"/>
        <v>0</v>
      </c>
      <c r="BQ60" s="175">
        <f t="shared" si="9"/>
        <v>0</v>
      </c>
      <c r="BR60" s="175">
        <f t="shared" si="9"/>
        <v>0</v>
      </c>
      <c r="BS60" s="175">
        <f t="shared" si="9"/>
        <v>0</v>
      </c>
      <c r="BT60" s="175">
        <f t="shared" si="9"/>
        <v>0</v>
      </c>
      <c r="BU60" s="175">
        <f t="shared" si="9"/>
        <v>0</v>
      </c>
      <c r="BV60" s="175">
        <f t="shared" si="9"/>
        <v>0</v>
      </c>
      <c r="BW60" s="175">
        <f t="shared" si="9"/>
        <v>0</v>
      </c>
      <c r="BX60" s="175">
        <f t="shared" ref="BX60:CO60" si="10" xml:space="preserve"> SUMPRODUCT( $G$47:$G$58, BX$47:BX$58 ) * BX$22</f>
        <v>0</v>
      </c>
      <c r="BY60" s="175">
        <f t="shared" si="10"/>
        <v>0</v>
      </c>
      <c r="BZ60" s="175">
        <f t="shared" si="10"/>
        <v>0</v>
      </c>
      <c r="CA60" s="175">
        <f t="shared" si="10"/>
        <v>0</v>
      </c>
      <c r="CB60" s="175">
        <f t="shared" si="10"/>
        <v>0</v>
      </c>
      <c r="CC60" s="175">
        <f t="shared" si="10"/>
        <v>0</v>
      </c>
      <c r="CD60" s="175">
        <f t="shared" si="10"/>
        <v>0</v>
      </c>
      <c r="CE60" s="175">
        <f t="shared" si="10"/>
        <v>0</v>
      </c>
      <c r="CF60" s="175">
        <f t="shared" si="10"/>
        <v>0</v>
      </c>
      <c r="CG60" s="175">
        <f t="shared" si="10"/>
        <v>0</v>
      </c>
      <c r="CH60" s="175">
        <f t="shared" si="10"/>
        <v>0</v>
      </c>
      <c r="CI60" s="175">
        <f t="shared" si="10"/>
        <v>0</v>
      </c>
      <c r="CJ60" s="175">
        <f t="shared" si="10"/>
        <v>0</v>
      </c>
      <c r="CK60" s="175">
        <f t="shared" si="10"/>
        <v>0</v>
      </c>
      <c r="CL60" s="175">
        <f t="shared" si="10"/>
        <v>0</v>
      </c>
      <c r="CM60" s="175">
        <f t="shared" si="10"/>
        <v>0</v>
      </c>
      <c r="CN60" s="175">
        <f t="shared" si="10"/>
        <v>0</v>
      </c>
      <c r="CO60" s="175">
        <f t="shared" si="10"/>
        <v>0</v>
      </c>
    </row>
    <row r="61" spans="2:93" outlineLevel="2" x14ac:dyDescent="0.2">
      <c r="B61" s="61"/>
      <c r="D61" s="39"/>
      <c r="E61" t="s">
        <v>422</v>
      </c>
      <c r="H61" s="174" t="s">
        <v>8</v>
      </c>
      <c r="I61" s="95">
        <f xml:space="preserve"> SUM( K61:CO61 )</f>
        <v>0</v>
      </c>
      <c r="J61" s="20"/>
      <c r="K61" s="95">
        <f xml:space="preserve"> SUMPRODUCT( $G$30:$G$44, K$30:K$44 ) * K$22</f>
        <v>0</v>
      </c>
      <c r="L61" s="95">
        <f t="shared" ref="L61:BW61" si="11" xml:space="preserve"> SUMPRODUCT( $G$30:$G$44, L$30:L$44 ) * L$22</f>
        <v>0</v>
      </c>
      <c r="M61" s="95">
        <f t="shared" si="11"/>
        <v>0</v>
      </c>
      <c r="N61" s="95">
        <f t="shared" si="11"/>
        <v>0</v>
      </c>
      <c r="O61" s="95">
        <f t="shared" si="11"/>
        <v>0</v>
      </c>
      <c r="P61" s="95">
        <f t="shared" si="11"/>
        <v>0</v>
      </c>
      <c r="Q61" s="95">
        <f t="shared" si="11"/>
        <v>0</v>
      </c>
      <c r="R61" s="95">
        <f t="shared" si="11"/>
        <v>0</v>
      </c>
      <c r="S61" s="95">
        <f t="shared" si="11"/>
        <v>0</v>
      </c>
      <c r="T61" s="95">
        <f t="shared" si="11"/>
        <v>0</v>
      </c>
      <c r="U61" s="95">
        <f t="shared" si="11"/>
        <v>0</v>
      </c>
      <c r="V61" s="95">
        <f t="shared" si="11"/>
        <v>0</v>
      </c>
      <c r="W61" s="95">
        <f t="shared" si="11"/>
        <v>0</v>
      </c>
      <c r="X61" s="95">
        <f t="shared" si="11"/>
        <v>0</v>
      </c>
      <c r="Y61" s="95">
        <f t="shared" si="11"/>
        <v>0</v>
      </c>
      <c r="Z61" s="95">
        <f t="shared" si="11"/>
        <v>0</v>
      </c>
      <c r="AA61" s="95">
        <f t="shared" si="11"/>
        <v>0</v>
      </c>
      <c r="AB61" s="95">
        <f t="shared" si="11"/>
        <v>0</v>
      </c>
      <c r="AC61" s="95">
        <f t="shared" si="11"/>
        <v>0</v>
      </c>
      <c r="AD61" s="95">
        <f t="shared" si="11"/>
        <v>0</v>
      </c>
      <c r="AE61" s="95">
        <f t="shared" si="11"/>
        <v>0</v>
      </c>
      <c r="AF61" s="95">
        <f t="shared" si="11"/>
        <v>0</v>
      </c>
      <c r="AG61" s="95">
        <f t="shared" si="11"/>
        <v>0</v>
      </c>
      <c r="AH61" s="95">
        <f t="shared" si="11"/>
        <v>0</v>
      </c>
      <c r="AI61" s="95">
        <f t="shared" si="11"/>
        <v>0</v>
      </c>
      <c r="AJ61" s="95">
        <f t="shared" si="11"/>
        <v>0</v>
      </c>
      <c r="AK61" s="95">
        <f t="shared" si="11"/>
        <v>0</v>
      </c>
      <c r="AL61" s="95">
        <f t="shared" si="11"/>
        <v>0</v>
      </c>
      <c r="AM61" s="95">
        <f t="shared" si="11"/>
        <v>0</v>
      </c>
      <c r="AN61" s="95">
        <f t="shared" si="11"/>
        <v>0</v>
      </c>
      <c r="AO61" s="95">
        <f t="shared" si="11"/>
        <v>0</v>
      </c>
      <c r="AP61" s="95">
        <f t="shared" si="11"/>
        <v>0</v>
      </c>
      <c r="AQ61" s="95">
        <f t="shared" si="11"/>
        <v>0</v>
      </c>
      <c r="AR61" s="95">
        <f t="shared" si="11"/>
        <v>0</v>
      </c>
      <c r="AS61" s="95">
        <f t="shared" si="11"/>
        <v>0</v>
      </c>
      <c r="AT61" s="95">
        <f t="shared" si="11"/>
        <v>0</v>
      </c>
      <c r="AU61" s="95">
        <f t="shared" si="11"/>
        <v>0</v>
      </c>
      <c r="AV61" s="95">
        <f t="shared" si="11"/>
        <v>0</v>
      </c>
      <c r="AW61" s="95">
        <f t="shared" si="11"/>
        <v>0</v>
      </c>
      <c r="AX61" s="95">
        <f t="shared" si="11"/>
        <v>0</v>
      </c>
      <c r="AY61" s="95">
        <f t="shared" si="11"/>
        <v>0</v>
      </c>
      <c r="AZ61" s="95">
        <f t="shared" si="11"/>
        <v>0</v>
      </c>
      <c r="BA61" s="95">
        <f t="shared" si="11"/>
        <v>0</v>
      </c>
      <c r="BB61" s="95">
        <f t="shared" si="11"/>
        <v>0</v>
      </c>
      <c r="BC61" s="95">
        <f t="shared" si="11"/>
        <v>0</v>
      </c>
      <c r="BD61" s="95">
        <f t="shared" si="11"/>
        <v>0</v>
      </c>
      <c r="BE61" s="95">
        <f t="shared" si="11"/>
        <v>0</v>
      </c>
      <c r="BF61" s="95">
        <f t="shared" si="11"/>
        <v>0</v>
      </c>
      <c r="BG61" s="95">
        <f t="shared" si="11"/>
        <v>0</v>
      </c>
      <c r="BH61" s="95">
        <f t="shared" si="11"/>
        <v>0</v>
      </c>
      <c r="BI61" s="95">
        <f t="shared" si="11"/>
        <v>0</v>
      </c>
      <c r="BJ61" s="95">
        <f t="shared" si="11"/>
        <v>0</v>
      </c>
      <c r="BK61" s="95">
        <f t="shared" si="11"/>
        <v>0</v>
      </c>
      <c r="BL61" s="95">
        <f t="shared" si="11"/>
        <v>0</v>
      </c>
      <c r="BM61" s="95">
        <f t="shared" si="11"/>
        <v>0</v>
      </c>
      <c r="BN61" s="95">
        <f t="shared" si="11"/>
        <v>0</v>
      </c>
      <c r="BO61" s="95">
        <f t="shared" si="11"/>
        <v>0</v>
      </c>
      <c r="BP61" s="95">
        <f t="shared" si="11"/>
        <v>0</v>
      </c>
      <c r="BQ61" s="95">
        <f t="shared" si="11"/>
        <v>0</v>
      </c>
      <c r="BR61" s="95">
        <f t="shared" si="11"/>
        <v>0</v>
      </c>
      <c r="BS61" s="95">
        <f t="shared" si="11"/>
        <v>0</v>
      </c>
      <c r="BT61" s="95">
        <f t="shared" si="11"/>
        <v>0</v>
      </c>
      <c r="BU61" s="95">
        <f t="shared" si="11"/>
        <v>0</v>
      </c>
      <c r="BV61" s="95">
        <f t="shared" si="11"/>
        <v>0</v>
      </c>
      <c r="BW61" s="95">
        <f t="shared" si="11"/>
        <v>0</v>
      </c>
      <c r="BX61" s="95">
        <f t="shared" ref="BX61:CO61" si="12" xml:space="preserve"> SUMPRODUCT( $G$30:$G$44, BX$30:BX$44 ) * BX$22</f>
        <v>0</v>
      </c>
      <c r="BY61" s="95">
        <f t="shared" si="12"/>
        <v>0</v>
      </c>
      <c r="BZ61" s="95">
        <f t="shared" si="12"/>
        <v>0</v>
      </c>
      <c r="CA61" s="95">
        <f t="shared" si="12"/>
        <v>0</v>
      </c>
      <c r="CB61" s="95">
        <f t="shared" si="12"/>
        <v>0</v>
      </c>
      <c r="CC61" s="95">
        <f t="shared" si="12"/>
        <v>0</v>
      </c>
      <c r="CD61" s="95">
        <f t="shared" si="12"/>
        <v>0</v>
      </c>
      <c r="CE61" s="95">
        <f t="shared" si="12"/>
        <v>0</v>
      </c>
      <c r="CF61" s="95">
        <f t="shared" si="12"/>
        <v>0</v>
      </c>
      <c r="CG61" s="95">
        <f t="shared" si="12"/>
        <v>0</v>
      </c>
      <c r="CH61" s="95">
        <f t="shared" si="12"/>
        <v>0</v>
      </c>
      <c r="CI61" s="95">
        <f t="shared" si="12"/>
        <v>0</v>
      </c>
      <c r="CJ61" s="95">
        <f t="shared" si="12"/>
        <v>0</v>
      </c>
      <c r="CK61" s="95">
        <f t="shared" si="12"/>
        <v>0</v>
      </c>
      <c r="CL61" s="95">
        <f t="shared" si="12"/>
        <v>0</v>
      </c>
      <c r="CM61" s="95">
        <f t="shared" si="12"/>
        <v>0</v>
      </c>
      <c r="CN61" s="95">
        <f t="shared" si="12"/>
        <v>0</v>
      </c>
      <c r="CO61" s="95">
        <f t="shared" si="12"/>
        <v>0</v>
      </c>
    </row>
    <row r="62" spans="2:93" outlineLevel="2" x14ac:dyDescent="0.2">
      <c r="B62" s="61"/>
      <c r="D62" s="39"/>
      <c r="E62" t="s">
        <v>424</v>
      </c>
      <c r="H62" s="174" t="s">
        <v>8</v>
      </c>
      <c r="I62" s="315">
        <f xml:space="preserve"> SUM( K62:CO62 )</f>
        <v>0</v>
      </c>
      <c r="J62" s="20"/>
      <c r="K62" s="315">
        <f>SUM(K60:K61)</f>
        <v>0</v>
      </c>
      <c r="L62" s="315">
        <f t="shared" ref="L62:BW62" si="13">SUM(L60:L61)</f>
        <v>0</v>
      </c>
      <c r="M62" s="315">
        <f t="shared" si="13"/>
        <v>0</v>
      </c>
      <c r="N62" s="315">
        <f t="shared" si="13"/>
        <v>0</v>
      </c>
      <c r="O62" s="315">
        <f t="shared" si="13"/>
        <v>0</v>
      </c>
      <c r="P62" s="315">
        <f t="shared" si="13"/>
        <v>0</v>
      </c>
      <c r="Q62" s="315">
        <f t="shared" si="13"/>
        <v>0</v>
      </c>
      <c r="R62" s="315">
        <f t="shared" si="13"/>
        <v>0</v>
      </c>
      <c r="S62" s="315">
        <f t="shared" si="13"/>
        <v>0</v>
      </c>
      <c r="T62" s="315">
        <f t="shared" si="13"/>
        <v>0</v>
      </c>
      <c r="U62" s="315">
        <f t="shared" si="13"/>
        <v>0</v>
      </c>
      <c r="V62" s="315">
        <f t="shared" si="13"/>
        <v>0</v>
      </c>
      <c r="W62" s="315">
        <f t="shared" si="13"/>
        <v>0</v>
      </c>
      <c r="X62" s="315">
        <f t="shared" si="13"/>
        <v>0</v>
      </c>
      <c r="Y62" s="315">
        <f t="shared" si="13"/>
        <v>0</v>
      </c>
      <c r="Z62" s="315">
        <f t="shared" si="13"/>
        <v>0</v>
      </c>
      <c r="AA62" s="315">
        <f t="shared" si="13"/>
        <v>0</v>
      </c>
      <c r="AB62" s="315">
        <f t="shared" si="13"/>
        <v>0</v>
      </c>
      <c r="AC62" s="315">
        <f t="shared" si="13"/>
        <v>0</v>
      </c>
      <c r="AD62" s="315">
        <f t="shared" si="13"/>
        <v>0</v>
      </c>
      <c r="AE62" s="315">
        <f t="shared" si="13"/>
        <v>0</v>
      </c>
      <c r="AF62" s="315">
        <f t="shared" si="13"/>
        <v>0</v>
      </c>
      <c r="AG62" s="315">
        <f t="shared" si="13"/>
        <v>0</v>
      </c>
      <c r="AH62" s="315">
        <f t="shared" si="13"/>
        <v>0</v>
      </c>
      <c r="AI62" s="315">
        <f t="shared" si="13"/>
        <v>0</v>
      </c>
      <c r="AJ62" s="315">
        <f t="shared" si="13"/>
        <v>0</v>
      </c>
      <c r="AK62" s="315">
        <f t="shared" si="13"/>
        <v>0</v>
      </c>
      <c r="AL62" s="315">
        <f t="shared" si="13"/>
        <v>0</v>
      </c>
      <c r="AM62" s="315">
        <f t="shared" si="13"/>
        <v>0</v>
      </c>
      <c r="AN62" s="315">
        <f t="shared" si="13"/>
        <v>0</v>
      </c>
      <c r="AO62" s="315">
        <f t="shared" si="13"/>
        <v>0</v>
      </c>
      <c r="AP62" s="315">
        <f t="shared" si="13"/>
        <v>0</v>
      </c>
      <c r="AQ62" s="315">
        <f t="shared" si="13"/>
        <v>0</v>
      </c>
      <c r="AR62" s="315">
        <f t="shared" si="13"/>
        <v>0</v>
      </c>
      <c r="AS62" s="315">
        <f t="shared" si="13"/>
        <v>0</v>
      </c>
      <c r="AT62" s="315">
        <f t="shared" si="13"/>
        <v>0</v>
      </c>
      <c r="AU62" s="315">
        <f t="shared" si="13"/>
        <v>0</v>
      </c>
      <c r="AV62" s="315">
        <f t="shared" si="13"/>
        <v>0</v>
      </c>
      <c r="AW62" s="315">
        <f t="shared" si="13"/>
        <v>0</v>
      </c>
      <c r="AX62" s="315">
        <f t="shared" si="13"/>
        <v>0</v>
      </c>
      <c r="AY62" s="315">
        <f t="shared" si="13"/>
        <v>0</v>
      </c>
      <c r="AZ62" s="315">
        <f t="shared" si="13"/>
        <v>0</v>
      </c>
      <c r="BA62" s="315">
        <f t="shared" si="13"/>
        <v>0</v>
      </c>
      <c r="BB62" s="315">
        <f t="shared" si="13"/>
        <v>0</v>
      </c>
      <c r="BC62" s="315">
        <f t="shared" si="13"/>
        <v>0</v>
      </c>
      <c r="BD62" s="315">
        <f t="shared" si="13"/>
        <v>0</v>
      </c>
      <c r="BE62" s="315">
        <f t="shared" si="13"/>
        <v>0</v>
      </c>
      <c r="BF62" s="315">
        <f t="shared" si="13"/>
        <v>0</v>
      </c>
      <c r="BG62" s="315">
        <f t="shared" si="13"/>
        <v>0</v>
      </c>
      <c r="BH62" s="315">
        <f t="shared" si="13"/>
        <v>0</v>
      </c>
      <c r="BI62" s="315">
        <f t="shared" si="13"/>
        <v>0</v>
      </c>
      <c r="BJ62" s="315">
        <f t="shared" si="13"/>
        <v>0</v>
      </c>
      <c r="BK62" s="315">
        <f t="shared" si="13"/>
        <v>0</v>
      </c>
      <c r="BL62" s="315">
        <f t="shared" si="13"/>
        <v>0</v>
      </c>
      <c r="BM62" s="315">
        <f t="shared" si="13"/>
        <v>0</v>
      </c>
      <c r="BN62" s="315">
        <f t="shared" si="13"/>
        <v>0</v>
      </c>
      <c r="BO62" s="315">
        <f t="shared" si="13"/>
        <v>0</v>
      </c>
      <c r="BP62" s="315">
        <f t="shared" si="13"/>
        <v>0</v>
      </c>
      <c r="BQ62" s="315">
        <f t="shared" si="13"/>
        <v>0</v>
      </c>
      <c r="BR62" s="315">
        <f t="shared" si="13"/>
        <v>0</v>
      </c>
      <c r="BS62" s="315">
        <f t="shared" si="13"/>
        <v>0</v>
      </c>
      <c r="BT62" s="315">
        <f t="shared" si="13"/>
        <v>0</v>
      </c>
      <c r="BU62" s="315">
        <f t="shared" si="13"/>
        <v>0</v>
      </c>
      <c r="BV62" s="315">
        <f t="shared" si="13"/>
        <v>0</v>
      </c>
      <c r="BW62" s="315">
        <f t="shared" si="13"/>
        <v>0</v>
      </c>
      <c r="BX62" s="315">
        <f t="shared" ref="BX62:CO62" si="14">SUM(BX60:BX61)</f>
        <v>0</v>
      </c>
      <c r="BY62" s="315">
        <f t="shared" si="14"/>
        <v>0</v>
      </c>
      <c r="BZ62" s="315">
        <f t="shared" si="14"/>
        <v>0</v>
      </c>
      <c r="CA62" s="315">
        <f t="shared" si="14"/>
        <v>0</v>
      </c>
      <c r="CB62" s="315">
        <f t="shared" si="14"/>
        <v>0</v>
      </c>
      <c r="CC62" s="315">
        <f t="shared" si="14"/>
        <v>0</v>
      </c>
      <c r="CD62" s="315">
        <f t="shared" si="14"/>
        <v>0</v>
      </c>
      <c r="CE62" s="315">
        <f t="shared" si="14"/>
        <v>0</v>
      </c>
      <c r="CF62" s="315">
        <f t="shared" si="14"/>
        <v>0</v>
      </c>
      <c r="CG62" s="315">
        <f t="shared" si="14"/>
        <v>0</v>
      </c>
      <c r="CH62" s="315">
        <f t="shared" si="14"/>
        <v>0</v>
      </c>
      <c r="CI62" s="315">
        <f t="shared" si="14"/>
        <v>0</v>
      </c>
      <c r="CJ62" s="315">
        <f t="shared" si="14"/>
        <v>0</v>
      </c>
      <c r="CK62" s="315">
        <f t="shared" si="14"/>
        <v>0</v>
      </c>
      <c r="CL62" s="315">
        <f t="shared" si="14"/>
        <v>0</v>
      </c>
      <c r="CM62" s="315">
        <f t="shared" si="14"/>
        <v>0</v>
      </c>
      <c r="CN62" s="315">
        <f t="shared" si="14"/>
        <v>0</v>
      </c>
      <c r="CO62" s="315">
        <f t="shared" si="14"/>
        <v>0</v>
      </c>
    </row>
    <row r="63" spans="2:93" outlineLevel="2" x14ac:dyDescent="0.2">
      <c r="B63" s="61"/>
      <c r="D63" s="39"/>
      <c r="H63" s="174"/>
      <c r="I63" s="144"/>
      <c r="J63" s="20"/>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c r="CF63" s="144"/>
      <c r="CG63" s="144"/>
      <c r="CH63" s="144"/>
      <c r="CI63" s="144"/>
      <c r="CJ63" s="144"/>
      <c r="CK63" s="144"/>
      <c r="CL63" s="144"/>
      <c r="CM63" s="144"/>
      <c r="CN63" s="144"/>
      <c r="CO63" s="144"/>
    </row>
    <row r="64" spans="2:93" outlineLevel="2" x14ac:dyDescent="0.2">
      <c r="B64" s="61"/>
      <c r="D64" s="39"/>
      <c r="E64" t="s">
        <v>428</v>
      </c>
      <c r="G64" s="55">
        <f xml:space="preserve"> G46 + G53 + G54 + G57 + G58</f>
        <v>0</v>
      </c>
      <c r="H64" s="174" t="s">
        <v>182</v>
      </c>
      <c r="I64" s="144"/>
      <c r="J64" s="20"/>
      <c r="K64" s="175">
        <f xml:space="preserve"> $G64 * K$22</f>
        <v>0</v>
      </c>
      <c r="L64" s="175">
        <f t="shared" ref="L64:BW64" si="15" xml:space="preserve"> $G64 * L$22</f>
        <v>0</v>
      </c>
      <c r="M64" s="175">
        <f t="shared" si="15"/>
        <v>0</v>
      </c>
      <c r="N64" s="175">
        <f t="shared" si="15"/>
        <v>0</v>
      </c>
      <c r="O64" s="175">
        <f t="shared" si="15"/>
        <v>0</v>
      </c>
      <c r="P64" s="175">
        <f t="shared" si="15"/>
        <v>0</v>
      </c>
      <c r="Q64" s="175">
        <f t="shared" si="15"/>
        <v>0</v>
      </c>
      <c r="R64" s="175">
        <f t="shared" si="15"/>
        <v>0</v>
      </c>
      <c r="S64" s="175">
        <f t="shared" si="15"/>
        <v>0</v>
      </c>
      <c r="T64" s="175">
        <f t="shared" si="15"/>
        <v>0</v>
      </c>
      <c r="U64" s="175">
        <f t="shared" si="15"/>
        <v>0</v>
      </c>
      <c r="V64" s="175">
        <f t="shared" si="15"/>
        <v>0</v>
      </c>
      <c r="W64" s="175">
        <f t="shared" si="15"/>
        <v>0</v>
      </c>
      <c r="X64" s="175">
        <f t="shared" si="15"/>
        <v>0</v>
      </c>
      <c r="Y64" s="175">
        <f t="shared" si="15"/>
        <v>0</v>
      </c>
      <c r="Z64" s="175">
        <f t="shared" si="15"/>
        <v>0</v>
      </c>
      <c r="AA64" s="175">
        <f t="shared" si="15"/>
        <v>0</v>
      </c>
      <c r="AB64" s="175">
        <f t="shared" si="15"/>
        <v>0</v>
      </c>
      <c r="AC64" s="175">
        <f t="shared" si="15"/>
        <v>0</v>
      </c>
      <c r="AD64" s="175">
        <f t="shared" si="15"/>
        <v>0</v>
      </c>
      <c r="AE64" s="175">
        <f t="shared" si="15"/>
        <v>0</v>
      </c>
      <c r="AF64" s="175">
        <f t="shared" si="15"/>
        <v>0</v>
      </c>
      <c r="AG64" s="175">
        <f t="shared" si="15"/>
        <v>0</v>
      </c>
      <c r="AH64" s="175">
        <f t="shared" si="15"/>
        <v>0</v>
      </c>
      <c r="AI64" s="175">
        <f t="shared" si="15"/>
        <v>0</v>
      </c>
      <c r="AJ64" s="175">
        <f t="shared" si="15"/>
        <v>0</v>
      </c>
      <c r="AK64" s="175">
        <f t="shared" si="15"/>
        <v>0</v>
      </c>
      <c r="AL64" s="175">
        <f t="shared" si="15"/>
        <v>0</v>
      </c>
      <c r="AM64" s="175">
        <f t="shared" si="15"/>
        <v>0</v>
      </c>
      <c r="AN64" s="175">
        <f t="shared" si="15"/>
        <v>0</v>
      </c>
      <c r="AO64" s="175">
        <f t="shared" si="15"/>
        <v>0</v>
      </c>
      <c r="AP64" s="175">
        <f t="shared" si="15"/>
        <v>0</v>
      </c>
      <c r="AQ64" s="175">
        <f t="shared" si="15"/>
        <v>0</v>
      </c>
      <c r="AR64" s="175">
        <f t="shared" si="15"/>
        <v>0</v>
      </c>
      <c r="AS64" s="175">
        <f t="shared" si="15"/>
        <v>0</v>
      </c>
      <c r="AT64" s="175">
        <f t="shared" si="15"/>
        <v>0</v>
      </c>
      <c r="AU64" s="175">
        <f t="shared" si="15"/>
        <v>0</v>
      </c>
      <c r="AV64" s="175">
        <f t="shared" si="15"/>
        <v>0</v>
      </c>
      <c r="AW64" s="175">
        <f t="shared" si="15"/>
        <v>0</v>
      </c>
      <c r="AX64" s="175">
        <f t="shared" si="15"/>
        <v>0</v>
      </c>
      <c r="AY64" s="175">
        <f t="shared" si="15"/>
        <v>0</v>
      </c>
      <c r="AZ64" s="175">
        <f t="shared" si="15"/>
        <v>0</v>
      </c>
      <c r="BA64" s="175">
        <f t="shared" si="15"/>
        <v>0</v>
      </c>
      <c r="BB64" s="175">
        <f t="shared" si="15"/>
        <v>0</v>
      </c>
      <c r="BC64" s="175">
        <f t="shared" si="15"/>
        <v>0</v>
      </c>
      <c r="BD64" s="175">
        <f t="shared" si="15"/>
        <v>0</v>
      </c>
      <c r="BE64" s="175">
        <f t="shared" si="15"/>
        <v>0</v>
      </c>
      <c r="BF64" s="175">
        <f t="shared" si="15"/>
        <v>0</v>
      </c>
      <c r="BG64" s="175">
        <f t="shared" si="15"/>
        <v>0</v>
      </c>
      <c r="BH64" s="175">
        <f t="shared" si="15"/>
        <v>0</v>
      </c>
      <c r="BI64" s="175">
        <f t="shared" si="15"/>
        <v>0</v>
      </c>
      <c r="BJ64" s="175">
        <f t="shared" si="15"/>
        <v>0</v>
      </c>
      <c r="BK64" s="175">
        <f t="shared" si="15"/>
        <v>0</v>
      </c>
      <c r="BL64" s="175">
        <f t="shared" si="15"/>
        <v>0</v>
      </c>
      <c r="BM64" s="175">
        <f t="shared" si="15"/>
        <v>0</v>
      </c>
      <c r="BN64" s="175">
        <f t="shared" si="15"/>
        <v>0</v>
      </c>
      <c r="BO64" s="175">
        <f t="shared" si="15"/>
        <v>0</v>
      </c>
      <c r="BP64" s="175">
        <f t="shared" si="15"/>
        <v>0</v>
      </c>
      <c r="BQ64" s="175">
        <f t="shared" si="15"/>
        <v>0</v>
      </c>
      <c r="BR64" s="175">
        <f t="shared" si="15"/>
        <v>0</v>
      </c>
      <c r="BS64" s="175">
        <f t="shared" si="15"/>
        <v>0</v>
      </c>
      <c r="BT64" s="175">
        <f t="shared" si="15"/>
        <v>0</v>
      </c>
      <c r="BU64" s="175">
        <f t="shared" si="15"/>
        <v>0</v>
      </c>
      <c r="BV64" s="175">
        <f t="shared" si="15"/>
        <v>0</v>
      </c>
      <c r="BW64" s="175">
        <f t="shared" si="15"/>
        <v>0</v>
      </c>
      <c r="BX64" s="175">
        <f t="shared" ref="BX64:CO64" si="16" xml:space="preserve"> $G64 * BX$22</f>
        <v>0</v>
      </c>
      <c r="BY64" s="175">
        <f t="shared" si="16"/>
        <v>0</v>
      </c>
      <c r="BZ64" s="175">
        <f t="shared" si="16"/>
        <v>0</v>
      </c>
      <c r="CA64" s="175">
        <f t="shared" si="16"/>
        <v>0</v>
      </c>
      <c r="CB64" s="175">
        <f t="shared" si="16"/>
        <v>0</v>
      </c>
      <c r="CC64" s="175">
        <f t="shared" si="16"/>
        <v>0</v>
      </c>
      <c r="CD64" s="175">
        <f t="shared" si="16"/>
        <v>0</v>
      </c>
      <c r="CE64" s="175">
        <f t="shared" si="16"/>
        <v>0</v>
      </c>
      <c r="CF64" s="175">
        <f t="shared" si="16"/>
        <v>0</v>
      </c>
      <c r="CG64" s="175">
        <f t="shared" si="16"/>
        <v>0</v>
      </c>
      <c r="CH64" s="175">
        <f t="shared" si="16"/>
        <v>0</v>
      </c>
      <c r="CI64" s="175">
        <f t="shared" si="16"/>
        <v>0</v>
      </c>
      <c r="CJ64" s="175">
        <f t="shared" si="16"/>
        <v>0</v>
      </c>
      <c r="CK64" s="175">
        <f t="shared" si="16"/>
        <v>0</v>
      </c>
      <c r="CL64" s="175">
        <f t="shared" si="16"/>
        <v>0</v>
      </c>
      <c r="CM64" s="175">
        <f t="shared" si="16"/>
        <v>0</v>
      </c>
      <c r="CN64" s="175">
        <f t="shared" si="16"/>
        <v>0</v>
      </c>
      <c r="CO64" s="175">
        <f t="shared" si="16"/>
        <v>0</v>
      </c>
    </row>
    <row r="65" spans="1:211" outlineLevel="2" x14ac:dyDescent="0.2">
      <c r="B65" s="61"/>
      <c r="D65" s="39"/>
      <c r="E65" t="s">
        <v>427</v>
      </c>
      <c r="H65" s="174" t="s">
        <v>31</v>
      </c>
      <c r="I65" s="95">
        <f xml:space="preserve"> SUM( K65:CO65 )</f>
        <v>0</v>
      </c>
      <c r="J65" s="20"/>
      <c r="K65" s="198">
        <f xml:space="preserve"> K60 / MAX( 1, K64 )</f>
        <v>0</v>
      </c>
      <c r="L65" s="198">
        <f t="shared" ref="L65:BW65" si="17" xml:space="preserve"> L60 / MAX( 1, L64 )</f>
        <v>0</v>
      </c>
      <c r="M65" s="198">
        <f t="shared" si="17"/>
        <v>0</v>
      </c>
      <c r="N65" s="198">
        <f t="shared" si="17"/>
        <v>0</v>
      </c>
      <c r="O65" s="198">
        <f t="shared" si="17"/>
        <v>0</v>
      </c>
      <c r="P65" s="198">
        <f t="shared" si="17"/>
        <v>0</v>
      </c>
      <c r="Q65" s="198">
        <f t="shared" si="17"/>
        <v>0</v>
      </c>
      <c r="R65" s="198">
        <f t="shared" si="17"/>
        <v>0</v>
      </c>
      <c r="S65" s="198">
        <f t="shared" si="17"/>
        <v>0</v>
      </c>
      <c r="T65" s="198">
        <f t="shared" si="17"/>
        <v>0</v>
      </c>
      <c r="U65" s="198">
        <f t="shared" si="17"/>
        <v>0</v>
      </c>
      <c r="V65" s="198">
        <f t="shared" si="17"/>
        <v>0</v>
      </c>
      <c r="W65" s="198">
        <f t="shared" si="17"/>
        <v>0</v>
      </c>
      <c r="X65" s="198">
        <f t="shared" si="17"/>
        <v>0</v>
      </c>
      <c r="Y65" s="198">
        <f t="shared" si="17"/>
        <v>0</v>
      </c>
      <c r="Z65" s="198">
        <f t="shared" si="17"/>
        <v>0</v>
      </c>
      <c r="AA65" s="198">
        <f t="shared" si="17"/>
        <v>0</v>
      </c>
      <c r="AB65" s="198">
        <f t="shared" si="17"/>
        <v>0</v>
      </c>
      <c r="AC65" s="198">
        <f t="shared" si="17"/>
        <v>0</v>
      </c>
      <c r="AD65" s="198">
        <f t="shared" si="17"/>
        <v>0</v>
      </c>
      <c r="AE65" s="198">
        <f t="shared" si="17"/>
        <v>0</v>
      </c>
      <c r="AF65" s="198">
        <f t="shared" si="17"/>
        <v>0</v>
      </c>
      <c r="AG65" s="198">
        <f t="shared" si="17"/>
        <v>0</v>
      </c>
      <c r="AH65" s="198">
        <f t="shared" si="17"/>
        <v>0</v>
      </c>
      <c r="AI65" s="198">
        <f t="shared" si="17"/>
        <v>0</v>
      </c>
      <c r="AJ65" s="198">
        <f t="shared" si="17"/>
        <v>0</v>
      </c>
      <c r="AK65" s="198">
        <f t="shared" si="17"/>
        <v>0</v>
      </c>
      <c r="AL65" s="198">
        <f t="shared" si="17"/>
        <v>0</v>
      </c>
      <c r="AM65" s="198">
        <f t="shared" si="17"/>
        <v>0</v>
      </c>
      <c r="AN65" s="198">
        <f t="shared" si="17"/>
        <v>0</v>
      </c>
      <c r="AO65" s="198">
        <f t="shared" si="17"/>
        <v>0</v>
      </c>
      <c r="AP65" s="198">
        <f t="shared" si="17"/>
        <v>0</v>
      </c>
      <c r="AQ65" s="198">
        <f t="shared" si="17"/>
        <v>0</v>
      </c>
      <c r="AR65" s="198">
        <f t="shared" si="17"/>
        <v>0</v>
      </c>
      <c r="AS65" s="198">
        <f t="shared" si="17"/>
        <v>0</v>
      </c>
      <c r="AT65" s="198">
        <f t="shared" si="17"/>
        <v>0</v>
      </c>
      <c r="AU65" s="198">
        <f t="shared" si="17"/>
        <v>0</v>
      </c>
      <c r="AV65" s="198">
        <f t="shared" si="17"/>
        <v>0</v>
      </c>
      <c r="AW65" s="198">
        <f t="shared" si="17"/>
        <v>0</v>
      </c>
      <c r="AX65" s="198">
        <f t="shared" si="17"/>
        <v>0</v>
      </c>
      <c r="AY65" s="198">
        <f t="shared" si="17"/>
        <v>0</v>
      </c>
      <c r="AZ65" s="198">
        <f t="shared" si="17"/>
        <v>0</v>
      </c>
      <c r="BA65" s="198">
        <f t="shared" si="17"/>
        <v>0</v>
      </c>
      <c r="BB65" s="198">
        <f t="shared" si="17"/>
        <v>0</v>
      </c>
      <c r="BC65" s="198">
        <f t="shared" si="17"/>
        <v>0</v>
      </c>
      <c r="BD65" s="198">
        <f t="shared" si="17"/>
        <v>0</v>
      </c>
      <c r="BE65" s="198">
        <f t="shared" si="17"/>
        <v>0</v>
      </c>
      <c r="BF65" s="198">
        <f t="shared" si="17"/>
        <v>0</v>
      </c>
      <c r="BG65" s="198">
        <f t="shared" si="17"/>
        <v>0</v>
      </c>
      <c r="BH65" s="198">
        <f t="shared" si="17"/>
        <v>0</v>
      </c>
      <c r="BI65" s="198">
        <f t="shared" si="17"/>
        <v>0</v>
      </c>
      <c r="BJ65" s="198">
        <f t="shared" si="17"/>
        <v>0</v>
      </c>
      <c r="BK65" s="198">
        <f t="shared" si="17"/>
        <v>0</v>
      </c>
      <c r="BL65" s="198">
        <f t="shared" si="17"/>
        <v>0</v>
      </c>
      <c r="BM65" s="198">
        <f t="shared" si="17"/>
        <v>0</v>
      </c>
      <c r="BN65" s="198">
        <f t="shared" si="17"/>
        <v>0</v>
      </c>
      <c r="BO65" s="198">
        <f t="shared" si="17"/>
        <v>0</v>
      </c>
      <c r="BP65" s="198">
        <f t="shared" si="17"/>
        <v>0</v>
      </c>
      <c r="BQ65" s="198">
        <f t="shared" si="17"/>
        <v>0</v>
      </c>
      <c r="BR65" s="198">
        <f t="shared" si="17"/>
        <v>0</v>
      </c>
      <c r="BS65" s="198">
        <f t="shared" si="17"/>
        <v>0</v>
      </c>
      <c r="BT65" s="198">
        <f t="shared" si="17"/>
        <v>0</v>
      </c>
      <c r="BU65" s="198">
        <f t="shared" si="17"/>
        <v>0</v>
      </c>
      <c r="BV65" s="198">
        <f t="shared" si="17"/>
        <v>0</v>
      </c>
      <c r="BW65" s="198">
        <f t="shared" si="17"/>
        <v>0</v>
      </c>
      <c r="BX65" s="198">
        <f t="shared" ref="BX65:CO65" si="18" xml:space="preserve"> BX60 / MAX( 1, BX64 )</f>
        <v>0</v>
      </c>
      <c r="BY65" s="198">
        <f t="shared" si="18"/>
        <v>0</v>
      </c>
      <c r="BZ65" s="198">
        <f t="shared" si="18"/>
        <v>0</v>
      </c>
      <c r="CA65" s="198">
        <f t="shared" si="18"/>
        <v>0</v>
      </c>
      <c r="CB65" s="198">
        <f t="shared" si="18"/>
        <v>0</v>
      </c>
      <c r="CC65" s="198">
        <f t="shared" si="18"/>
        <v>0</v>
      </c>
      <c r="CD65" s="198">
        <f t="shared" si="18"/>
        <v>0</v>
      </c>
      <c r="CE65" s="198">
        <f t="shared" si="18"/>
        <v>0</v>
      </c>
      <c r="CF65" s="198">
        <f t="shared" si="18"/>
        <v>0</v>
      </c>
      <c r="CG65" s="198">
        <f t="shared" si="18"/>
        <v>0</v>
      </c>
      <c r="CH65" s="198">
        <f t="shared" si="18"/>
        <v>0</v>
      </c>
      <c r="CI65" s="198">
        <f t="shared" si="18"/>
        <v>0</v>
      </c>
      <c r="CJ65" s="198">
        <f t="shared" si="18"/>
        <v>0</v>
      </c>
      <c r="CK65" s="198">
        <f t="shared" si="18"/>
        <v>0</v>
      </c>
      <c r="CL65" s="198">
        <f t="shared" si="18"/>
        <v>0</v>
      </c>
      <c r="CM65" s="198">
        <f t="shared" si="18"/>
        <v>0</v>
      </c>
      <c r="CN65" s="198">
        <f t="shared" si="18"/>
        <v>0</v>
      </c>
      <c r="CO65" s="198">
        <f t="shared" si="18"/>
        <v>0</v>
      </c>
    </row>
    <row r="66" spans="1:211" outlineLevel="2" x14ac:dyDescent="0.2">
      <c r="B66" s="61"/>
      <c r="D66" s="39"/>
      <c r="H66" s="163"/>
      <c r="I66" s="78"/>
    </row>
    <row r="67" spans="1:211" outlineLevel="1" x14ac:dyDescent="0.2">
      <c r="B67" s="61"/>
      <c r="D67" s="39"/>
      <c r="E67" t="s">
        <v>221</v>
      </c>
      <c r="H67" s="163" t="s">
        <v>8</v>
      </c>
      <c r="I67" s="55">
        <f xml:space="preserve"> SUM( K67:CO67 )</f>
        <v>2480964.1041334183</v>
      </c>
      <c r="K67" s="55">
        <f xml:space="preserve"> K25 + K60</f>
        <v>3180.3985808325724</v>
      </c>
      <c r="L67" s="55">
        <f t="shared" ref="L67:BW67" si="19" xml:space="preserve"> L25 + L60</f>
        <v>10167.702700156489</v>
      </c>
      <c r="M67" s="55">
        <f t="shared" si="19"/>
        <v>10985.234853387199</v>
      </c>
      <c r="N67" s="55">
        <f t="shared" si="19"/>
        <v>11898.276541763811</v>
      </c>
      <c r="O67" s="55">
        <f t="shared" si="19"/>
        <v>12947.264344370242</v>
      </c>
      <c r="P67" s="55">
        <f t="shared" si="19"/>
        <v>13556.262550239984</v>
      </c>
      <c r="Q67" s="55">
        <f t="shared" si="19"/>
        <v>12793.359109598001</v>
      </c>
      <c r="R67" s="55">
        <f t="shared" si="19"/>
        <v>13556.262550239979</v>
      </c>
      <c r="S67" s="55">
        <f t="shared" si="19"/>
        <v>14036.407756448114</v>
      </c>
      <c r="T67" s="55">
        <f t="shared" si="19"/>
        <v>14277.973331894604</v>
      </c>
      <c r="U67" s="55">
        <f t="shared" si="19"/>
        <v>14563.487182234792</v>
      </c>
      <c r="V67" s="55">
        <f t="shared" si="19"/>
        <v>14854.710397401577</v>
      </c>
      <c r="W67" s="55">
        <f t="shared" si="19"/>
        <v>15193.268809865722</v>
      </c>
      <c r="X67" s="55">
        <f t="shared" si="19"/>
        <v>15454.743881454631</v>
      </c>
      <c r="Y67" s="55">
        <f t="shared" si="19"/>
        <v>15763.789383154699</v>
      </c>
      <c r="Z67" s="55">
        <f t="shared" si="19"/>
        <v>16079.014807527941</v>
      </c>
      <c r="AA67" s="55">
        <f t="shared" si="19"/>
        <v>16445.476729813305</v>
      </c>
      <c r="AB67" s="55">
        <f t="shared" si="19"/>
        <v>16728.502210310922</v>
      </c>
      <c r="AC67" s="55">
        <f t="shared" si="19"/>
        <v>17063.01880909325</v>
      </c>
      <c r="AD67" s="55">
        <f t="shared" si="19"/>
        <v>17404.224671113509</v>
      </c>
      <c r="AE67" s="55">
        <f t="shared" si="19"/>
        <v>17800.889871389121</v>
      </c>
      <c r="AF67" s="55">
        <f t="shared" si="19"/>
        <v>18107.241915291961</v>
      </c>
      <c r="AG67" s="55">
        <f t="shared" si="19"/>
        <v>18469.32890327699</v>
      </c>
      <c r="AH67" s="55">
        <f t="shared" si="19"/>
        <v>18838.656474200132</v>
      </c>
      <c r="AI67" s="55">
        <f t="shared" si="19"/>
        <v>19268.014264304085</v>
      </c>
      <c r="AJ67" s="55">
        <f t="shared" si="19"/>
        <v>19599.61541427279</v>
      </c>
      <c r="AK67" s="55">
        <f t="shared" si="19"/>
        <v>19991.545104295077</v>
      </c>
      <c r="AL67" s="55">
        <f t="shared" si="19"/>
        <v>20391.312135952605</v>
      </c>
      <c r="AM67" s="55">
        <f t="shared" si="19"/>
        <v>20856.056993315593</v>
      </c>
      <c r="AN67" s="55">
        <f t="shared" si="19"/>
        <v>21214.988245282162</v>
      </c>
      <c r="AO67" s="55">
        <f t="shared" si="19"/>
        <v>21639.220231015155</v>
      </c>
      <c r="AP67" s="55">
        <f t="shared" si="19"/>
        <v>22071.935501095893</v>
      </c>
      <c r="AQ67" s="55">
        <f t="shared" si="19"/>
        <v>22574.983978201803</v>
      </c>
      <c r="AR67" s="55">
        <f t="shared" si="19"/>
        <v>22963.497840866159</v>
      </c>
      <c r="AS67" s="55">
        <f t="shared" si="19"/>
        <v>23422.694432246415</v>
      </c>
      <c r="AT67" s="55">
        <f t="shared" si="19"/>
        <v>23891.073488379934</v>
      </c>
      <c r="AU67" s="55">
        <f t="shared" si="19"/>
        <v>24435.582515880404</v>
      </c>
      <c r="AV67" s="55">
        <f t="shared" si="19"/>
        <v>24856.11714655234</v>
      </c>
      <c r="AW67" s="55">
        <f t="shared" si="19"/>
        <v>25353.160077369845</v>
      </c>
      <c r="AX67" s="55">
        <f t="shared" si="19"/>
        <v>25860.142278815147</v>
      </c>
      <c r="AY67" s="55">
        <f t="shared" si="19"/>
        <v>26449.528977161277</v>
      </c>
      <c r="AZ67" s="55">
        <f t="shared" si="19"/>
        <v>26904.723482658697</v>
      </c>
      <c r="BA67" s="55">
        <f t="shared" si="19"/>
        <v>27442.731995163227</v>
      </c>
      <c r="BB67" s="55">
        <f t="shared" si="19"/>
        <v>27991.498959049506</v>
      </c>
      <c r="BC67" s="55">
        <f t="shared" si="19"/>
        <v>28629.462082970473</v>
      </c>
      <c r="BD67" s="55">
        <f t="shared" si="19"/>
        <v>29122.173081596113</v>
      </c>
      <c r="BE67" s="55">
        <f t="shared" si="19"/>
        <v>29704.523501611679</v>
      </c>
      <c r="BF67" s="55">
        <f t="shared" si="19"/>
        <v>30298.519069492493</v>
      </c>
      <c r="BG67" s="55">
        <f t="shared" si="19"/>
        <v>30989.062219897922</v>
      </c>
      <c r="BH67" s="55">
        <f t="shared" si="19"/>
        <v>31522.381768431107</v>
      </c>
      <c r="BI67" s="55">
        <f t="shared" si="19"/>
        <v>32152.728693823763</v>
      </c>
      <c r="BJ67" s="55">
        <f t="shared" si="19"/>
        <v>32795.680543846524</v>
      </c>
      <c r="BK67" s="55">
        <f t="shared" si="19"/>
        <v>33543.137292821455</v>
      </c>
      <c r="BL67" s="55">
        <f t="shared" si="19"/>
        <v>34120.412291027358</v>
      </c>
      <c r="BM67" s="55">
        <f t="shared" si="19"/>
        <v>34802.711526496882</v>
      </c>
      <c r="BN67" s="55">
        <f t="shared" si="19"/>
        <v>35498.654566817058</v>
      </c>
      <c r="BO67" s="55">
        <f t="shared" si="19"/>
        <v>36307.715653383711</v>
      </c>
      <c r="BP67" s="55">
        <f t="shared" si="19"/>
        <v>36932.568847815026</v>
      </c>
      <c r="BQ67" s="55">
        <f t="shared" si="19"/>
        <v>37671.102229939977</v>
      </c>
      <c r="BR67" s="55">
        <f t="shared" si="19"/>
        <v>38424.403920187775</v>
      </c>
      <c r="BS67" s="55">
        <f t="shared" si="19"/>
        <v>39300.146687503875</v>
      </c>
      <c r="BT67" s="55">
        <f t="shared" si="19"/>
        <v>39976.499406406409</v>
      </c>
      <c r="BU67" s="55">
        <f t="shared" si="19"/>
        <v>40775.901674734559</v>
      </c>
      <c r="BV67" s="55">
        <f t="shared" si="19"/>
        <v>41591.289434441329</v>
      </c>
      <c r="BW67" s="55">
        <f t="shared" si="19"/>
        <v>42539.209693171149</v>
      </c>
      <c r="BX67" s="55">
        <f t="shared" ref="BX67:CO67" si="20" xml:space="preserve"> BX25 + BX60</f>
        <v>43271.306455168458</v>
      </c>
      <c r="BY67" s="55">
        <f t="shared" si="20"/>
        <v>44136.594337984934</v>
      </c>
      <c r="BZ67" s="55">
        <f t="shared" si="20"/>
        <v>45019.185213973709</v>
      </c>
      <c r="CA67" s="55">
        <f t="shared" si="20"/>
        <v>46045.23173179329</v>
      </c>
      <c r="CB67" s="55">
        <f t="shared" si="20"/>
        <v>46837.666882784644</v>
      </c>
      <c r="CC67" s="55">
        <f t="shared" si="20"/>
        <v>47774.270580088283</v>
      </c>
      <c r="CD67" s="55">
        <f t="shared" si="20"/>
        <v>48729.603359009037</v>
      </c>
      <c r="CE67" s="55">
        <f t="shared" si="20"/>
        <v>49840.21519268836</v>
      </c>
      <c r="CF67" s="55">
        <f t="shared" si="20"/>
        <v>50697.961738122518</v>
      </c>
      <c r="CG67" s="55">
        <f t="shared" si="20"/>
        <v>51711.758999384838</v>
      </c>
      <c r="CH67" s="55">
        <f t="shared" si="20"/>
        <v>52745.828966919871</v>
      </c>
      <c r="CI67" s="55">
        <f t="shared" si="20"/>
        <v>53947.975871262694</v>
      </c>
      <c r="CJ67" s="55">
        <f t="shared" si="20"/>
        <v>54876.41668472709</v>
      </c>
      <c r="CK67" s="55">
        <f t="shared" si="20"/>
        <v>55973.769695292649</v>
      </c>
      <c r="CL67" s="55">
        <f t="shared" si="20"/>
        <v>57093.066260167063</v>
      </c>
      <c r="CM67" s="55">
        <f t="shared" si="20"/>
        <v>58234.745180329679</v>
      </c>
      <c r="CN67" s="55">
        <f t="shared" si="20"/>
        <v>59399.254031377495</v>
      </c>
      <c r="CO67" s="55">
        <f t="shared" si="20"/>
        <v>60587.049338989505</v>
      </c>
    </row>
    <row r="68" spans="1:211" outlineLevel="1" x14ac:dyDescent="0.2">
      <c r="B68" s="61"/>
      <c r="D68" s="39"/>
      <c r="E68" s="189" t="s">
        <v>220</v>
      </c>
      <c r="F68" s="189"/>
      <c r="G68" s="189"/>
      <c r="H68" s="191" t="s">
        <v>8</v>
      </c>
      <c r="I68" s="138">
        <f xml:space="preserve"> SUM( K68:CO68 )</f>
        <v>217068.79080081423</v>
      </c>
      <c r="J68" s="189"/>
      <c r="K68" s="138">
        <f t="shared" ref="K68:BV68" si="21" xml:space="preserve"> K26 + K61</f>
        <v>196.5</v>
      </c>
      <c r="L68" s="138">
        <f t="shared" si="21"/>
        <v>615.70000000000027</v>
      </c>
      <c r="M68" s="138">
        <f t="shared" si="21"/>
        <v>626.41600000000005</v>
      </c>
      <c r="N68" s="138">
        <f t="shared" si="21"/>
        <v>865.53600000000006</v>
      </c>
      <c r="O68" s="138">
        <f t="shared" si="21"/>
        <v>1021.5520000000001</v>
      </c>
      <c r="P68" s="138">
        <f t="shared" si="21"/>
        <v>1159.5359999999998</v>
      </c>
      <c r="Q68" s="138">
        <f t="shared" si="21"/>
        <v>1183.0560000000003</v>
      </c>
      <c r="R68" s="138">
        <f t="shared" si="21"/>
        <v>1206.5759999999998</v>
      </c>
      <c r="S68" s="138">
        <f t="shared" si="21"/>
        <v>1230.8799999999997</v>
      </c>
      <c r="T68" s="138">
        <f t="shared" si="21"/>
        <v>1255.4936674959106</v>
      </c>
      <c r="U68" s="138">
        <f t="shared" si="21"/>
        <v>1280.5995297042214</v>
      </c>
      <c r="V68" s="138">
        <f t="shared" si="21"/>
        <v>1306.2074289466823</v>
      </c>
      <c r="W68" s="138">
        <f t="shared" si="21"/>
        <v>1332.3274043600304</v>
      </c>
      <c r="X68" s="138">
        <f t="shared" si="21"/>
        <v>1358.9696958316667</v>
      </c>
      <c r="Y68" s="138">
        <f t="shared" si="21"/>
        <v>1386.1447480140237</v>
      </c>
      <c r="Z68" s="138">
        <f t="shared" si="21"/>
        <v>1413.8632144192136</v>
      </c>
      <c r="AA68" s="138">
        <f t="shared" si="21"/>
        <v>1442.1359615955541</v>
      </c>
      <c r="AB68" s="138">
        <f t="shared" si="21"/>
        <v>1470.9740733876126</v>
      </c>
      <c r="AC68" s="138">
        <f t="shared" si="21"/>
        <v>1500.3888552814346</v>
      </c>
      <c r="AD68" s="138">
        <f t="shared" si="21"/>
        <v>1530.3918388366699</v>
      </c>
      <c r="AE68" s="138">
        <f t="shared" si="21"/>
        <v>1560.9947862073163</v>
      </c>
      <c r="AF68" s="138">
        <f t="shared" si="21"/>
        <v>1592.2096947528748</v>
      </c>
      <c r="AG68" s="138">
        <f t="shared" si="21"/>
        <v>1624.048801741706</v>
      </c>
      <c r="AH68" s="138">
        <f t="shared" si="21"/>
        <v>1656.5245891484419</v>
      </c>
      <c r="AI68" s="138">
        <f t="shared" si="21"/>
        <v>1689.649788547327</v>
      </c>
      <c r="AJ68" s="138">
        <f t="shared" si="21"/>
        <v>1723.4373861034176</v>
      </c>
      <c r="AK68" s="138">
        <f t="shared" si="21"/>
        <v>1757.9006276635778</v>
      </c>
      <c r="AL68" s="138">
        <f t="shared" si="21"/>
        <v>1793.0530239492955</v>
      </c>
      <c r="AM68" s="138">
        <f t="shared" si="21"/>
        <v>1828.9083558533193</v>
      </c>
      <c r="AN68" s="138">
        <f t="shared" si="21"/>
        <v>1865.480679842228</v>
      </c>
      <c r="AO68" s="138">
        <f t="shared" si="21"/>
        <v>1902.7843334670183</v>
      </c>
      <c r="AP68" s="138">
        <f t="shared" si="21"/>
        <v>1940.8339409839039</v>
      </c>
      <c r="AQ68" s="138">
        <f t="shared" si="21"/>
        <v>1979.6444190875022</v>
      </c>
      <c r="AR68" s="138">
        <f t="shared" si="21"/>
        <v>2019.2309827586605</v>
      </c>
      <c r="AS68" s="138">
        <f t="shared" si="21"/>
        <v>2059.609151229236</v>
      </c>
      <c r="AT68" s="138">
        <f t="shared" si="21"/>
        <v>2100.7947540661416</v>
      </c>
      <c r="AU68" s="138">
        <f t="shared" si="21"/>
        <v>2142.8039373770562</v>
      </c>
      <c r="AV68" s="138">
        <f t="shared" si="21"/>
        <v>2185.6531701402228</v>
      </c>
      <c r="AW68" s="138">
        <f t="shared" si="21"/>
        <v>2229.3592506608379</v>
      </c>
      <c r="AX68" s="138">
        <f t="shared" si="21"/>
        <v>2273.9393131565316</v>
      </c>
      <c r="AY68" s="138">
        <f t="shared" si="21"/>
        <v>2319.4108344745432</v>
      </c>
      <c r="AZ68" s="138">
        <f t="shared" si="21"/>
        <v>2365.7916409432246</v>
      </c>
      <c r="BA68" s="138">
        <f t="shared" si="21"/>
        <v>2413.0999153605367</v>
      </c>
      <c r="BB68" s="138">
        <f t="shared" si="21"/>
        <v>2461.3542041223127</v>
      </c>
      <c r="BC68" s="138">
        <f t="shared" si="21"/>
        <v>2510.5734244930463</v>
      </c>
      <c r="BD68" s="138">
        <f t="shared" si="21"/>
        <v>2560.7768720220843</v>
      </c>
      <c r="BE68" s="138">
        <f t="shared" si="21"/>
        <v>2611.9842281081119</v>
      </c>
      <c r="BF68" s="138">
        <f t="shared" si="21"/>
        <v>2664.2155677149108</v>
      </c>
      <c r="BG68" s="138">
        <f t="shared" si="21"/>
        <v>2717.4913672413986</v>
      </c>
      <c r="BH68" s="138">
        <f t="shared" si="21"/>
        <v>2771.8325125490551</v>
      </c>
      <c r="BI68" s="138">
        <f t="shared" si="21"/>
        <v>2827.2603071498579</v>
      </c>
      <c r="BJ68" s="138">
        <f t="shared" si="21"/>
        <v>2883.7964805579677</v>
      </c>
      <c r="BK68" s="138">
        <f t="shared" si="21"/>
        <v>2941.4631968083991</v>
      </c>
      <c r="BL68" s="138">
        <f t="shared" si="21"/>
        <v>3000.2830631460606</v>
      </c>
      <c r="BM68" s="138">
        <f t="shared" si="21"/>
        <v>3060.2791388885289</v>
      </c>
      <c r="BN68" s="138">
        <f t="shared" si="21"/>
        <v>3121.4749444660629</v>
      </c>
      <c r="BO68" s="138">
        <f t="shared" si="21"/>
        <v>3183.8944706423799</v>
      </c>
      <c r="BP68" s="138">
        <f t="shared" si="21"/>
        <v>3247.5621879198238</v>
      </c>
      <c r="BQ68" s="138">
        <f t="shared" si="21"/>
        <v>3312.503056132608</v>
      </c>
      <c r="BR68" s="138">
        <f t="shared" si="21"/>
        <v>3378.7425342318829</v>
      </c>
      <c r="BS68" s="138">
        <f t="shared" si="21"/>
        <v>3446.3065902664875</v>
      </c>
      <c r="BT68" s="138">
        <f t="shared" si="21"/>
        <v>3515.221711563272</v>
      </c>
      <c r="BU68" s="138">
        <f t="shared" si="21"/>
        <v>3585.5149151109972</v>
      </c>
      <c r="BV68" s="138">
        <f t="shared" si="21"/>
        <v>3657.2137581518869</v>
      </c>
      <c r="BW68" s="138">
        <f t="shared" ref="BW68:CO68" si="22" xml:space="preserve"> BW26 + BW61</f>
        <v>3730.3463489849682</v>
      </c>
      <c r="BX68" s="138">
        <f t="shared" si="22"/>
        <v>3804.9413579854395</v>
      </c>
      <c r="BY68" s="138">
        <f t="shared" si="22"/>
        <v>3881.028028844411</v>
      </c>
      <c r="BZ68" s="138">
        <f t="shared" si="22"/>
        <v>3958.6361900333873</v>
      </c>
      <c r="CA68" s="138">
        <f t="shared" si="22"/>
        <v>4037.7962664979987</v>
      </c>
      <c r="CB68" s="138">
        <f t="shared" si="22"/>
        <v>4118.5392915855864</v>
      </c>
      <c r="CC68" s="138">
        <f t="shared" si="22"/>
        <v>4200.8969192112945</v>
      </c>
      <c r="CD68" s="138">
        <f t="shared" si="22"/>
        <v>4284.901436267437</v>
      </c>
      <c r="CE68" s="138">
        <f t="shared" si="22"/>
        <v>4370.585775281018</v>
      </c>
      <c r="CF68" s="138">
        <f t="shared" si="22"/>
        <v>4457.9835273243725</v>
      </c>
      <c r="CG68" s="138">
        <f t="shared" si="22"/>
        <v>4547.1289551839618</v>
      </c>
      <c r="CH68" s="138">
        <f t="shared" si="22"/>
        <v>4638.0570067925064</v>
      </c>
      <c r="CI68" s="138">
        <f t="shared" si="22"/>
        <v>4730.8033289297318</v>
      </c>
      <c r="CJ68" s="138">
        <f t="shared" si="22"/>
        <v>4825.4042811970721</v>
      </c>
      <c r="CK68" s="138">
        <f t="shared" si="22"/>
        <v>4921.8969502718237</v>
      </c>
      <c r="CL68" s="138">
        <f t="shared" si="22"/>
        <v>5020.3191644463386</v>
      </c>
      <c r="CM68" s="138">
        <f t="shared" si="22"/>
        <v>5120.7095084579641</v>
      </c>
      <c r="CN68" s="138">
        <f t="shared" si="22"/>
        <v>5223.1073386155222</v>
      </c>
      <c r="CO68" s="138">
        <f t="shared" si="22"/>
        <v>5327.5527982282656</v>
      </c>
    </row>
    <row r="69" spans="1:211" s="189" customFormat="1" outlineLevel="1" x14ac:dyDescent="0.2">
      <c r="A69" s="187"/>
      <c r="B69" s="188"/>
      <c r="D69" s="190"/>
      <c r="E69" s="189" t="s">
        <v>425</v>
      </c>
      <c r="H69" s="191" t="s">
        <v>8</v>
      </c>
      <c r="I69" s="192">
        <f xml:space="preserve"> SUM( K69:CO69 )</f>
        <v>2698032.8949342328</v>
      </c>
      <c r="K69" s="192">
        <f>SUM(K67:K68)</f>
        <v>3376.8985808325724</v>
      </c>
      <c r="L69" s="192">
        <f t="shared" ref="L69:BW69" si="23">SUM(L67:L68)</f>
        <v>10783.40270015649</v>
      </c>
      <c r="M69" s="192">
        <f t="shared" si="23"/>
        <v>11611.650853387198</v>
      </c>
      <c r="N69" s="192">
        <f t="shared" si="23"/>
        <v>12763.812541763811</v>
      </c>
      <c r="O69" s="192">
        <f t="shared" si="23"/>
        <v>13968.816344370241</v>
      </c>
      <c r="P69" s="192">
        <f t="shared" si="23"/>
        <v>14715.798550239984</v>
      </c>
      <c r="Q69" s="192">
        <f t="shared" si="23"/>
        <v>13976.415109598001</v>
      </c>
      <c r="R69" s="192">
        <f t="shared" si="23"/>
        <v>14762.838550239978</v>
      </c>
      <c r="S69" s="192">
        <f t="shared" si="23"/>
        <v>15267.287756448113</v>
      </c>
      <c r="T69" s="192">
        <f t="shared" si="23"/>
        <v>15533.466999390514</v>
      </c>
      <c r="U69" s="192">
        <f t="shared" si="23"/>
        <v>15844.086711939013</v>
      </c>
      <c r="V69" s="192">
        <f t="shared" si="23"/>
        <v>16160.917826348259</v>
      </c>
      <c r="W69" s="192">
        <f t="shared" si="23"/>
        <v>16525.596214225752</v>
      </c>
      <c r="X69" s="192">
        <f t="shared" si="23"/>
        <v>16813.713577286297</v>
      </c>
      <c r="Y69" s="192">
        <f t="shared" si="23"/>
        <v>17149.934131168724</v>
      </c>
      <c r="Z69" s="192">
        <f t="shared" si="23"/>
        <v>17492.878021947156</v>
      </c>
      <c r="AA69" s="192">
        <f t="shared" si="23"/>
        <v>17887.61269140886</v>
      </c>
      <c r="AB69" s="192">
        <f t="shared" si="23"/>
        <v>18199.476283698536</v>
      </c>
      <c r="AC69" s="192">
        <f t="shared" si="23"/>
        <v>18563.407664374685</v>
      </c>
      <c r="AD69" s="192">
        <f t="shared" si="23"/>
        <v>18934.616509950178</v>
      </c>
      <c r="AE69" s="192">
        <f t="shared" si="23"/>
        <v>19361.884657596438</v>
      </c>
      <c r="AF69" s="192">
        <f t="shared" si="23"/>
        <v>19699.451610044835</v>
      </c>
      <c r="AG69" s="192">
        <f t="shared" si="23"/>
        <v>20093.377705018695</v>
      </c>
      <c r="AH69" s="192">
        <f t="shared" si="23"/>
        <v>20495.181063348573</v>
      </c>
      <c r="AI69" s="192">
        <f t="shared" si="23"/>
        <v>20957.664052851411</v>
      </c>
      <c r="AJ69" s="192">
        <f t="shared" si="23"/>
        <v>21323.052800376208</v>
      </c>
      <c r="AK69" s="192">
        <f t="shared" si="23"/>
        <v>21749.445731958655</v>
      </c>
      <c r="AL69" s="192">
        <f t="shared" si="23"/>
        <v>22184.365159901899</v>
      </c>
      <c r="AM69" s="192">
        <f t="shared" si="23"/>
        <v>22684.965349168913</v>
      </c>
      <c r="AN69" s="192">
        <f t="shared" si="23"/>
        <v>23080.468925124391</v>
      </c>
      <c r="AO69" s="192">
        <f t="shared" si="23"/>
        <v>23542.004564482173</v>
      </c>
      <c r="AP69" s="192">
        <f t="shared" si="23"/>
        <v>24012.769442079796</v>
      </c>
      <c r="AQ69" s="192">
        <f t="shared" si="23"/>
        <v>24554.628397289303</v>
      </c>
      <c r="AR69" s="192">
        <f t="shared" si="23"/>
        <v>24982.728823624821</v>
      </c>
      <c r="AS69" s="192">
        <f t="shared" si="23"/>
        <v>25482.303583475652</v>
      </c>
      <c r="AT69" s="192">
        <f t="shared" si="23"/>
        <v>25991.868242446075</v>
      </c>
      <c r="AU69" s="192">
        <f t="shared" si="23"/>
        <v>26578.386453257459</v>
      </c>
      <c r="AV69" s="192">
        <f t="shared" si="23"/>
        <v>27041.770316692564</v>
      </c>
      <c r="AW69" s="192">
        <f t="shared" si="23"/>
        <v>27582.519328030681</v>
      </c>
      <c r="AX69" s="192">
        <f t="shared" si="23"/>
        <v>28134.081591971677</v>
      </c>
      <c r="AY69" s="192">
        <f t="shared" si="23"/>
        <v>28768.939811635821</v>
      </c>
      <c r="AZ69" s="192">
        <f t="shared" si="23"/>
        <v>29270.515123601923</v>
      </c>
      <c r="BA69" s="192">
        <f t="shared" si="23"/>
        <v>29855.831910523764</v>
      </c>
      <c r="BB69" s="192">
        <f t="shared" si="23"/>
        <v>30452.853163171818</v>
      </c>
      <c r="BC69" s="192">
        <f t="shared" si="23"/>
        <v>31140.035507463519</v>
      </c>
      <c r="BD69" s="192">
        <f t="shared" si="23"/>
        <v>31682.949953618197</v>
      </c>
      <c r="BE69" s="192">
        <f t="shared" si="23"/>
        <v>32316.507729719789</v>
      </c>
      <c r="BF69" s="192">
        <f t="shared" si="23"/>
        <v>32962.734637207403</v>
      </c>
      <c r="BG69" s="192">
        <f t="shared" si="23"/>
        <v>33706.553587139322</v>
      </c>
      <c r="BH69" s="192">
        <f t="shared" si="23"/>
        <v>34294.214280980159</v>
      </c>
      <c r="BI69" s="192">
        <f t="shared" si="23"/>
        <v>34979.989000973619</v>
      </c>
      <c r="BJ69" s="192">
        <f t="shared" si="23"/>
        <v>35679.477024404492</v>
      </c>
      <c r="BK69" s="192">
        <f t="shared" si="23"/>
        <v>36484.600489629855</v>
      </c>
      <c r="BL69" s="192">
        <f t="shared" si="23"/>
        <v>37120.695354173418</v>
      </c>
      <c r="BM69" s="192">
        <f t="shared" si="23"/>
        <v>37862.990665385412</v>
      </c>
      <c r="BN69" s="192">
        <f t="shared" si="23"/>
        <v>38620.129511283121</v>
      </c>
      <c r="BO69" s="192">
        <f t="shared" si="23"/>
        <v>39491.61012402609</v>
      </c>
      <c r="BP69" s="192">
        <f t="shared" si="23"/>
        <v>40180.131035734848</v>
      </c>
      <c r="BQ69" s="192">
        <f t="shared" si="23"/>
        <v>40983.605286072583</v>
      </c>
      <c r="BR69" s="192">
        <f t="shared" si="23"/>
        <v>41803.146454419657</v>
      </c>
      <c r="BS69" s="192">
        <f t="shared" si="23"/>
        <v>42746.453277770364</v>
      </c>
      <c r="BT69" s="192">
        <f t="shared" si="23"/>
        <v>43491.721117969682</v>
      </c>
      <c r="BU69" s="192">
        <f t="shared" si="23"/>
        <v>44361.416589845554</v>
      </c>
      <c r="BV69" s="192">
        <f t="shared" si="23"/>
        <v>45248.503192593213</v>
      </c>
      <c r="BW69" s="192">
        <f t="shared" si="23"/>
        <v>46269.556042156117</v>
      </c>
      <c r="BX69" s="192">
        <f t="shared" ref="BX69:CO69" si="24">SUM(BX67:BX68)</f>
        <v>47076.247813153896</v>
      </c>
      <c r="BY69" s="192">
        <f t="shared" si="24"/>
        <v>48017.622366829346</v>
      </c>
      <c r="BZ69" s="192">
        <f t="shared" si="24"/>
        <v>48977.821404007096</v>
      </c>
      <c r="CA69" s="192">
        <f t="shared" si="24"/>
        <v>50083.027998291291</v>
      </c>
      <c r="CB69" s="192">
        <f t="shared" si="24"/>
        <v>50956.206174370229</v>
      </c>
      <c r="CC69" s="192">
        <f t="shared" si="24"/>
        <v>51975.167499299576</v>
      </c>
      <c r="CD69" s="192">
        <f t="shared" si="24"/>
        <v>53014.504795276473</v>
      </c>
      <c r="CE69" s="192">
        <f t="shared" si="24"/>
        <v>54210.800967969379</v>
      </c>
      <c r="CF69" s="192">
        <f t="shared" si="24"/>
        <v>55155.945265446891</v>
      </c>
      <c r="CG69" s="192">
        <f t="shared" si="24"/>
        <v>56258.887954568796</v>
      </c>
      <c r="CH69" s="192">
        <f t="shared" si="24"/>
        <v>57383.885973712378</v>
      </c>
      <c r="CI69" s="192">
        <f t="shared" si="24"/>
        <v>58678.779200192424</v>
      </c>
      <c r="CJ69" s="192">
        <f t="shared" si="24"/>
        <v>59701.820965924162</v>
      </c>
      <c r="CK69" s="192">
        <f t="shared" si="24"/>
        <v>60895.666645564474</v>
      </c>
      <c r="CL69" s="192">
        <f t="shared" si="24"/>
        <v>62113.3854246134</v>
      </c>
      <c r="CM69" s="192">
        <f t="shared" si="24"/>
        <v>63355.454688787642</v>
      </c>
      <c r="CN69" s="192">
        <f t="shared" si="24"/>
        <v>64622.361369993014</v>
      </c>
      <c r="CO69" s="192">
        <f t="shared" si="24"/>
        <v>65914.602137217764</v>
      </c>
    </row>
    <row r="70" spans="1:211" outlineLevel="1" x14ac:dyDescent="0.2">
      <c r="B70" s="61"/>
      <c r="D70" s="39"/>
      <c r="H70" s="163"/>
      <c r="I70" s="78"/>
    </row>
    <row r="71" spans="1:211" outlineLevel="1" x14ac:dyDescent="0.2">
      <c r="B71" s="61" t="s">
        <v>298</v>
      </c>
      <c r="D71" s="39"/>
      <c r="H71" s="163"/>
      <c r="I71" s="78"/>
    </row>
    <row r="72" spans="1:211" outlineLevel="2" x14ac:dyDescent="0.2">
      <c r="B72" s="61"/>
      <c r="D72" s="39"/>
      <c r="E72" s="18" t="str">
        <f>InpS!E21</f>
        <v>Meter under-registration (manufacturer)</v>
      </c>
      <c r="F72" s="18">
        <f>InpS!F21</f>
        <v>0</v>
      </c>
      <c r="G72" s="60">
        <f>InpS!G21</f>
        <v>0.01</v>
      </c>
      <c r="H72" s="80" t="str">
        <f>InpS!H21</f>
        <v>%</v>
      </c>
      <c r="I72" s="78"/>
    </row>
    <row r="73" spans="1:211" outlineLevel="2" x14ac:dyDescent="0.2">
      <c r="B73" s="61"/>
      <c r="D73" s="39"/>
      <c r="E73" s="18" t="str">
        <f>InpS!E22</f>
        <v>Meter under-registration (normal)</v>
      </c>
      <c r="F73" s="18">
        <f>InpS!F22</f>
        <v>0</v>
      </c>
      <c r="G73" s="60">
        <f>InpS!G22</f>
        <v>7.3731808835605719E-2</v>
      </c>
      <c r="H73" s="80" t="str">
        <f>InpS!H22</f>
        <v>%</v>
      </c>
      <c r="I73" s="78"/>
    </row>
    <row r="74" spans="1:211" s="82" customFormat="1" outlineLevel="2" x14ac:dyDescent="0.2">
      <c r="A74" s="102"/>
      <c r="B74" s="103"/>
      <c r="D74" s="44"/>
      <c r="E74" s="45" t="str">
        <f xml:space="preserve"> UserInput!E11</f>
        <v>Fewer than 10 plots - no boundary meter</v>
      </c>
      <c r="F74" s="45"/>
      <c r="G74" s="19" t="b">
        <f xml:space="preserve"> UserInput!G11</f>
        <v>0</v>
      </c>
      <c r="H74" s="239" t="str">
        <f xml:space="preserve"> UserInput!H11</f>
        <v>Boolean</v>
      </c>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79"/>
      <c r="BQ74" s="179"/>
      <c r="BR74" s="179"/>
      <c r="BS74" s="179"/>
      <c r="BT74" s="179"/>
      <c r="BU74" s="179"/>
      <c r="BV74" s="179"/>
      <c r="BW74" s="179"/>
      <c r="BX74" s="179"/>
      <c r="BY74" s="179"/>
      <c r="BZ74" s="179"/>
      <c r="CA74" s="179"/>
      <c r="CB74" s="179"/>
      <c r="CC74" s="179"/>
      <c r="CD74" s="179"/>
      <c r="CE74" s="179"/>
      <c r="CF74" s="179"/>
      <c r="CG74" s="179"/>
      <c r="CH74" s="179"/>
      <c r="CI74" s="179"/>
      <c r="CJ74" s="179"/>
      <c r="CK74" s="179"/>
      <c r="CL74" s="179"/>
      <c r="CM74" s="179"/>
      <c r="CN74" s="179"/>
      <c r="CO74" s="179"/>
    </row>
    <row r="75" spans="1:211" outlineLevel="2" x14ac:dyDescent="0.2">
      <c r="B75" s="61"/>
      <c r="D75" s="39"/>
      <c r="E75" s="18" t="str">
        <f>InpC!E38</f>
        <v>Consumer Meters</v>
      </c>
      <c r="F75" s="18">
        <f>InpC!F38</f>
        <v>0</v>
      </c>
      <c r="G75" s="19">
        <f>InpC!G38</f>
        <v>15</v>
      </c>
      <c r="H75" s="80" t="str">
        <f>InpC!H38</f>
        <v>Years</v>
      </c>
      <c r="I75" s="78"/>
      <c r="K75" s="55">
        <f xml:space="preserve"> IF( J75 = "", $G75, ( J75 + 1 ) )</f>
        <v>15</v>
      </c>
      <c r="L75" s="55">
        <f t="shared" ref="L75:BW75" si="25" xml:space="preserve"> IF( K75 = "", $G75, ( K75 + 1 ) )</f>
        <v>16</v>
      </c>
      <c r="M75" s="55">
        <f t="shared" si="25"/>
        <v>17</v>
      </c>
      <c r="N75" s="55">
        <f t="shared" si="25"/>
        <v>18</v>
      </c>
      <c r="O75" s="55">
        <f t="shared" si="25"/>
        <v>19</v>
      </c>
      <c r="P75" s="55">
        <f t="shared" si="25"/>
        <v>20</v>
      </c>
      <c r="Q75" s="55">
        <f t="shared" si="25"/>
        <v>21</v>
      </c>
      <c r="R75" s="55">
        <f t="shared" si="25"/>
        <v>22</v>
      </c>
      <c r="S75" s="55">
        <f t="shared" si="25"/>
        <v>23</v>
      </c>
      <c r="T75" s="55">
        <f t="shared" si="25"/>
        <v>24</v>
      </c>
      <c r="U75" s="55">
        <f t="shared" si="25"/>
        <v>25</v>
      </c>
      <c r="V75" s="55">
        <f t="shared" si="25"/>
        <v>26</v>
      </c>
      <c r="W75" s="55">
        <f t="shared" si="25"/>
        <v>27</v>
      </c>
      <c r="X75" s="55">
        <f t="shared" si="25"/>
        <v>28</v>
      </c>
      <c r="Y75" s="55">
        <f t="shared" si="25"/>
        <v>29</v>
      </c>
      <c r="Z75" s="55">
        <f t="shared" si="25"/>
        <v>30</v>
      </c>
      <c r="AA75" s="55">
        <f t="shared" si="25"/>
        <v>31</v>
      </c>
      <c r="AB75" s="55">
        <f t="shared" si="25"/>
        <v>32</v>
      </c>
      <c r="AC75" s="55">
        <f t="shared" si="25"/>
        <v>33</v>
      </c>
      <c r="AD75" s="55">
        <f t="shared" si="25"/>
        <v>34</v>
      </c>
      <c r="AE75" s="55">
        <f t="shared" si="25"/>
        <v>35</v>
      </c>
      <c r="AF75" s="55">
        <f t="shared" si="25"/>
        <v>36</v>
      </c>
      <c r="AG75" s="55">
        <f t="shared" si="25"/>
        <v>37</v>
      </c>
      <c r="AH75" s="55">
        <f t="shared" si="25"/>
        <v>38</v>
      </c>
      <c r="AI75" s="55">
        <f t="shared" si="25"/>
        <v>39</v>
      </c>
      <c r="AJ75" s="55">
        <f t="shared" si="25"/>
        <v>40</v>
      </c>
      <c r="AK75" s="55">
        <f t="shared" si="25"/>
        <v>41</v>
      </c>
      <c r="AL75" s="55">
        <f t="shared" si="25"/>
        <v>42</v>
      </c>
      <c r="AM75" s="55">
        <f t="shared" si="25"/>
        <v>43</v>
      </c>
      <c r="AN75" s="55">
        <f t="shared" si="25"/>
        <v>44</v>
      </c>
      <c r="AO75" s="55">
        <f t="shared" si="25"/>
        <v>45</v>
      </c>
      <c r="AP75" s="55">
        <f t="shared" si="25"/>
        <v>46</v>
      </c>
      <c r="AQ75" s="55">
        <f t="shared" si="25"/>
        <v>47</v>
      </c>
      <c r="AR75" s="55">
        <f t="shared" si="25"/>
        <v>48</v>
      </c>
      <c r="AS75" s="55">
        <f t="shared" si="25"/>
        <v>49</v>
      </c>
      <c r="AT75" s="55">
        <f t="shared" si="25"/>
        <v>50</v>
      </c>
      <c r="AU75" s="55">
        <f t="shared" si="25"/>
        <v>51</v>
      </c>
      <c r="AV75" s="55">
        <f t="shared" si="25"/>
        <v>52</v>
      </c>
      <c r="AW75" s="55">
        <f t="shared" si="25"/>
        <v>53</v>
      </c>
      <c r="AX75" s="55">
        <f t="shared" si="25"/>
        <v>54</v>
      </c>
      <c r="AY75" s="55">
        <f t="shared" si="25"/>
        <v>55</v>
      </c>
      <c r="AZ75" s="55">
        <f t="shared" si="25"/>
        <v>56</v>
      </c>
      <c r="BA75" s="55">
        <f t="shared" si="25"/>
        <v>57</v>
      </c>
      <c r="BB75" s="55">
        <f t="shared" si="25"/>
        <v>58</v>
      </c>
      <c r="BC75" s="55">
        <f t="shared" si="25"/>
        <v>59</v>
      </c>
      <c r="BD75" s="55">
        <f t="shared" si="25"/>
        <v>60</v>
      </c>
      <c r="BE75" s="55">
        <f t="shared" si="25"/>
        <v>61</v>
      </c>
      <c r="BF75" s="55">
        <f t="shared" si="25"/>
        <v>62</v>
      </c>
      <c r="BG75" s="55">
        <f t="shared" si="25"/>
        <v>63</v>
      </c>
      <c r="BH75" s="55">
        <f t="shared" si="25"/>
        <v>64</v>
      </c>
      <c r="BI75" s="55">
        <f t="shared" si="25"/>
        <v>65</v>
      </c>
      <c r="BJ75" s="55">
        <f t="shared" si="25"/>
        <v>66</v>
      </c>
      <c r="BK75" s="55">
        <f t="shared" si="25"/>
        <v>67</v>
      </c>
      <c r="BL75" s="55">
        <f t="shared" si="25"/>
        <v>68</v>
      </c>
      <c r="BM75" s="55">
        <f t="shared" si="25"/>
        <v>69</v>
      </c>
      <c r="BN75" s="55">
        <f t="shared" si="25"/>
        <v>70</v>
      </c>
      <c r="BO75" s="55">
        <f t="shared" si="25"/>
        <v>71</v>
      </c>
      <c r="BP75" s="55">
        <f t="shared" si="25"/>
        <v>72</v>
      </c>
      <c r="BQ75" s="55">
        <f t="shared" si="25"/>
        <v>73</v>
      </c>
      <c r="BR75" s="55">
        <f t="shared" si="25"/>
        <v>74</v>
      </c>
      <c r="BS75" s="55">
        <f t="shared" si="25"/>
        <v>75</v>
      </c>
      <c r="BT75" s="55">
        <f t="shared" si="25"/>
        <v>76</v>
      </c>
      <c r="BU75" s="55">
        <f t="shared" si="25"/>
        <v>77</v>
      </c>
      <c r="BV75" s="55">
        <f t="shared" si="25"/>
        <v>78</v>
      </c>
      <c r="BW75" s="55">
        <f t="shared" si="25"/>
        <v>79</v>
      </c>
      <c r="BX75" s="55">
        <f t="shared" ref="BX75:CO75" si="26" xml:space="preserve"> IF( BW75 = "", $G75, ( BW75 + 1 ) )</f>
        <v>80</v>
      </c>
      <c r="BY75" s="55">
        <f t="shared" si="26"/>
        <v>81</v>
      </c>
      <c r="BZ75" s="55">
        <f t="shared" si="26"/>
        <v>82</v>
      </c>
      <c r="CA75" s="55">
        <f t="shared" si="26"/>
        <v>83</v>
      </c>
      <c r="CB75" s="55">
        <f t="shared" si="26"/>
        <v>84</v>
      </c>
      <c r="CC75" s="55">
        <f t="shared" si="26"/>
        <v>85</v>
      </c>
      <c r="CD75" s="55">
        <f t="shared" si="26"/>
        <v>86</v>
      </c>
      <c r="CE75" s="55">
        <f t="shared" si="26"/>
        <v>87</v>
      </c>
      <c r="CF75" s="55">
        <f t="shared" si="26"/>
        <v>88</v>
      </c>
      <c r="CG75" s="55">
        <f t="shared" si="26"/>
        <v>89</v>
      </c>
      <c r="CH75" s="55">
        <f t="shared" si="26"/>
        <v>90</v>
      </c>
      <c r="CI75" s="55">
        <f t="shared" si="26"/>
        <v>91</v>
      </c>
      <c r="CJ75" s="55">
        <f t="shared" si="26"/>
        <v>92</v>
      </c>
      <c r="CK75" s="55">
        <f t="shared" si="26"/>
        <v>93</v>
      </c>
      <c r="CL75" s="55">
        <f t="shared" si="26"/>
        <v>94</v>
      </c>
      <c r="CM75" s="55">
        <f t="shared" si="26"/>
        <v>95</v>
      </c>
      <c r="CN75" s="55">
        <f t="shared" si="26"/>
        <v>96</v>
      </c>
      <c r="CO75" s="55">
        <f t="shared" si="26"/>
        <v>97</v>
      </c>
    </row>
    <row r="76" spans="1:211" ht="3.75" customHeight="1" outlineLevel="2" x14ac:dyDescent="0.2">
      <c r="B76" s="61"/>
      <c r="D76" s="39"/>
      <c r="H76" s="163"/>
      <c r="I76" s="78"/>
    </row>
    <row r="77" spans="1:211" s="20" customFormat="1" outlineLevel="2" x14ac:dyDescent="0.2">
      <c r="E77" s="264" t="str">
        <f xml:space="preserve"> InpS!E23</f>
        <v>Distribution losses (leakage)</v>
      </c>
      <c r="H77" s="80" t="str">
        <f xml:space="preserve"> InpS!H23</f>
        <v>%</v>
      </c>
      <c r="K77" s="310">
        <f xml:space="preserve"> InpS!K23 * ( 1 - $G$74 )</f>
        <v>0</v>
      </c>
      <c r="L77" s="310">
        <f xml:space="preserve"> InpS!L23 * ( 1 - $G$74 )</f>
        <v>8.7278201966675267E-3</v>
      </c>
      <c r="M77" s="310">
        <f xml:space="preserve"> InpS!M23 * ( 1 - $G$74 )</f>
        <v>1.7455640393335053E-2</v>
      </c>
      <c r="N77" s="310">
        <f xml:space="preserve"> InpS!N23 * ( 1 - $G$74 )</f>
        <v>2.6183460590002577E-2</v>
      </c>
      <c r="O77" s="310">
        <f xml:space="preserve"> InpS!O23 * ( 1 - $G$74 )</f>
        <v>3.4911280786670107E-2</v>
      </c>
      <c r="P77" s="310">
        <f xml:space="preserve"> InpS!P23 * ( 1 - $G$74 )</f>
        <v>4.3639100983337627E-2</v>
      </c>
      <c r="Q77" s="310">
        <f xml:space="preserve"> InpS!Q23 * ( 1 - $G$74 )</f>
        <v>5.2366921180005153E-2</v>
      </c>
      <c r="R77" s="310">
        <f xml:space="preserve"> InpS!R23 * ( 1 - $G$74 )</f>
        <v>6.109474137667268E-2</v>
      </c>
      <c r="S77" s="310">
        <f xml:space="preserve"> InpS!S23 * ( 1 - $G$74 )</f>
        <v>6.9822561573340214E-2</v>
      </c>
      <c r="T77" s="310">
        <f xml:space="preserve"> InpS!T23 * ( 1 - $G$74 )</f>
        <v>7.8019779815666573E-2</v>
      </c>
      <c r="U77" s="310">
        <f xml:space="preserve"> InpS!U23 * ( 1 - $G$74 )</f>
        <v>7.8550381770007741E-2</v>
      </c>
      <c r="V77" s="310">
        <f xml:space="preserve"> InpS!V23 * ( 1 - $G$74 )</f>
        <v>7.9080983724348894E-2</v>
      </c>
      <c r="W77" s="310">
        <f xml:space="preserve"> InpS!W23 * ( 1 - $G$74 )</f>
        <v>7.9611585678690061E-2</v>
      </c>
      <c r="X77" s="310">
        <f xml:space="preserve"> InpS!X23 * ( 1 - $G$74 )</f>
        <v>8.0142187633031228E-2</v>
      </c>
      <c r="Y77" s="310">
        <f xml:space="preserve"> InpS!Y23 * ( 1 - $G$74 )</f>
        <v>8.0672789587372382E-2</v>
      </c>
      <c r="Z77" s="310">
        <f xml:space="preserve"> InpS!Z23 * ( 1 - $G$74 )</f>
        <v>8.1203391541713535E-2</v>
      </c>
      <c r="AA77" s="310">
        <f xml:space="preserve"> InpS!AA23 * ( 1 - $G$74 )</f>
        <v>8.1733993496054688E-2</v>
      </c>
      <c r="AB77" s="310">
        <f xml:space="preserve"> InpS!AB23 * ( 1 - $G$74 )</f>
        <v>8.2264595450395855E-2</v>
      </c>
      <c r="AC77" s="310">
        <f xml:space="preserve"> InpS!AC23 * ( 1 - $G$74 )</f>
        <v>8.2795197404736995E-2</v>
      </c>
      <c r="AD77" s="310">
        <f xml:space="preserve"> InpS!AD23 * ( 1 - $G$74 )</f>
        <v>8.3325799359078162E-2</v>
      </c>
      <c r="AE77" s="310">
        <f xml:space="preserve"> InpS!AE23 * ( 1 - $G$74 )</f>
        <v>8.3856401313419315E-2</v>
      </c>
      <c r="AF77" s="310">
        <f xml:space="preserve"> InpS!AF23 * ( 1 - $G$74 )</f>
        <v>8.4387003267760483E-2</v>
      </c>
      <c r="AG77" s="310">
        <f xml:space="preserve"> InpS!AG23 * ( 1 - $G$74 )</f>
        <v>8.491760522210165E-2</v>
      </c>
      <c r="AH77" s="310">
        <f xml:space="preserve"> InpS!AH23 * ( 1 - $G$74 )</f>
        <v>8.5448207176442803E-2</v>
      </c>
      <c r="AI77" s="310">
        <f xml:space="preserve"> InpS!AI23 * ( 1 - $G$74 )</f>
        <v>8.597880913078397E-2</v>
      </c>
      <c r="AJ77" s="310">
        <f xml:space="preserve"> InpS!AJ23 * ( 1 - $G$74 )</f>
        <v>8.6509411085125124E-2</v>
      </c>
      <c r="AK77" s="310">
        <f xml:space="preserve"> InpS!AK23 * ( 1 - $G$74 )</f>
        <v>8.7040013039466277E-2</v>
      </c>
      <c r="AL77" s="310">
        <f xml:space="preserve"> InpS!AL23 * ( 1 - $G$74 )</f>
        <v>8.757061499380743E-2</v>
      </c>
      <c r="AM77" s="310">
        <f xml:space="preserve"> InpS!AM23 * ( 1 - $G$74 )</f>
        <v>8.8101216948148597E-2</v>
      </c>
      <c r="AN77" s="310">
        <f xml:space="preserve"> InpS!AN23 * ( 1 - $G$74 )</f>
        <v>8.8631818902489751E-2</v>
      </c>
      <c r="AO77" s="310">
        <f xml:space="preserve"> InpS!AO23 * ( 1 - $G$74 )</f>
        <v>8.9162420856830918E-2</v>
      </c>
      <c r="AP77" s="310">
        <f xml:space="preserve"> InpS!AP23 * ( 1 - $G$74 )</f>
        <v>8.9693022811172085E-2</v>
      </c>
      <c r="AQ77" s="310">
        <f xml:space="preserve"> InpS!AQ23 * ( 1 - $G$74 )</f>
        <v>9.0223624765513238E-2</v>
      </c>
      <c r="AR77" s="310">
        <f xml:space="preserve"> InpS!AR23 * ( 1 - $G$74 )</f>
        <v>9.0754226719854406E-2</v>
      </c>
      <c r="AS77" s="310">
        <f xml:space="preserve"> InpS!AS23 * ( 1 - $G$74 )</f>
        <v>9.1284828674195545E-2</v>
      </c>
      <c r="AT77" s="310">
        <f xml:space="preserve"> InpS!AT23 * ( 1 - $G$74 )</f>
        <v>9.1815430628536712E-2</v>
      </c>
      <c r="AU77" s="310">
        <f xml:space="preserve"> InpS!AU23 * ( 1 - $G$74 )</f>
        <v>9.2346032582877866E-2</v>
      </c>
      <c r="AV77" s="310">
        <f xml:space="preserve"> InpS!AV23 * ( 1 - $G$74 )</f>
        <v>9.2876634537219019E-2</v>
      </c>
      <c r="AW77" s="310">
        <f xml:space="preserve"> InpS!AW23 * ( 1 - $G$74 )</f>
        <v>9.3407236491560186E-2</v>
      </c>
      <c r="AX77" s="310">
        <f xml:space="preserve"> InpS!AX23 * ( 1 - $G$74 )</f>
        <v>9.3937838445901339E-2</v>
      </c>
      <c r="AY77" s="310">
        <f xml:space="preserve"> InpS!AY23 * ( 1 - $G$74 )</f>
        <v>9.4468440400242507E-2</v>
      </c>
      <c r="AZ77" s="310">
        <f xml:space="preserve"> InpS!AZ23 * ( 1 - $G$74 )</f>
        <v>9.499904235458366E-2</v>
      </c>
      <c r="BA77" s="310">
        <f xml:space="preserve"> InpS!BA23 * ( 1 - $G$74 )</f>
        <v>9.5529644308924827E-2</v>
      </c>
      <c r="BB77" s="310">
        <f xml:space="preserve"> InpS!BB23 * ( 1 - $G$74 )</f>
        <v>9.6060246263265994E-2</v>
      </c>
      <c r="BC77" s="310">
        <f xml:space="preserve"> InpS!BC23 * ( 1 - $G$74 )</f>
        <v>9.6590848217607148E-2</v>
      </c>
      <c r="BD77" s="310">
        <f xml:space="preserve"> InpS!BD23 * ( 1 - $G$74 )</f>
        <v>9.7121450171948287E-2</v>
      </c>
      <c r="BE77" s="310">
        <f xml:space="preserve"> InpS!BE23 * ( 1 - $G$74 )</f>
        <v>9.7652052126289468E-2</v>
      </c>
      <c r="BF77" s="310">
        <f xml:space="preserve"> InpS!BF23 * ( 1 - $G$74 )</f>
        <v>9.8182654080630621E-2</v>
      </c>
      <c r="BG77" s="310">
        <f xml:space="preserve"> InpS!BG23 * ( 1 - $G$74 )</f>
        <v>9.8713256034971761E-2</v>
      </c>
      <c r="BH77" s="310">
        <f xml:space="preserve"> InpS!BH23 * ( 1 - $G$74 )</f>
        <v>9.9243857989312942E-2</v>
      </c>
      <c r="BI77" s="310">
        <f xml:space="preserve"> InpS!BI23 * ( 1 - $G$74 )</f>
        <v>9.9774459943654095E-2</v>
      </c>
      <c r="BJ77" s="310">
        <f xml:space="preserve"> InpS!BJ23 * ( 1 - $G$74 )</f>
        <v>0.10030506189799526</v>
      </c>
      <c r="BK77" s="310">
        <f xml:space="preserve"> InpS!BK23 * ( 1 - $G$74 )</f>
        <v>0.10083566385233642</v>
      </c>
      <c r="BL77" s="310">
        <f xml:space="preserve"> InpS!BL23 * ( 1 - $G$74 )</f>
        <v>0.10136626580667757</v>
      </c>
      <c r="BM77" s="310">
        <f xml:space="preserve"> InpS!BM23 * ( 1 - $G$74 )</f>
        <v>0.10189686776101874</v>
      </c>
      <c r="BN77" s="310">
        <f xml:space="preserve"> InpS!BN23 * ( 1 - $G$74 )</f>
        <v>0.10242746971535989</v>
      </c>
      <c r="BO77" s="310">
        <f xml:space="preserve"> InpS!BO23 * ( 1 - $G$74 )</f>
        <v>0.10295807166970104</v>
      </c>
      <c r="BP77" s="310">
        <f xml:space="preserve"> InpS!BP23 * ( 1 - $G$74 )</f>
        <v>0.10348867362404221</v>
      </c>
      <c r="BQ77" s="310">
        <f xml:space="preserve"> InpS!BQ23 * ( 1 - $G$74 )</f>
        <v>0.10401927557838336</v>
      </c>
      <c r="BR77" s="310">
        <f xml:space="preserve"> InpS!BR23 * ( 1 - $G$74 )</f>
        <v>0.10454987753272453</v>
      </c>
      <c r="BS77" s="310">
        <f xml:space="preserve"> InpS!BS23 * ( 1 - $G$74 )</f>
        <v>0.10508047948706568</v>
      </c>
      <c r="BT77" s="310">
        <f xml:space="preserve"> InpS!BT23 * ( 1 - $G$74 )</f>
        <v>0.10561108144140684</v>
      </c>
      <c r="BU77" s="310">
        <f xml:space="preserve"> InpS!BU23 * ( 1 - $G$74 )</f>
        <v>0.10614168339574799</v>
      </c>
      <c r="BV77" s="310">
        <f xml:space="preserve"> InpS!BV23 * ( 1 - $G$74 )</f>
        <v>0.10667228535008916</v>
      </c>
      <c r="BW77" s="310">
        <f xml:space="preserve"> InpS!BW23 * ( 1 - $G$74 )</f>
        <v>0.10720288730443034</v>
      </c>
      <c r="BX77" s="310">
        <f xml:space="preserve"> InpS!BX23 * ( 1 - $G$74 )</f>
        <v>0.10773348925877149</v>
      </c>
      <c r="BY77" s="310">
        <f xml:space="preserve"> InpS!BY23 * ( 1 - $G$74 )</f>
        <v>0.10826409121311263</v>
      </c>
      <c r="BZ77" s="310">
        <f xml:space="preserve"> InpS!BZ23 * ( 1 - $G$74 )</f>
        <v>0.10879469316745378</v>
      </c>
      <c r="CA77" s="310">
        <f xml:space="preserve"> InpS!CA23 * ( 1 - $G$74 )</f>
        <v>0.10932529512179495</v>
      </c>
      <c r="CB77" s="310">
        <f xml:space="preserve"> InpS!CB23 * ( 1 - $G$74 )</f>
        <v>0.10985589707613613</v>
      </c>
      <c r="CC77" s="310">
        <f xml:space="preserve"> InpS!CC23 * ( 1 - $G$74 )</f>
        <v>0.11038649903047727</v>
      </c>
      <c r="CD77" s="310">
        <f xml:space="preserve"> InpS!CD23 * ( 1 - $G$74 )</f>
        <v>0.11091710098481844</v>
      </c>
      <c r="CE77" s="310">
        <f xml:space="preserve"> InpS!CE23 * ( 1 - $G$74 )</f>
        <v>0.11144770293915958</v>
      </c>
      <c r="CF77" s="310">
        <f xml:space="preserve"> InpS!CF23 * ( 1 - $G$74 )</f>
        <v>0.11197830489350076</v>
      </c>
      <c r="CG77" s="310">
        <f xml:space="preserve"> InpS!CG23 * ( 1 - $G$74 )</f>
        <v>0.11250890684784191</v>
      </c>
      <c r="CH77" s="310">
        <f xml:space="preserve"> InpS!CH23 * ( 1 - $G$74 )</f>
        <v>0.11303950880218308</v>
      </c>
      <c r="CI77" s="310">
        <f xml:space="preserve"> InpS!CI23 * ( 1 - $G$74 )</f>
        <v>0.11357011075652423</v>
      </c>
      <c r="CJ77" s="310">
        <f xml:space="preserve"> InpS!CJ23 * ( 1 - $G$74 )</f>
        <v>0.11410071271086537</v>
      </c>
      <c r="CK77" s="310">
        <f xml:space="preserve"> InpS!CK23 * ( 1 - $G$74 )</f>
        <v>0.11463131466520655</v>
      </c>
      <c r="CL77" s="310">
        <f xml:space="preserve"> InpS!CL23 * ( 1 - $G$74 )</f>
        <v>0.11516191661954769</v>
      </c>
      <c r="CM77" s="310">
        <f xml:space="preserve"> InpS!CM23 * ( 1 - $G$74 )</f>
        <v>0.11569251857388888</v>
      </c>
      <c r="CN77" s="310">
        <f xml:space="preserve"> InpS!CN23 * ( 1 - $G$74 )</f>
        <v>0.11622312052823001</v>
      </c>
      <c r="CO77" s="310">
        <f xml:space="preserve"> InpS!CO23 * ( 1 - $G$74 )</f>
        <v>0.11675372248257118</v>
      </c>
      <c r="CP77" s="309">
        <f t="shared" ref="CP77:DU77" si="27" xml:space="preserve"> MIN( 0.1, CO77 * ( 1.1 ) )</f>
        <v>0.1</v>
      </c>
      <c r="CQ77" s="261">
        <f t="shared" si="27"/>
        <v>0.1</v>
      </c>
      <c r="CR77" s="261">
        <f t="shared" si="27"/>
        <v>0.1</v>
      </c>
      <c r="CS77" s="261">
        <f t="shared" si="27"/>
        <v>0.1</v>
      </c>
      <c r="CT77" s="261">
        <f t="shared" si="27"/>
        <v>0.1</v>
      </c>
      <c r="CU77" s="261">
        <f t="shared" si="27"/>
        <v>0.1</v>
      </c>
      <c r="CV77" s="261">
        <f t="shared" si="27"/>
        <v>0.1</v>
      </c>
      <c r="CW77" s="261">
        <f t="shared" si="27"/>
        <v>0.1</v>
      </c>
      <c r="CX77" s="261">
        <f t="shared" si="27"/>
        <v>0.1</v>
      </c>
      <c r="CY77" s="261">
        <f t="shared" si="27"/>
        <v>0.1</v>
      </c>
      <c r="CZ77" s="261">
        <f t="shared" si="27"/>
        <v>0.1</v>
      </c>
      <c r="DA77" s="261">
        <f t="shared" si="27"/>
        <v>0.1</v>
      </c>
      <c r="DB77" s="261">
        <f t="shared" si="27"/>
        <v>0.1</v>
      </c>
      <c r="DC77" s="261">
        <f t="shared" si="27"/>
        <v>0.1</v>
      </c>
      <c r="DD77" s="261">
        <f t="shared" si="27"/>
        <v>0.1</v>
      </c>
      <c r="DE77" s="261">
        <f t="shared" si="27"/>
        <v>0.1</v>
      </c>
      <c r="DF77" s="261">
        <f t="shared" si="27"/>
        <v>0.1</v>
      </c>
      <c r="DG77" s="261">
        <f t="shared" si="27"/>
        <v>0.1</v>
      </c>
      <c r="DH77" s="261">
        <f t="shared" si="27"/>
        <v>0.1</v>
      </c>
      <c r="DI77" s="261">
        <f t="shared" si="27"/>
        <v>0.1</v>
      </c>
      <c r="DJ77" s="261">
        <f t="shared" si="27"/>
        <v>0.1</v>
      </c>
      <c r="DK77" s="261">
        <f t="shared" si="27"/>
        <v>0.1</v>
      </c>
      <c r="DL77" s="261">
        <f t="shared" si="27"/>
        <v>0.1</v>
      </c>
      <c r="DM77" s="261">
        <f t="shared" si="27"/>
        <v>0.1</v>
      </c>
      <c r="DN77" s="261">
        <f t="shared" si="27"/>
        <v>0.1</v>
      </c>
      <c r="DO77" s="261">
        <f t="shared" si="27"/>
        <v>0.1</v>
      </c>
      <c r="DP77" s="261">
        <f t="shared" si="27"/>
        <v>0.1</v>
      </c>
      <c r="DQ77" s="261">
        <f t="shared" si="27"/>
        <v>0.1</v>
      </c>
      <c r="DR77" s="261">
        <f t="shared" si="27"/>
        <v>0.1</v>
      </c>
      <c r="DS77" s="261">
        <f t="shared" si="27"/>
        <v>0.1</v>
      </c>
      <c r="DT77" s="261">
        <f t="shared" si="27"/>
        <v>0.1</v>
      </c>
      <c r="DU77" s="261">
        <f t="shared" si="27"/>
        <v>0.1</v>
      </c>
      <c r="DV77" s="261">
        <f t="shared" ref="DV77:FA77" si="28" xml:space="preserve"> MIN( 0.1, DU77 * ( 1.1 ) )</f>
        <v>0.1</v>
      </c>
      <c r="DW77" s="261">
        <f t="shared" si="28"/>
        <v>0.1</v>
      </c>
      <c r="DX77" s="261">
        <f t="shared" si="28"/>
        <v>0.1</v>
      </c>
      <c r="DY77" s="261">
        <f t="shared" si="28"/>
        <v>0.1</v>
      </c>
      <c r="DZ77" s="261">
        <f t="shared" si="28"/>
        <v>0.1</v>
      </c>
      <c r="EA77" s="261">
        <f t="shared" si="28"/>
        <v>0.1</v>
      </c>
      <c r="EB77" s="261">
        <f t="shared" si="28"/>
        <v>0.1</v>
      </c>
      <c r="EC77" s="261">
        <f t="shared" si="28"/>
        <v>0.1</v>
      </c>
      <c r="ED77" s="261">
        <f t="shared" si="28"/>
        <v>0.1</v>
      </c>
      <c r="EE77" s="261">
        <f t="shared" si="28"/>
        <v>0.1</v>
      </c>
      <c r="EF77" s="261">
        <f t="shared" si="28"/>
        <v>0.1</v>
      </c>
      <c r="EG77" s="261">
        <f t="shared" si="28"/>
        <v>0.1</v>
      </c>
      <c r="EH77" s="261">
        <f t="shared" si="28"/>
        <v>0.1</v>
      </c>
      <c r="EI77" s="261">
        <f t="shared" si="28"/>
        <v>0.1</v>
      </c>
      <c r="EJ77" s="261">
        <f t="shared" si="28"/>
        <v>0.1</v>
      </c>
      <c r="EK77" s="261">
        <f t="shared" si="28"/>
        <v>0.1</v>
      </c>
      <c r="EL77" s="261">
        <f t="shared" si="28"/>
        <v>0.1</v>
      </c>
      <c r="EM77" s="261">
        <f t="shared" si="28"/>
        <v>0.1</v>
      </c>
      <c r="EN77" s="261">
        <f t="shared" si="28"/>
        <v>0.1</v>
      </c>
      <c r="EO77" s="261">
        <f t="shared" si="28"/>
        <v>0.1</v>
      </c>
      <c r="EP77" s="261">
        <f t="shared" si="28"/>
        <v>0.1</v>
      </c>
      <c r="EQ77" s="261">
        <f t="shared" si="28"/>
        <v>0.1</v>
      </c>
      <c r="ER77" s="261">
        <f t="shared" si="28"/>
        <v>0.1</v>
      </c>
      <c r="ES77" s="261">
        <f t="shared" si="28"/>
        <v>0.1</v>
      </c>
      <c r="ET77" s="261">
        <f t="shared" si="28"/>
        <v>0.1</v>
      </c>
      <c r="EU77" s="261">
        <f t="shared" si="28"/>
        <v>0.1</v>
      </c>
      <c r="EV77" s="261">
        <f t="shared" si="28"/>
        <v>0.1</v>
      </c>
      <c r="EW77" s="261">
        <f t="shared" si="28"/>
        <v>0.1</v>
      </c>
      <c r="EX77" s="261">
        <f t="shared" si="28"/>
        <v>0.1</v>
      </c>
      <c r="EY77" s="261">
        <f t="shared" si="28"/>
        <v>0.1</v>
      </c>
      <c r="EZ77" s="261">
        <f t="shared" si="28"/>
        <v>0.1</v>
      </c>
      <c r="FA77" s="261">
        <f t="shared" si="28"/>
        <v>0.1</v>
      </c>
      <c r="FB77" s="261">
        <f t="shared" ref="FB77:GG77" si="29" xml:space="preserve"> MIN( 0.1, FA77 * ( 1.1 ) )</f>
        <v>0.1</v>
      </c>
      <c r="FC77" s="261">
        <f t="shared" si="29"/>
        <v>0.1</v>
      </c>
      <c r="FD77" s="261">
        <f t="shared" si="29"/>
        <v>0.1</v>
      </c>
      <c r="FE77" s="261">
        <f t="shared" si="29"/>
        <v>0.1</v>
      </c>
      <c r="FF77" s="261">
        <f t="shared" si="29"/>
        <v>0.1</v>
      </c>
      <c r="FG77" s="261">
        <f t="shared" si="29"/>
        <v>0.1</v>
      </c>
      <c r="FH77" s="261">
        <f t="shared" si="29"/>
        <v>0.1</v>
      </c>
      <c r="FI77" s="261">
        <f t="shared" si="29"/>
        <v>0.1</v>
      </c>
      <c r="FJ77" s="261">
        <f t="shared" si="29"/>
        <v>0.1</v>
      </c>
      <c r="FK77" s="261">
        <f t="shared" si="29"/>
        <v>0.1</v>
      </c>
      <c r="FL77" s="261">
        <f t="shared" si="29"/>
        <v>0.1</v>
      </c>
      <c r="FM77" s="261">
        <f t="shared" si="29"/>
        <v>0.1</v>
      </c>
      <c r="FN77" s="261">
        <f t="shared" si="29"/>
        <v>0.1</v>
      </c>
      <c r="FO77" s="261">
        <f t="shared" si="29"/>
        <v>0.1</v>
      </c>
      <c r="FP77" s="261">
        <f t="shared" si="29"/>
        <v>0.1</v>
      </c>
      <c r="FQ77" s="261">
        <f t="shared" si="29"/>
        <v>0.1</v>
      </c>
      <c r="FR77" s="261">
        <f t="shared" si="29"/>
        <v>0.1</v>
      </c>
      <c r="FS77" s="261">
        <f t="shared" si="29"/>
        <v>0.1</v>
      </c>
      <c r="FT77" s="261">
        <f t="shared" si="29"/>
        <v>0.1</v>
      </c>
      <c r="FU77" s="261">
        <f t="shared" si="29"/>
        <v>0.1</v>
      </c>
      <c r="FV77" s="261">
        <f t="shared" si="29"/>
        <v>0.1</v>
      </c>
      <c r="FW77" s="261">
        <f t="shared" si="29"/>
        <v>0.1</v>
      </c>
      <c r="FX77" s="261">
        <f t="shared" si="29"/>
        <v>0.1</v>
      </c>
      <c r="FY77" s="261">
        <f t="shared" si="29"/>
        <v>0.1</v>
      </c>
      <c r="FZ77" s="261">
        <f t="shared" si="29"/>
        <v>0.1</v>
      </c>
      <c r="GA77" s="261">
        <f t="shared" si="29"/>
        <v>0.1</v>
      </c>
      <c r="GB77" s="261">
        <f t="shared" si="29"/>
        <v>0.1</v>
      </c>
      <c r="GC77" s="261">
        <f t="shared" si="29"/>
        <v>0.1</v>
      </c>
      <c r="GD77" s="261">
        <f t="shared" si="29"/>
        <v>0.1</v>
      </c>
      <c r="GE77" s="261">
        <f t="shared" si="29"/>
        <v>0.1</v>
      </c>
      <c r="GF77" s="261">
        <f t="shared" si="29"/>
        <v>0.1</v>
      </c>
      <c r="GG77" s="261">
        <f t="shared" si="29"/>
        <v>0.1</v>
      </c>
      <c r="GH77" s="261">
        <f t="shared" ref="GH77:HC77" si="30" xml:space="preserve"> MIN( 0.1, GG77 * ( 1.1 ) )</f>
        <v>0.1</v>
      </c>
      <c r="GI77" s="261">
        <f t="shared" si="30"/>
        <v>0.1</v>
      </c>
      <c r="GJ77" s="261">
        <f t="shared" si="30"/>
        <v>0.1</v>
      </c>
      <c r="GK77" s="261">
        <f t="shared" si="30"/>
        <v>0.1</v>
      </c>
      <c r="GL77" s="261">
        <f t="shared" si="30"/>
        <v>0.1</v>
      </c>
      <c r="GM77" s="261">
        <f t="shared" si="30"/>
        <v>0.1</v>
      </c>
      <c r="GN77" s="261">
        <f t="shared" si="30"/>
        <v>0.1</v>
      </c>
      <c r="GO77" s="261">
        <f t="shared" si="30"/>
        <v>0.1</v>
      </c>
      <c r="GP77" s="261">
        <f t="shared" si="30"/>
        <v>0.1</v>
      </c>
      <c r="GQ77" s="261">
        <f t="shared" si="30"/>
        <v>0.1</v>
      </c>
      <c r="GR77" s="261">
        <f t="shared" si="30"/>
        <v>0.1</v>
      </c>
      <c r="GS77" s="261">
        <f t="shared" si="30"/>
        <v>0.1</v>
      </c>
      <c r="GT77" s="261">
        <f t="shared" si="30"/>
        <v>0.1</v>
      </c>
      <c r="GU77" s="261">
        <f t="shared" si="30"/>
        <v>0.1</v>
      </c>
      <c r="GV77" s="261">
        <f t="shared" si="30"/>
        <v>0.1</v>
      </c>
      <c r="GW77" s="261">
        <f t="shared" si="30"/>
        <v>0.1</v>
      </c>
      <c r="GX77" s="261">
        <f t="shared" si="30"/>
        <v>0.1</v>
      </c>
      <c r="GY77" s="261">
        <f t="shared" si="30"/>
        <v>0.1</v>
      </c>
      <c r="GZ77" s="261">
        <f t="shared" si="30"/>
        <v>0.1</v>
      </c>
      <c r="HA77" s="261">
        <f t="shared" si="30"/>
        <v>0.1</v>
      </c>
      <c r="HB77" s="261">
        <f t="shared" si="30"/>
        <v>0.1</v>
      </c>
      <c r="HC77" s="261">
        <f t="shared" si="30"/>
        <v>0.1</v>
      </c>
    </row>
    <row r="78" spans="1:211" s="20" customFormat="1" outlineLevel="2" x14ac:dyDescent="0.2">
      <c r="E78" s="264" t="str">
        <f xml:space="preserve"> InpS!E24</f>
        <v>Water taken unbilled</v>
      </c>
      <c r="H78" s="80" t="str">
        <f xml:space="preserve"> InpS!H24</f>
        <v>%</v>
      </c>
      <c r="K78" s="310">
        <f xml:space="preserve"> InpS!K24 * ( 1 - $G$74 )</f>
        <v>0</v>
      </c>
      <c r="L78" s="310">
        <f xml:space="preserve"> InpS!L24 * ( 1 - $G$74 )</f>
        <v>2.3419712144746871E-3</v>
      </c>
      <c r="M78" s="310">
        <f xml:space="preserve"> InpS!M24 * ( 1 - $G$74 )</f>
        <v>4.6839424289493743E-3</v>
      </c>
      <c r="N78" s="310">
        <f xml:space="preserve"> InpS!N24 * ( 1 - $G$74 )</f>
        <v>7.0259136434240614E-3</v>
      </c>
      <c r="O78" s="310">
        <f xml:space="preserve"> InpS!O24 * ( 1 - $G$74 )</f>
        <v>9.3678848578987485E-3</v>
      </c>
      <c r="P78" s="310">
        <f xml:space="preserve"> InpS!P24 * ( 1 - $G$74 )</f>
        <v>1.1709856072373435E-2</v>
      </c>
      <c r="Q78" s="310">
        <f xml:space="preserve"> InpS!Q24 * ( 1 - $G$74 )</f>
        <v>1.4051827286848121E-2</v>
      </c>
      <c r="R78" s="310">
        <f xml:space="preserve"> InpS!R24 * ( 1 - $G$74 )</f>
        <v>1.6393798501322807E-2</v>
      </c>
      <c r="S78" s="310">
        <f xml:space="preserve"> InpS!S24 * ( 1 - $G$74 )</f>
        <v>1.8735769715797494E-2</v>
      </c>
      <c r="T78" s="310">
        <f xml:space="preserve"> InpS!T24 * ( 1 - $G$74 )</f>
        <v>2.107774093027218E-2</v>
      </c>
      <c r="U78" s="310">
        <f xml:space="preserve"> InpS!U24 * ( 1 - $G$74 )</f>
        <v>2.3419712144746866E-2</v>
      </c>
      <c r="V78" s="310">
        <f xml:space="preserve"> InpS!V24 * ( 1 - $G$74 )</f>
        <v>2.5761683359221552E-2</v>
      </c>
      <c r="W78" s="310">
        <f xml:space="preserve"> InpS!W24 * ( 1 - $G$74 )</f>
        <v>2.8103654573696239E-2</v>
      </c>
      <c r="X78" s="310">
        <f xml:space="preserve"> InpS!X24 * ( 1 - $G$74 )</f>
        <v>3.0445625788170925E-2</v>
      </c>
      <c r="Y78" s="310">
        <f xml:space="preserve"> InpS!Y24 * ( 1 - $G$74 )</f>
        <v>3.2787597002645615E-2</v>
      </c>
      <c r="Z78" s="310">
        <f xml:space="preserve"> InpS!Z24 * ( 1 - $G$74 )</f>
        <v>3.5129568217120308E-2</v>
      </c>
      <c r="AA78" s="310">
        <f xml:space="preserve"> InpS!AA24 * ( 1 - $G$74 )</f>
        <v>3.5129568217120308E-2</v>
      </c>
      <c r="AB78" s="310">
        <f xml:space="preserve"> InpS!AB24 * ( 1 - $G$74 )</f>
        <v>3.5129568217120308E-2</v>
      </c>
      <c r="AC78" s="310">
        <f xml:space="preserve"> InpS!AC24 * ( 1 - $G$74 )</f>
        <v>3.5129568217120308E-2</v>
      </c>
      <c r="AD78" s="310">
        <f xml:space="preserve"> InpS!AD24 * ( 1 - $G$74 )</f>
        <v>3.5129568217120308E-2</v>
      </c>
      <c r="AE78" s="310">
        <f xml:space="preserve"> InpS!AE24 * ( 1 - $G$74 )</f>
        <v>3.5129568217120308E-2</v>
      </c>
      <c r="AF78" s="310">
        <f xml:space="preserve"> InpS!AF24 * ( 1 - $G$74 )</f>
        <v>3.5129568217120308E-2</v>
      </c>
      <c r="AG78" s="310">
        <f xml:space="preserve"> InpS!AG24 * ( 1 - $G$74 )</f>
        <v>3.5129568217120308E-2</v>
      </c>
      <c r="AH78" s="310">
        <f xml:space="preserve"> InpS!AH24 * ( 1 - $G$74 )</f>
        <v>3.5129568217120308E-2</v>
      </c>
      <c r="AI78" s="310">
        <f xml:space="preserve"> InpS!AI24 * ( 1 - $G$74 )</f>
        <v>3.5129568217120308E-2</v>
      </c>
      <c r="AJ78" s="310">
        <f xml:space="preserve"> InpS!AJ24 * ( 1 - $G$74 )</f>
        <v>3.5129568217120308E-2</v>
      </c>
      <c r="AK78" s="310">
        <f xml:space="preserve"> InpS!AK24 * ( 1 - $G$74 )</f>
        <v>3.5129568217120308E-2</v>
      </c>
      <c r="AL78" s="310">
        <f xml:space="preserve"> InpS!AL24 * ( 1 - $G$74 )</f>
        <v>3.5129568217120308E-2</v>
      </c>
      <c r="AM78" s="310">
        <f xml:space="preserve"> InpS!AM24 * ( 1 - $G$74 )</f>
        <v>3.5129568217120308E-2</v>
      </c>
      <c r="AN78" s="310">
        <f xml:space="preserve"> InpS!AN24 * ( 1 - $G$74 )</f>
        <v>3.5129568217120308E-2</v>
      </c>
      <c r="AO78" s="310">
        <f xml:space="preserve"> InpS!AO24 * ( 1 - $G$74 )</f>
        <v>3.5129568217120308E-2</v>
      </c>
      <c r="AP78" s="310">
        <f xml:space="preserve"> InpS!AP24 * ( 1 - $G$74 )</f>
        <v>3.5129568217120308E-2</v>
      </c>
      <c r="AQ78" s="310">
        <f xml:space="preserve"> InpS!AQ24 * ( 1 - $G$74 )</f>
        <v>3.5129568217120308E-2</v>
      </c>
      <c r="AR78" s="310">
        <f xml:space="preserve"> InpS!AR24 * ( 1 - $G$74 )</f>
        <v>3.5129568217120308E-2</v>
      </c>
      <c r="AS78" s="310">
        <f xml:space="preserve"> InpS!AS24 * ( 1 - $G$74 )</f>
        <v>3.5129568217120308E-2</v>
      </c>
      <c r="AT78" s="310">
        <f xml:space="preserve"> InpS!AT24 * ( 1 - $G$74 )</f>
        <v>3.5129568217120308E-2</v>
      </c>
      <c r="AU78" s="310">
        <f xml:space="preserve"> InpS!AU24 * ( 1 - $G$74 )</f>
        <v>3.5129568217120308E-2</v>
      </c>
      <c r="AV78" s="310">
        <f xml:space="preserve"> InpS!AV24 * ( 1 - $G$74 )</f>
        <v>3.5129568217120308E-2</v>
      </c>
      <c r="AW78" s="310">
        <f xml:space="preserve"> InpS!AW24 * ( 1 - $G$74 )</f>
        <v>3.5129568217120308E-2</v>
      </c>
      <c r="AX78" s="310">
        <f xml:space="preserve"> InpS!AX24 * ( 1 - $G$74 )</f>
        <v>3.5129568217120308E-2</v>
      </c>
      <c r="AY78" s="310">
        <f xml:space="preserve"> InpS!AY24 * ( 1 - $G$74 )</f>
        <v>3.5129568217120308E-2</v>
      </c>
      <c r="AZ78" s="310">
        <f xml:space="preserve"> InpS!AZ24 * ( 1 - $G$74 )</f>
        <v>3.5129568217120308E-2</v>
      </c>
      <c r="BA78" s="310">
        <f xml:space="preserve"> InpS!BA24 * ( 1 - $G$74 )</f>
        <v>3.5129568217120308E-2</v>
      </c>
      <c r="BB78" s="310">
        <f xml:space="preserve"> InpS!BB24 * ( 1 - $G$74 )</f>
        <v>3.5129568217120308E-2</v>
      </c>
      <c r="BC78" s="310">
        <f xml:space="preserve"> InpS!BC24 * ( 1 - $G$74 )</f>
        <v>3.5129568217120308E-2</v>
      </c>
      <c r="BD78" s="310">
        <f xml:space="preserve"> InpS!BD24 * ( 1 - $G$74 )</f>
        <v>3.5129568217120308E-2</v>
      </c>
      <c r="BE78" s="310">
        <f xml:space="preserve"> InpS!BE24 * ( 1 - $G$74 )</f>
        <v>3.5129568217120308E-2</v>
      </c>
      <c r="BF78" s="310">
        <f xml:space="preserve"> InpS!BF24 * ( 1 - $G$74 )</f>
        <v>3.5129568217120308E-2</v>
      </c>
      <c r="BG78" s="310">
        <f xml:space="preserve"> InpS!BG24 * ( 1 - $G$74 )</f>
        <v>3.5129568217120308E-2</v>
      </c>
      <c r="BH78" s="310">
        <f xml:space="preserve"> InpS!BH24 * ( 1 - $G$74 )</f>
        <v>3.5129568217120308E-2</v>
      </c>
      <c r="BI78" s="310">
        <f xml:space="preserve"> InpS!BI24 * ( 1 - $G$74 )</f>
        <v>3.5129568217120308E-2</v>
      </c>
      <c r="BJ78" s="310">
        <f xml:space="preserve"> InpS!BJ24 * ( 1 - $G$74 )</f>
        <v>3.5129568217120308E-2</v>
      </c>
      <c r="BK78" s="310">
        <f xml:space="preserve"> InpS!BK24 * ( 1 - $G$74 )</f>
        <v>3.5129568217120308E-2</v>
      </c>
      <c r="BL78" s="310">
        <f xml:space="preserve"> InpS!BL24 * ( 1 - $G$74 )</f>
        <v>3.5129568217120308E-2</v>
      </c>
      <c r="BM78" s="310">
        <f xml:space="preserve"> InpS!BM24 * ( 1 - $G$74 )</f>
        <v>3.5129568217120308E-2</v>
      </c>
      <c r="BN78" s="310">
        <f xml:space="preserve"> InpS!BN24 * ( 1 - $G$74 )</f>
        <v>3.5129568217120308E-2</v>
      </c>
      <c r="BO78" s="310">
        <f xml:space="preserve"> InpS!BO24 * ( 1 - $G$74 )</f>
        <v>3.5129568217120308E-2</v>
      </c>
      <c r="BP78" s="310">
        <f xml:space="preserve"> InpS!BP24 * ( 1 - $G$74 )</f>
        <v>3.5129568217120308E-2</v>
      </c>
      <c r="BQ78" s="310">
        <f xml:space="preserve"> InpS!BQ24 * ( 1 - $G$74 )</f>
        <v>3.5129568217120308E-2</v>
      </c>
      <c r="BR78" s="310">
        <f xml:space="preserve"> InpS!BR24 * ( 1 - $G$74 )</f>
        <v>3.5129568217120308E-2</v>
      </c>
      <c r="BS78" s="310">
        <f xml:space="preserve"> InpS!BS24 * ( 1 - $G$74 )</f>
        <v>3.5129568217120308E-2</v>
      </c>
      <c r="BT78" s="310">
        <f xml:space="preserve"> InpS!BT24 * ( 1 - $G$74 )</f>
        <v>3.5129568217120308E-2</v>
      </c>
      <c r="BU78" s="310">
        <f xml:space="preserve"> InpS!BU24 * ( 1 - $G$74 )</f>
        <v>3.5129568217120308E-2</v>
      </c>
      <c r="BV78" s="310">
        <f xml:space="preserve"> InpS!BV24 * ( 1 - $G$74 )</f>
        <v>3.5129568217120308E-2</v>
      </c>
      <c r="BW78" s="310">
        <f xml:space="preserve"> InpS!BW24 * ( 1 - $G$74 )</f>
        <v>3.5129568217120308E-2</v>
      </c>
      <c r="BX78" s="310">
        <f xml:space="preserve"> InpS!BX24 * ( 1 - $G$74 )</f>
        <v>3.5129568217120308E-2</v>
      </c>
      <c r="BY78" s="310">
        <f xml:space="preserve"> InpS!BY24 * ( 1 - $G$74 )</f>
        <v>3.5129568217120308E-2</v>
      </c>
      <c r="BZ78" s="310">
        <f xml:space="preserve"> InpS!BZ24 * ( 1 - $G$74 )</f>
        <v>3.5129568217120308E-2</v>
      </c>
      <c r="CA78" s="310">
        <f xml:space="preserve"> InpS!CA24 * ( 1 - $G$74 )</f>
        <v>3.5129568217120308E-2</v>
      </c>
      <c r="CB78" s="310">
        <f xml:space="preserve"> InpS!CB24 * ( 1 - $G$74 )</f>
        <v>3.5129568217120308E-2</v>
      </c>
      <c r="CC78" s="310">
        <f xml:space="preserve"> InpS!CC24 * ( 1 - $G$74 )</f>
        <v>3.5129568217120308E-2</v>
      </c>
      <c r="CD78" s="310">
        <f xml:space="preserve"> InpS!CD24 * ( 1 - $G$74 )</f>
        <v>3.5129568217120308E-2</v>
      </c>
      <c r="CE78" s="310">
        <f xml:space="preserve"> InpS!CE24 * ( 1 - $G$74 )</f>
        <v>3.5129568217120308E-2</v>
      </c>
      <c r="CF78" s="310">
        <f xml:space="preserve"> InpS!CF24 * ( 1 - $G$74 )</f>
        <v>3.5129568217120308E-2</v>
      </c>
      <c r="CG78" s="310">
        <f xml:space="preserve"> InpS!CG24 * ( 1 - $G$74 )</f>
        <v>3.5129568217120308E-2</v>
      </c>
      <c r="CH78" s="310">
        <f xml:space="preserve"> InpS!CH24 * ( 1 - $G$74 )</f>
        <v>3.5129568217120308E-2</v>
      </c>
      <c r="CI78" s="310">
        <f xml:space="preserve"> InpS!CI24 * ( 1 - $G$74 )</f>
        <v>3.5129568217120308E-2</v>
      </c>
      <c r="CJ78" s="310">
        <f xml:space="preserve"> InpS!CJ24 * ( 1 - $G$74 )</f>
        <v>3.5129568217120308E-2</v>
      </c>
      <c r="CK78" s="310">
        <f xml:space="preserve"> InpS!CK24 * ( 1 - $G$74 )</f>
        <v>3.5129568217120308E-2</v>
      </c>
      <c r="CL78" s="310">
        <f xml:space="preserve"> InpS!CL24 * ( 1 - $G$74 )</f>
        <v>3.5129568217120308E-2</v>
      </c>
      <c r="CM78" s="310">
        <f xml:space="preserve"> InpS!CM24 * ( 1 - $G$74 )</f>
        <v>3.5129568217120308E-2</v>
      </c>
      <c r="CN78" s="310">
        <f xml:space="preserve"> InpS!CN24 * ( 1 - $G$74 )</f>
        <v>3.5129568217120308E-2</v>
      </c>
      <c r="CO78" s="310">
        <f xml:space="preserve"> InpS!CO24 * ( 1 - $G$74 )</f>
        <v>3.5129568217120308E-2</v>
      </c>
      <c r="CP78" s="309">
        <f t="shared" ref="CP78:FA78" si="31" xml:space="preserve"> MIN( 0.1, CO78 * ( 1.1 ) )</f>
        <v>3.8642525038832344E-2</v>
      </c>
      <c r="CQ78" s="261">
        <f t="shared" si="31"/>
        <v>4.2506777542715583E-2</v>
      </c>
      <c r="CR78" s="261">
        <f t="shared" si="31"/>
        <v>4.6757455296987147E-2</v>
      </c>
      <c r="CS78" s="261">
        <f t="shared" si="31"/>
        <v>5.1433200826685864E-2</v>
      </c>
      <c r="CT78" s="261">
        <f t="shared" si="31"/>
        <v>5.6576520909354458E-2</v>
      </c>
      <c r="CU78" s="261">
        <f t="shared" si="31"/>
        <v>6.2234173000289911E-2</v>
      </c>
      <c r="CV78" s="261">
        <f t="shared" si="31"/>
        <v>6.8457590300318907E-2</v>
      </c>
      <c r="CW78" s="261">
        <f t="shared" si="31"/>
        <v>7.5303349330350808E-2</v>
      </c>
      <c r="CX78" s="261">
        <f t="shared" si="31"/>
        <v>8.2833684263385901E-2</v>
      </c>
      <c r="CY78" s="261">
        <f t="shared" si="31"/>
        <v>9.1117052689724504E-2</v>
      </c>
      <c r="CZ78" s="261">
        <f t="shared" si="31"/>
        <v>0.1</v>
      </c>
      <c r="DA78" s="261">
        <f t="shared" si="31"/>
        <v>0.1</v>
      </c>
      <c r="DB78" s="261">
        <f t="shared" si="31"/>
        <v>0.1</v>
      </c>
      <c r="DC78" s="261">
        <f t="shared" si="31"/>
        <v>0.1</v>
      </c>
      <c r="DD78" s="261">
        <f t="shared" si="31"/>
        <v>0.1</v>
      </c>
      <c r="DE78" s="261">
        <f t="shared" si="31"/>
        <v>0.1</v>
      </c>
      <c r="DF78" s="261">
        <f t="shared" si="31"/>
        <v>0.1</v>
      </c>
      <c r="DG78" s="261">
        <f t="shared" si="31"/>
        <v>0.1</v>
      </c>
      <c r="DH78" s="261">
        <f t="shared" si="31"/>
        <v>0.1</v>
      </c>
      <c r="DI78" s="261">
        <f t="shared" si="31"/>
        <v>0.1</v>
      </c>
      <c r="DJ78" s="261">
        <f t="shared" si="31"/>
        <v>0.1</v>
      </c>
      <c r="DK78" s="261">
        <f t="shared" si="31"/>
        <v>0.1</v>
      </c>
      <c r="DL78" s="261">
        <f t="shared" si="31"/>
        <v>0.1</v>
      </c>
      <c r="DM78" s="261">
        <f t="shared" si="31"/>
        <v>0.1</v>
      </c>
      <c r="DN78" s="261">
        <f t="shared" si="31"/>
        <v>0.1</v>
      </c>
      <c r="DO78" s="261">
        <f t="shared" si="31"/>
        <v>0.1</v>
      </c>
      <c r="DP78" s="261">
        <f t="shared" si="31"/>
        <v>0.1</v>
      </c>
      <c r="DQ78" s="261">
        <f t="shared" si="31"/>
        <v>0.1</v>
      </c>
      <c r="DR78" s="261">
        <f t="shared" si="31"/>
        <v>0.1</v>
      </c>
      <c r="DS78" s="261">
        <f t="shared" si="31"/>
        <v>0.1</v>
      </c>
      <c r="DT78" s="261">
        <f t="shared" si="31"/>
        <v>0.1</v>
      </c>
      <c r="DU78" s="261">
        <f t="shared" si="31"/>
        <v>0.1</v>
      </c>
      <c r="DV78" s="261">
        <f t="shared" si="31"/>
        <v>0.1</v>
      </c>
      <c r="DW78" s="261">
        <f t="shared" si="31"/>
        <v>0.1</v>
      </c>
      <c r="DX78" s="261">
        <f t="shared" si="31"/>
        <v>0.1</v>
      </c>
      <c r="DY78" s="261">
        <f t="shared" si="31"/>
        <v>0.1</v>
      </c>
      <c r="DZ78" s="261">
        <f t="shared" si="31"/>
        <v>0.1</v>
      </c>
      <c r="EA78" s="261">
        <f t="shared" si="31"/>
        <v>0.1</v>
      </c>
      <c r="EB78" s="261">
        <f t="shared" si="31"/>
        <v>0.1</v>
      </c>
      <c r="EC78" s="261">
        <f t="shared" si="31"/>
        <v>0.1</v>
      </c>
      <c r="ED78" s="261">
        <f t="shared" si="31"/>
        <v>0.1</v>
      </c>
      <c r="EE78" s="261">
        <f t="shared" si="31"/>
        <v>0.1</v>
      </c>
      <c r="EF78" s="261">
        <f t="shared" si="31"/>
        <v>0.1</v>
      </c>
      <c r="EG78" s="261">
        <f t="shared" si="31"/>
        <v>0.1</v>
      </c>
      <c r="EH78" s="261">
        <f t="shared" si="31"/>
        <v>0.1</v>
      </c>
      <c r="EI78" s="261">
        <f t="shared" si="31"/>
        <v>0.1</v>
      </c>
      <c r="EJ78" s="261">
        <f t="shared" si="31"/>
        <v>0.1</v>
      </c>
      <c r="EK78" s="261">
        <f t="shared" si="31"/>
        <v>0.1</v>
      </c>
      <c r="EL78" s="261">
        <f t="shared" si="31"/>
        <v>0.1</v>
      </c>
      <c r="EM78" s="261">
        <f t="shared" si="31"/>
        <v>0.1</v>
      </c>
      <c r="EN78" s="261">
        <f t="shared" si="31"/>
        <v>0.1</v>
      </c>
      <c r="EO78" s="261">
        <f t="shared" si="31"/>
        <v>0.1</v>
      </c>
      <c r="EP78" s="261">
        <f t="shared" si="31"/>
        <v>0.1</v>
      </c>
      <c r="EQ78" s="261">
        <f t="shared" si="31"/>
        <v>0.1</v>
      </c>
      <c r="ER78" s="261">
        <f t="shared" si="31"/>
        <v>0.1</v>
      </c>
      <c r="ES78" s="261">
        <f t="shared" si="31"/>
        <v>0.1</v>
      </c>
      <c r="ET78" s="261">
        <f t="shared" si="31"/>
        <v>0.1</v>
      </c>
      <c r="EU78" s="261">
        <f t="shared" si="31"/>
        <v>0.1</v>
      </c>
      <c r="EV78" s="261">
        <f t="shared" si="31"/>
        <v>0.1</v>
      </c>
      <c r="EW78" s="261">
        <f t="shared" si="31"/>
        <v>0.1</v>
      </c>
      <c r="EX78" s="261">
        <f t="shared" si="31"/>
        <v>0.1</v>
      </c>
      <c r="EY78" s="261">
        <f t="shared" si="31"/>
        <v>0.1</v>
      </c>
      <c r="EZ78" s="261">
        <f t="shared" si="31"/>
        <v>0.1</v>
      </c>
      <c r="FA78" s="261">
        <f t="shared" si="31"/>
        <v>0.1</v>
      </c>
      <c r="FB78" s="261">
        <f t="shared" ref="FB78:HC78" si="32" xml:space="preserve"> MIN( 0.1, FA78 * ( 1.1 ) )</f>
        <v>0.1</v>
      </c>
      <c r="FC78" s="261">
        <f t="shared" si="32"/>
        <v>0.1</v>
      </c>
      <c r="FD78" s="261">
        <f t="shared" si="32"/>
        <v>0.1</v>
      </c>
      <c r="FE78" s="261">
        <f t="shared" si="32"/>
        <v>0.1</v>
      </c>
      <c r="FF78" s="261">
        <f t="shared" si="32"/>
        <v>0.1</v>
      </c>
      <c r="FG78" s="261">
        <f t="shared" si="32"/>
        <v>0.1</v>
      </c>
      <c r="FH78" s="261">
        <f t="shared" si="32"/>
        <v>0.1</v>
      </c>
      <c r="FI78" s="261">
        <f t="shared" si="32"/>
        <v>0.1</v>
      </c>
      <c r="FJ78" s="261">
        <f t="shared" si="32"/>
        <v>0.1</v>
      </c>
      <c r="FK78" s="261">
        <f t="shared" si="32"/>
        <v>0.1</v>
      </c>
      <c r="FL78" s="261">
        <f t="shared" si="32"/>
        <v>0.1</v>
      </c>
      <c r="FM78" s="261">
        <f t="shared" si="32"/>
        <v>0.1</v>
      </c>
      <c r="FN78" s="261">
        <f t="shared" si="32"/>
        <v>0.1</v>
      </c>
      <c r="FO78" s="261">
        <f t="shared" si="32"/>
        <v>0.1</v>
      </c>
      <c r="FP78" s="261">
        <f t="shared" si="32"/>
        <v>0.1</v>
      </c>
      <c r="FQ78" s="261">
        <f t="shared" si="32"/>
        <v>0.1</v>
      </c>
      <c r="FR78" s="261">
        <f t="shared" si="32"/>
        <v>0.1</v>
      </c>
      <c r="FS78" s="261">
        <f t="shared" si="32"/>
        <v>0.1</v>
      </c>
      <c r="FT78" s="261">
        <f t="shared" si="32"/>
        <v>0.1</v>
      </c>
      <c r="FU78" s="261">
        <f t="shared" si="32"/>
        <v>0.1</v>
      </c>
      <c r="FV78" s="261">
        <f t="shared" si="32"/>
        <v>0.1</v>
      </c>
      <c r="FW78" s="261">
        <f t="shared" si="32"/>
        <v>0.1</v>
      </c>
      <c r="FX78" s="261">
        <f t="shared" si="32"/>
        <v>0.1</v>
      </c>
      <c r="FY78" s="261">
        <f t="shared" si="32"/>
        <v>0.1</v>
      </c>
      <c r="FZ78" s="261">
        <f t="shared" si="32"/>
        <v>0.1</v>
      </c>
      <c r="GA78" s="261">
        <f t="shared" si="32"/>
        <v>0.1</v>
      </c>
      <c r="GB78" s="261">
        <f t="shared" si="32"/>
        <v>0.1</v>
      </c>
      <c r="GC78" s="261">
        <f t="shared" si="32"/>
        <v>0.1</v>
      </c>
      <c r="GD78" s="261">
        <f t="shared" si="32"/>
        <v>0.1</v>
      </c>
      <c r="GE78" s="261">
        <f t="shared" si="32"/>
        <v>0.1</v>
      </c>
      <c r="GF78" s="261">
        <f t="shared" si="32"/>
        <v>0.1</v>
      </c>
      <c r="GG78" s="261">
        <f t="shared" si="32"/>
        <v>0.1</v>
      </c>
      <c r="GH78" s="261">
        <f t="shared" si="32"/>
        <v>0.1</v>
      </c>
      <c r="GI78" s="261">
        <f t="shared" si="32"/>
        <v>0.1</v>
      </c>
      <c r="GJ78" s="261">
        <f t="shared" si="32"/>
        <v>0.1</v>
      </c>
      <c r="GK78" s="261">
        <f t="shared" si="32"/>
        <v>0.1</v>
      </c>
      <c r="GL78" s="261">
        <f t="shared" si="32"/>
        <v>0.1</v>
      </c>
      <c r="GM78" s="261">
        <f t="shared" si="32"/>
        <v>0.1</v>
      </c>
      <c r="GN78" s="261">
        <f t="shared" si="32"/>
        <v>0.1</v>
      </c>
      <c r="GO78" s="261">
        <f t="shared" si="32"/>
        <v>0.1</v>
      </c>
      <c r="GP78" s="261">
        <f t="shared" si="32"/>
        <v>0.1</v>
      </c>
      <c r="GQ78" s="261">
        <f t="shared" si="32"/>
        <v>0.1</v>
      </c>
      <c r="GR78" s="261">
        <f t="shared" si="32"/>
        <v>0.1</v>
      </c>
      <c r="GS78" s="261">
        <f t="shared" si="32"/>
        <v>0.1</v>
      </c>
      <c r="GT78" s="261">
        <f t="shared" si="32"/>
        <v>0.1</v>
      </c>
      <c r="GU78" s="261">
        <f t="shared" si="32"/>
        <v>0.1</v>
      </c>
      <c r="GV78" s="261">
        <f t="shared" si="32"/>
        <v>0.1</v>
      </c>
      <c r="GW78" s="261">
        <f t="shared" si="32"/>
        <v>0.1</v>
      </c>
      <c r="GX78" s="261">
        <f t="shared" si="32"/>
        <v>0.1</v>
      </c>
      <c r="GY78" s="261">
        <f t="shared" si="32"/>
        <v>0.1</v>
      </c>
      <c r="GZ78" s="261">
        <f t="shared" si="32"/>
        <v>0.1</v>
      </c>
      <c r="HA78" s="261">
        <f t="shared" si="32"/>
        <v>0.1</v>
      </c>
      <c r="HB78" s="261">
        <f t="shared" si="32"/>
        <v>0.1</v>
      </c>
      <c r="HC78" s="261">
        <f t="shared" si="32"/>
        <v>0.1</v>
      </c>
    </row>
    <row r="79" spans="1:211" s="20" customFormat="1" outlineLevel="2" x14ac:dyDescent="0.2">
      <c r="A79" s="87"/>
      <c r="B79" s="34"/>
      <c r="D79" s="88"/>
      <c r="E79" s="20" t="s">
        <v>329</v>
      </c>
      <c r="G79" s="99">
        <f xml:space="preserve"> ( G73 - G72 ) / ( G75 - 1 )</f>
        <v>4.5522720596861228E-3</v>
      </c>
      <c r="H79" s="174" t="s">
        <v>14</v>
      </c>
      <c r="I79" s="134"/>
      <c r="K79" s="99">
        <f xml:space="preserve"> ( $G$72 + MOD( K75, $G75 ) * $G79 ) * ( 1 - $G$74 )</f>
        <v>0.01</v>
      </c>
      <c r="L79" s="99">
        <f t="shared" ref="L79:BW79" si="33" xml:space="preserve"> ( $G$72 + MOD( L75, $G75 ) * $G79 ) * ( 1 - $G$74 )</f>
        <v>1.4552272059686122E-2</v>
      </c>
      <c r="M79" s="99">
        <f t="shared" si="33"/>
        <v>1.9104544119372246E-2</v>
      </c>
      <c r="N79" s="99">
        <f t="shared" si="33"/>
        <v>2.3656816179058369E-2</v>
      </c>
      <c r="O79" s="99">
        <f t="shared" si="33"/>
        <v>2.820908823874449E-2</v>
      </c>
      <c r="P79" s="99">
        <f t="shared" si="33"/>
        <v>3.2761360298430617E-2</v>
      </c>
      <c r="Q79" s="99">
        <f t="shared" si="33"/>
        <v>3.7313632358116737E-2</v>
      </c>
      <c r="R79" s="99">
        <f t="shared" si="33"/>
        <v>4.1865904417802864E-2</v>
      </c>
      <c r="S79" s="99">
        <f t="shared" si="33"/>
        <v>4.6418176477488984E-2</v>
      </c>
      <c r="T79" s="99">
        <f t="shared" si="33"/>
        <v>5.0970448537175105E-2</v>
      </c>
      <c r="U79" s="99">
        <f t="shared" si="33"/>
        <v>5.5522720596861232E-2</v>
      </c>
      <c r="V79" s="99">
        <f t="shared" si="33"/>
        <v>6.0074992656547352E-2</v>
      </c>
      <c r="W79" s="99">
        <f t="shared" si="33"/>
        <v>6.4627264716233465E-2</v>
      </c>
      <c r="X79" s="99">
        <f t="shared" si="33"/>
        <v>6.9179536775919592E-2</v>
      </c>
      <c r="Y79" s="99">
        <f t="shared" si="33"/>
        <v>7.3731808835605719E-2</v>
      </c>
      <c r="Z79" s="99">
        <f t="shared" si="33"/>
        <v>0.01</v>
      </c>
      <c r="AA79" s="99">
        <f t="shared" si="33"/>
        <v>1.4552272059686122E-2</v>
      </c>
      <c r="AB79" s="99">
        <f t="shared" si="33"/>
        <v>1.9104544119372246E-2</v>
      </c>
      <c r="AC79" s="99">
        <f t="shared" si="33"/>
        <v>2.3656816179058369E-2</v>
      </c>
      <c r="AD79" s="99">
        <f t="shared" si="33"/>
        <v>2.820908823874449E-2</v>
      </c>
      <c r="AE79" s="99">
        <f t="shared" si="33"/>
        <v>3.2761360298430617E-2</v>
      </c>
      <c r="AF79" s="99">
        <f t="shared" si="33"/>
        <v>3.7313632358116737E-2</v>
      </c>
      <c r="AG79" s="99">
        <f t="shared" si="33"/>
        <v>4.1865904417802864E-2</v>
      </c>
      <c r="AH79" s="99">
        <f t="shared" si="33"/>
        <v>4.6418176477488984E-2</v>
      </c>
      <c r="AI79" s="99">
        <f t="shared" si="33"/>
        <v>5.0970448537175105E-2</v>
      </c>
      <c r="AJ79" s="99">
        <f t="shared" si="33"/>
        <v>5.5522720596861232E-2</v>
      </c>
      <c r="AK79" s="99">
        <f t="shared" si="33"/>
        <v>6.0074992656547352E-2</v>
      </c>
      <c r="AL79" s="99">
        <f t="shared" si="33"/>
        <v>6.4627264716233465E-2</v>
      </c>
      <c r="AM79" s="99">
        <f t="shared" si="33"/>
        <v>6.9179536775919592E-2</v>
      </c>
      <c r="AN79" s="99">
        <f t="shared" si="33"/>
        <v>7.3731808835605719E-2</v>
      </c>
      <c r="AO79" s="99">
        <f t="shared" si="33"/>
        <v>0.01</v>
      </c>
      <c r="AP79" s="99">
        <f t="shared" si="33"/>
        <v>1.4552272059686122E-2</v>
      </c>
      <c r="AQ79" s="99">
        <f t="shared" si="33"/>
        <v>1.9104544119372246E-2</v>
      </c>
      <c r="AR79" s="99">
        <f t="shared" si="33"/>
        <v>2.3656816179058369E-2</v>
      </c>
      <c r="AS79" s="99">
        <f t="shared" si="33"/>
        <v>2.820908823874449E-2</v>
      </c>
      <c r="AT79" s="99">
        <f t="shared" si="33"/>
        <v>3.2761360298430617E-2</v>
      </c>
      <c r="AU79" s="99">
        <f t="shared" si="33"/>
        <v>3.7313632358116737E-2</v>
      </c>
      <c r="AV79" s="99">
        <f t="shared" si="33"/>
        <v>4.1865904417802864E-2</v>
      </c>
      <c r="AW79" s="99">
        <f t="shared" si="33"/>
        <v>4.6418176477488984E-2</v>
      </c>
      <c r="AX79" s="99">
        <f t="shared" si="33"/>
        <v>5.0970448537175105E-2</v>
      </c>
      <c r="AY79" s="99">
        <f t="shared" si="33"/>
        <v>5.5522720596861232E-2</v>
      </c>
      <c r="AZ79" s="99">
        <f t="shared" si="33"/>
        <v>6.0074992656547352E-2</v>
      </c>
      <c r="BA79" s="99">
        <f t="shared" si="33"/>
        <v>6.4627264716233465E-2</v>
      </c>
      <c r="BB79" s="99">
        <f t="shared" si="33"/>
        <v>6.9179536775919592E-2</v>
      </c>
      <c r="BC79" s="99">
        <f t="shared" si="33"/>
        <v>7.3731808835605719E-2</v>
      </c>
      <c r="BD79" s="99">
        <f t="shared" si="33"/>
        <v>0.01</v>
      </c>
      <c r="BE79" s="99">
        <f t="shared" si="33"/>
        <v>1.4552272059686122E-2</v>
      </c>
      <c r="BF79" s="99">
        <f t="shared" si="33"/>
        <v>1.9104544119372246E-2</v>
      </c>
      <c r="BG79" s="99">
        <f t="shared" si="33"/>
        <v>2.3656816179058369E-2</v>
      </c>
      <c r="BH79" s="99">
        <f t="shared" si="33"/>
        <v>2.820908823874449E-2</v>
      </c>
      <c r="BI79" s="99">
        <f t="shared" si="33"/>
        <v>3.2761360298430617E-2</v>
      </c>
      <c r="BJ79" s="99">
        <f t="shared" si="33"/>
        <v>3.7313632358116737E-2</v>
      </c>
      <c r="BK79" s="99">
        <f t="shared" si="33"/>
        <v>4.1865904417802864E-2</v>
      </c>
      <c r="BL79" s="99">
        <f t="shared" si="33"/>
        <v>4.6418176477488984E-2</v>
      </c>
      <c r="BM79" s="99">
        <f t="shared" si="33"/>
        <v>5.0970448537175105E-2</v>
      </c>
      <c r="BN79" s="99">
        <f t="shared" si="33"/>
        <v>5.5522720596861232E-2</v>
      </c>
      <c r="BO79" s="99">
        <f t="shared" si="33"/>
        <v>6.0074992656547352E-2</v>
      </c>
      <c r="BP79" s="99">
        <f t="shared" si="33"/>
        <v>6.4627264716233465E-2</v>
      </c>
      <c r="BQ79" s="99">
        <f t="shared" si="33"/>
        <v>6.9179536775919592E-2</v>
      </c>
      <c r="BR79" s="99">
        <f t="shared" si="33"/>
        <v>7.3731808835605719E-2</v>
      </c>
      <c r="BS79" s="99">
        <f t="shared" si="33"/>
        <v>0.01</v>
      </c>
      <c r="BT79" s="99">
        <f t="shared" si="33"/>
        <v>1.4552272059686122E-2</v>
      </c>
      <c r="BU79" s="99">
        <f t="shared" si="33"/>
        <v>1.9104544119372246E-2</v>
      </c>
      <c r="BV79" s="99">
        <f t="shared" si="33"/>
        <v>2.3656816179058369E-2</v>
      </c>
      <c r="BW79" s="99">
        <f t="shared" si="33"/>
        <v>2.820908823874449E-2</v>
      </c>
      <c r="BX79" s="99">
        <f t="shared" ref="BX79:CO79" si="34" xml:space="preserve"> ( $G$72 + MOD( BX75, $G75 ) * $G79 ) * ( 1 - $G$74 )</f>
        <v>3.2761360298430617E-2</v>
      </c>
      <c r="BY79" s="99">
        <f t="shared" si="34"/>
        <v>3.7313632358116737E-2</v>
      </c>
      <c r="BZ79" s="99">
        <f t="shared" si="34"/>
        <v>4.1865904417802864E-2</v>
      </c>
      <c r="CA79" s="99">
        <f t="shared" si="34"/>
        <v>4.6418176477488984E-2</v>
      </c>
      <c r="CB79" s="99">
        <f t="shared" si="34"/>
        <v>5.0970448537175105E-2</v>
      </c>
      <c r="CC79" s="99">
        <f t="shared" si="34"/>
        <v>5.5522720596861232E-2</v>
      </c>
      <c r="CD79" s="99">
        <f t="shared" si="34"/>
        <v>6.0074992656547352E-2</v>
      </c>
      <c r="CE79" s="99">
        <f t="shared" si="34"/>
        <v>6.4627264716233465E-2</v>
      </c>
      <c r="CF79" s="99">
        <f t="shared" si="34"/>
        <v>6.9179536775919592E-2</v>
      </c>
      <c r="CG79" s="99">
        <f t="shared" si="34"/>
        <v>7.3731808835605719E-2</v>
      </c>
      <c r="CH79" s="99">
        <f t="shared" si="34"/>
        <v>0.01</v>
      </c>
      <c r="CI79" s="99">
        <f t="shared" si="34"/>
        <v>1.4552272059686122E-2</v>
      </c>
      <c r="CJ79" s="99">
        <f t="shared" si="34"/>
        <v>1.9104544119372246E-2</v>
      </c>
      <c r="CK79" s="99">
        <f t="shared" si="34"/>
        <v>2.3656816179058369E-2</v>
      </c>
      <c r="CL79" s="99">
        <f t="shared" si="34"/>
        <v>2.820908823874449E-2</v>
      </c>
      <c r="CM79" s="99">
        <f t="shared" si="34"/>
        <v>3.2761360298430617E-2</v>
      </c>
      <c r="CN79" s="99">
        <f t="shared" si="34"/>
        <v>3.7313632358116737E-2</v>
      </c>
      <c r="CO79" s="99">
        <f t="shared" si="34"/>
        <v>4.1865904417802864E-2</v>
      </c>
    </row>
    <row r="80" spans="1:211" s="266" customFormat="1" ht="2.1" customHeight="1" outlineLevel="2" x14ac:dyDescent="0.2">
      <c r="E80" s="267"/>
      <c r="H80" s="268"/>
      <c r="K80" s="269"/>
      <c r="L80" s="270"/>
      <c r="M80" s="270"/>
      <c r="N80" s="270"/>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270"/>
      <c r="AL80" s="270"/>
      <c r="AM80" s="270"/>
      <c r="AN80" s="270"/>
      <c r="AO80" s="270"/>
      <c r="AP80" s="270"/>
      <c r="AQ80" s="270"/>
      <c r="AR80" s="270"/>
      <c r="AS80" s="270"/>
      <c r="AT80" s="270"/>
      <c r="AU80" s="270"/>
      <c r="AV80" s="270"/>
      <c r="AW80" s="270"/>
      <c r="AX80" s="270"/>
      <c r="AY80" s="270"/>
      <c r="AZ80" s="270"/>
      <c r="BA80" s="270"/>
      <c r="BB80" s="270"/>
      <c r="BC80" s="270"/>
      <c r="BD80" s="270"/>
      <c r="BE80" s="270"/>
      <c r="BF80" s="270"/>
      <c r="BG80" s="270"/>
      <c r="BH80" s="270"/>
      <c r="BI80" s="270"/>
      <c r="BJ80" s="270"/>
      <c r="BK80" s="270"/>
      <c r="BL80" s="270"/>
      <c r="BM80" s="270"/>
      <c r="BN80" s="270"/>
      <c r="BO80" s="270"/>
      <c r="BP80" s="270"/>
      <c r="BQ80" s="270"/>
      <c r="BR80" s="270"/>
      <c r="BS80" s="270"/>
      <c r="BT80" s="270"/>
      <c r="BU80" s="270"/>
      <c r="BV80" s="270"/>
      <c r="BW80" s="270"/>
      <c r="BX80" s="270"/>
      <c r="BY80" s="270"/>
      <c r="BZ80" s="270"/>
      <c r="CA80" s="270"/>
      <c r="CB80" s="270"/>
      <c r="CC80" s="270"/>
      <c r="CD80" s="270"/>
      <c r="CE80" s="270"/>
      <c r="CF80" s="270"/>
      <c r="CG80" s="270"/>
      <c r="CH80" s="270"/>
      <c r="CI80" s="270"/>
      <c r="CJ80" s="270"/>
      <c r="CK80" s="270"/>
      <c r="CL80" s="270"/>
      <c r="CM80" s="270"/>
      <c r="CN80" s="270"/>
      <c r="CO80" s="270"/>
      <c r="CP80" s="271"/>
      <c r="CQ80" s="271"/>
      <c r="CR80" s="271"/>
      <c r="CS80" s="271"/>
      <c r="CT80" s="271"/>
      <c r="CU80" s="271"/>
      <c r="CV80" s="271"/>
      <c r="CW80" s="271"/>
      <c r="CX80" s="271"/>
      <c r="CY80" s="271"/>
      <c r="CZ80" s="271"/>
      <c r="DA80" s="271"/>
      <c r="DB80" s="271"/>
      <c r="DC80" s="271"/>
      <c r="DD80" s="271"/>
      <c r="DE80" s="271"/>
      <c r="DF80" s="271"/>
      <c r="DG80" s="271"/>
      <c r="DH80" s="271"/>
      <c r="DI80" s="271"/>
      <c r="DJ80" s="271"/>
      <c r="DK80" s="271"/>
      <c r="DL80" s="271"/>
      <c r="DM80" s="271"/>
      <c r="DN80" s="271"/>
      <c r="DO80" s="271"/>
      <c r="DP80" s="271"/>
      <c r="DQ80" s="271"/>
      <c r="DR80" s="271"/>
      <c r="DS80" s="271"/>
      <c r="DT80" s="271"/>
      <c r="DU80" s="271"/>
      <c r="DV80" s="271"/>
      <c r="DW80" s="271"/>
      <c r="DX80" s="271"/>
      <c r="DY80" s="271"/>
      <c r="DZ80" s="271"/>
      <c r="EA80" s="271"/>
      <c r="EB80" s="271"/>
      <c r="EC80" s="271"/>
      <c r="ED80" s="271"/>
      <c r="EE80" s="271"/>
      <c r="EF80" s="271"/>
      <c r="EG80" s="271"/>
      <c r="EH80" s="271"/>
      <c r="EI80" s="271"/>
      <c r="EJ80" s="271"/>
      <c r="EK80" s="271"/>
      <c r="EL80" s="271"/>
      <c r="EM80" s="271"/>
      <c r="EN80" s="271"/>
      <c r="EO80" s="271"/>
      <c r="EP80" s="271"/>
      <c r="EQ80" s="271"/>
      <c r="ER80" s="271"/>
      <c r="ES80" s="271"/>
      <c r="ET80" s="271"/>
      <c r="EU80" s="271"/>
      <c r="EV80" s="271"/>
      <c r="EW80" s="271"/>
      <c r="EX80" s="271"/>
      <c r="EY80" s="271"/>
      <c r="EZ80" s="271"/>
      <c r="FA80" s="271"/>
      <c r="FB80" s="271"/>
      <c r="FC80" s="271"/>
      <c r="FD80" s="271"/>
      <c r="FE80" s="271"/>
      <c r="FF80" s="271"/>
      <c r="FG80" s="271"/>
      <c r="FH80" s="271"/>
      <c r="FI80" s="271"/>
      <c r="FJ80" s="271"/>
      <c r="FK80" s="271"/>
      <c r="FL80" s="271"/>
      <c r="FM80" s="271"/>
      <c r="FN80" s="271"/>
      <c r="FO80" s="271"/>
      <c r="FP80" s="271"/>
      <c r="FQ80" s="271"/>
      <c r="FR80" s="271"/>
      <c r="FS80" s="271"/>
      <c r="FT80" s="271"/>
      <c r="FU80" s="271"/>
      <c r="FV80" s="271"/>
      <c r="FW80" s="271"/>
      <c r="FX80" s="271"/>
      <c r="FY80" s="271"/>
      <c r="FZ80" s="271"/>
      <c r="GA80" s="271"/>
      <c r="GB80" s="271"/>
      <c r="GC80" s="271"/>
      <c r="GD80" s="271"/>
      <c r="GE80" s="271"/>
      <c r="GF80" s="271"/>
      <c r="GG80" s="271"/>
      <c r="GH80" s="271"/>
      <c r="GI80" s="271"/>
      <c r="GJ80" s="271"/>
      <c r="GK80" s="271"/>
      <c r="GL80" s="271"/>
      <c r="GM80" s="271"/>
      <c r="GN80" s="271"/>
      <c r="GO80" s="271"/>
      <c r="GP80" s="271"/>
      <c r="GQ80" s="271"/>
      <c r="GR80" s="271"/>
      <c r="GS80" s="271"/>
      <c r="GT80" s="271"/>
      <c r="GU80" s="271"/>
      <c r="GV80" s="271"/>
      <c r="GW80" s="271"/>
      <c r="GX80" s="271"/>
      <c r="GY80" s="271"/>
      <c r="GZ80" s="271"/>
      <c r="HA80" s="271"/>
      <c r="HB80" s="271"/>
      <c r="HC80" s="271"/>
    </row>
    <row r="81" spans="1:16384" s="20" customFormat="1" outlineLevel="2" x14ac:dyDescent="0.2">
      <c r="A81" s="163"/>
      <c r="B81" s="163"/>
      <c r="C81" s="163"/>
      <c r="D81" s="163"/>
      <c r="E81" s="265" t="s">
        <v>296</v>
      </c>
      <c r="F81" s="163"/>
      <c r="G81" s="163"/>
      <c r="H81" s="163" t="s">
        <v>14</v>
      </c>
      <c r="I81" s="163"/>
      <c r="J81" s="163"/>
      <c r="K81" s="256">
        <f t="shared" ref="K81:AP81" si="35">SUM(K79:K80)</f>
        <v>0.01</v>
      </c>
      <c r="L81" s="256">
        <f t="shared" si="35"/>
        <v>1.4552272059686122E-2</v>
      </c>
      <c r="M81" s="256">
        <f t="shared" si="35"/>
        <v>1.9104544119372246E-2</v>
      </c>
      <c r="N81" s="256">
        <f t="shared" si="35"/>
        <v>2.3656816179058369E-2</v>
      </c>
      <c r="O81" s="256">
        <f t="shared" si="35"/>
        <v>2.820908823874449E-2</v>
      </c>
      <c r="P81" s="256">
        <f t="shared" si="35"/>
        <v>3.2761360298430617E-2</v>
      </c>
      <c r="Q81" s="256">
        <f t="shared" si="35"/>
        <v>3.7313632358116737E-2</v>
      </c>
      <c r="R81" s="256">
        <f t="shared" si="35"/>
        <v>4.1865904417802864E-2</v>
      </c>
      <c r="S81" s="256">
        <f t="shared" si="35"/>
        <v>4.6418176477488984E-2</v>
      </c>
      <c r="T81" s="256">
        <f t="shared" si="35"/>
        <v>5.0970448537175105E-2</v>
      </c>
      <c r="U81" s="256">
        <f t="shared" si="35"/>
        <v>5.5522720596861232E-2</v>
      </c>
      <c r="V81" s="256">
        <f t="shared" si="35"/>
        <v>6.0074992656547352E-2</v>
      </c>
      <c r="W81" s="256">
        <f t="shared" si="35"/>
        <v>6.4627264716233465E-2</v>
      </c>
      <c r="X81" s="256">
        <f t="shared" si="35"/>
        <v>6.9179536775919592E-2</v>
      </c>
      <c r="Y81" s="256">
        <f t="shared" si="35"/>
        <v>7.3731808835605719E-2</v>
      </c>
      <c r="Z81" s="256">
        <f t="shared" si="35"/>
        <v>0.01</v>
      </c>
      <c r="AA81" s="256">
        <f t="shared" si="35"/>
        <v>1.4552272059686122E-2</v>
      </c>
      <c r="AB81" s="256">
        <f t="shared" si="35"/>
        <v>1.9104544119372246E-2</v>
      </c>
      <c r="AC81" s="256">
        <f t="shared" si="35"/>
        <v>2.3656816179058369E-2</v>
      </c>
      <c r="AD81" s="256">
        <f t="shared" si="35"/>
        <v>2.820908823874449E-2</v>
      </c>
      <c r="AE81" s="256">
        <f t="shared" si="35"/>
        <v>3.2761360298430617E-2</v>
      </c>
      <c r="AF81" s="256">
        <f t="shared" si="35"/>
        <v>3.7313632358116737E-2</v>
      </c>
      <c r="AG81" s="256">
        <f t="shared" si="35"/>
        <v>4.1865904417802864E-2</v>
      </c>
      <c r="AH81" s="256">
        <f t="shared" si="35"/>
        <v>4.6418176477488984E-2</v>
      </c>
      <c r="AI81" s="256">
        <f t="shared" si="35"/>
        <v>5.0970448537175105E-2</v>
      </c>
      <c r="AJ81" s="256">
        <f t="shared" si="35"/>
        <v>5.5522720596861232E-2</v>
      </c>
      <c r="AK81" s="256">
        <f t="shared" si="35"/>
        <v>6.0074992656547352E-2</v>
      </c>
      <c r="AL81" s="256">
        <f t="shared" si="35"/>
        <v>6.4627264716233465E-2</v>
      </c>
      <c r="AM81" s="256">
        <f t="shared" si="35"/>
        <v>6.9179536775919592E-2</v>
      </c>
      <c r="AN81" s="256">
        <f t="shared" si="35"/>
        <v>7.3731808835605719E-2</v>
      </c>
      <c r="AO81" s="256">
        <f t="shared" si="35"/>
        <v>0.01</v>
      </c>
      <c r="AP81" s="256">
        <f t="shared" si="35"/>
        <v>1.4552272059686122E-2</v>
      </c>
      <c r="AQ81" s="256">
        <f t="shared" ref="AQ81:BV81" si="36">SUM(AQ79:AQ80)</f>
        <v>1.9104544119372246E-2</v>
      </c>
      <c r="AR81" s="256">
        <f t="shared" si="36"/>
        <v>2.3656816179058369E-2</v>
      </c>
      <c r="AS81" s="256">
        <f t="shared" si="36"/>
        <v>2.820908823874449E-2</v>
      </c>
      <c r="AT81" s="256">
        <f t="shared" si="36"/>
        <v>3.2761360298430617E-2</v>
      </c>
      <c r="AU81" s="256">
        <f t="shared" si="36"/>
        <v>3.7313632358116737E-2</v>
      </c>
      <c r="AV81" s="256">
        <f t="shared" si="36"/>
        <v>4.1865904417802864E-2</v>
      </c>
      <c r="AW81" s="256">
        <f t="shared" si="36"/>
        <v>4.6418176477488984E-2</v>
      </c>
      <c r="AX81" s="256">
        <f t="shared" si="36"/>
        <v>5.0970448537175105E-2</v>
      </c>
      <c r="AY81" s="256">
        <f t="shared" si="36"/>
        <v>5.5522720596861232E-2</v>
      </c>
      <c r="AZ81" s="256">
        <f t="shared" si="36"/>
        <v>6.0074992656547352E-2</v>
      </c>
      <c r="BA81" s="256">
        <f t="shared" si="36"/>
        <v>6.4627264716233465E-2</v>
      </c>
      <c r="BB81" s="256">
        <f t="shared" si="36"/>
        <v>6.9179536775919592E-2</v>
      </c>
      <c r="BC81" s="256">
        <f t="shared" si="36"/>
        <v>7.3731808835605719E-2</v>
      </c>
      <c r="BD81" s="256">
        <f t="shared" si="36"/>
        <v>0.01</v>
      </c>
      <c r="BE81" s="256">
        <f t="shared" si="36"/>
        <v>1.4552272059686122E-2</v>
      </c>
      <c r="BF81" s="256">
        <f t="shared" si="36"/>
        <v>1.9104544119372246E-2</v>
      </c>
      <c r="BG81" s="256">
        <f t="shared" si="36"/>
        <v>2.3656816179058369E-2</v>
      </c>
      <c r="BH81" s="256">
        <f t="shared" si="36"/>
        <v>2.820908823874449E-2</v>
      </c>
      <c r="BI81" s="256">
        <f t="shared" si="36"/>
        <v>3.2761360298430617E-2</v>
      </c>
      <c r="BJ81" s="256">
        <f t="shared" si="36"/>
        <v>3.7313632358116737E-2</v>
      </c>
      <c r="BK81" s="256">
        <f t="shared" si="36"/>
        <v>4.1865904417802864E-2</v>
      </c>
      <c r="BL81" s="256">
        <f t="shared" si="36"/>
        <v>4.6418176477488984E-2</v>
      </c>
      <c r="BM81" s="256">
        <f t="shared" si="36"/>
        <v>5.0970448537175105E-2</v>
      </c>
      <c r="BN81" s="256">
        <f t="shared" si="36"/>
        <v>5.5522720596861232E-2</v>
      </c>
      <c r="BO81" s="256">
        <f t="shared" si="36"/>
        <v>6.0074992656547352E-2</v>
      </c>
      <c r="BP81" s="256">
        <f t="shared" si="36"/>
        <v>6.4627264716233465E-2</v>
      </c>
      <c r="BQ81" s="256">
        <f t="shared" si="36"/>
        <v>6.9179536775919592E-2</v>
      </c>
      <c r="BR81" s="256">
        <f t="shared" si="36"/>
        <v>7.3731808835605719E-2</v>
      </c>
      <c r="BS81" s="256">
        <f t="shared" si="36"/>
        <v>0.01</v>
      </c>
      <c r="BT81" s="256">
        <f t="shared" si="36"/>
        <v>1.4552272059686122E-2</v>
      </c>
      <c r="BU81" s="256">
        <f t="shared" si="36"/>
        <v>1.9104544119372246E-2</v>
      </c>
      <c r="BV81" s="256">
        <f t="shared" si="36"/>
        <v>2.3656816179058369E-2</v>
      </c>
      <c r="BW81" s="256">
        <f t="shared" ref="BW81:CO81" si="37">SUM(BW79:BW80)</f>
        <v>2.820908823874449E-2</v>
      </c>
      <c r="BX81" s="256">
        <f t="shared" si="37"/>
        <v>3.2761360298430617E-2</v>
      </c>
      <c r="BY81" s="256">
        <f t="shared" si="37"/>
        <v>3.7313632358116737E-2</v>
      </c>
      <c r="BZ81" s="256">
        <f t="shared" si="37"/>
        <v>4.1865904417802864E-2</v>
      </c>
      <c r="CA81" s="256">
        <f t="shared" si="37"/>
        <v>4.6418176477488984E-2</v>
      </c>
      <c r="CB81" s="256">
        <f t="shared" si="37"/>
        <v>5.0970448537175105E-2</v>
      </c>
      <c r="CC81" s="256">
        <f t="shared" si="37"/>
        <v>5.5522720596861232E-2</v>
      </c>
      <c r="CD81" s="256">
        <f t="shared" si="37"/>
        <v>6.0074992656547352E-2</v>
      </c>
      <c r="CE81" s="256">
        <f t="shared" si="37"/>
        <v>6.4627264716233465E-2</v>
      </c>
      <c r="CF81" s="256">
        <f t="shared" si="37"/>
        <v>6.9179536775919592E-2</v>
      </c>
      <c r="CG81" s="256">
        <f t="shared" si="37"/>
        <v>7.3731808835605719E-2</v>
      </c>
      <c r="CH81" s="256">
        <f t="shared" si="37"/>
        <v>0.01</v>
      </c>
      <c r="CI81" s="256">
        <f t="shared" si="37"/>
        <v>1.4552272059686122E-2</v>
      </c>
      <c r="CJ81" s="256">
        <f t="shared" si="37"/>
        <v>1.9104544119372246E-2</v>
      </c>
      <c r="CK81" s="256">
        <f t="shared" si="37"/>
        <v>2.3656816179058369E-2</v>
      </c>
      <c r="CL81" s="256">
        <f t="shared" si="37"/>
        <v>2.820908823874449E-2</v>
      </c>
      <c r="CM81" s="256">
        <f t="shared" si="37"/>
        <v>3.2761360298430617E-2</v>
      </c>
      <c r="CN81" s="256">
        <f t="shared" si="37"/>
        <v>3.7313632358116737E-2</v>
      </c>
      <c r="CO81" s="256">
        <f t="shared" si="37"/>
        <v>4.1865904417802864E-2</v>
      </c>
      <c r="CP81" s="163"/>
      <c r="CQ81" s="163"/>
      <c r="CR81" s="163"/>
      <c r="CS81" s="163"/>
      <c r="CT81" s="163"/>
      <c r="CU81" s="163"/>
      <c r="CV81" s="163"/>
      <c r="CW81" s="163"/>
      <c r="CX81" s="163"/>
      <c r="CY81" s="163"/>
      <c r="CZ81" s="163"/>
      <c r="DA81" s="163"/>
      <c r="DB81" s="163"/>
      <c r="DC81" s="163"/>
      <c r="DD81" s="163"/>
      <c r="DE81" s="163"/>
      <c r="DF81" s="163"/>
      <c r="DG81" s="163"/>
      <c r="DH81" s="163"/>
      <c r="DI81" s="163"/>
      <c r="DJ81" s="163"/>
      <c r="DK81" s="163"/>
      <c r="DL81" s="163"/>
      <c r="DM81" s="163"/>
      <c r="DN81" s="163"/>
      <c r="DO81" s="163"/>
      <c r="DP81" s="163"/>
      <c r="DQ81" s="163"/>
      <c r="DR81" s="163"/>
      <c r="DS81" s="163"/>
      <c r="DT81" s="163"/>
      <c r="DU81" s="163"/>
      <c r="DV81" s="163"/>
      <c r="DW81" s="163"/>
      <c r="DX81" s="163"/>
      <c r="DY81" s="163"/>
      <c r="DZ81" s="163"/>
      <c r="EA81" s="163"/>
      <c r="EB81" s="163"/>
      <c r="EC81" s="163"/>
      <c r="ED81" s="163"/>
      <c r="EE81" s="163"/>
      <c r="EF81" s="163"/>
      <c r="EG81" s="163"/>
      <c r="EH81" s="163"/>
      <c r="EI81" s="163"/>
      <c r="EJ81" s="163"/>
      <c r="EK81" s="163"/>
      <c r="EL81" s="163"/>
      <c r="EM81" s="163"/>
      <c r="EN81" s="163"/>
      <c r="EO81" s="163"/>
      <c r="EP81" s="163"/>
      <c r="EQ81" s="163"/>
      <c r="ER81" s="163"/>
      <c r="ES81" s="163"/>
      <c r="ET81" s="163"/>
      <c r="EU81" s="163"/>
      <c r="EV81" s="163"/>
      <c r="EW81" s="163"/>
      <c r="EX81" s="163"/>
      <c r="EY81" s="163"/>
      <c r="EZ81" s="163"/>
      <c r="FA81" s="163"/>
      <c r="FB81" s="163"/>
      <c r="FC81" s="163"/>
      <c r="FD81" s="163"/>
      <c r="FE81" s="163"/>
      <c r="FF81" s="163"/>
      <c r="FG81" s="163"/>
      <c r="FH81" s="163"/>
      <c r="FI81" s="163"/>
      <c r="FJ81" s="163"/>
      <c r="FK81" s="163"/>
      <c r="FL81" s="163"/>
      <c r="FM81" s="163"/>
      <c r="FN81" s="163"/>
      <c r="FO81" s="163"/>
      <c r="FP81" s="163"/>
      <c r="FQ81" s="163"/>
      <c r="FR81" s="163"/>
      <c r="FS81" s="163"/>
      <c r="FT81" s="163"/>
      <c r="FU81" s="163"/>
      <c r="FV81" s="163"/>
      <c r="FW81" s="163"/>
      <c r="FX81" s="163"/>
      <c r="FY81" s="163"/>
      <c r="FZ81" s="163"/>
      <c r="GA81" s="163"/>
      <c r="GB81" s="163"/>
      <c r="GC81" s="163"/>
      <c r="GD81" s="163"/>
      <c r="GE81" s="163"/>
      <c r="GF81" s="163"/>
      <c r="GG81" s="163"/>
      <c r="GH81" s="163"/>
      <c r="GI81" s="163"/>
      <c r="GJ81" s="163"/>
      <c r="GK81" s="163"/>
      <c r="GL81" s="163"/>
      <c r="GM81" s="163"/>
      <c r="GN81" s="163"/>
      <c r="GO81" s="163"/>
      <c r="GP81" s="163"/>
      <c r="GQ81" s="163"/>
      <c r="GR81" s="163"/>
      <c r="GS81" s="163"/>
      <c r="GT81" s="163"/>
      <c r="GU81" s="163"/>
      <c r="GV81" s="163"/>
      <c r="GW81" s="163"/>
      <c r="GX81" s="163"/>
      <c r="GY81" s="163"/>
      <c r="GZ81" s="163"/>
      <c r="HA81" s="163"/>
      <c r="HB81" s="163"/>
      <c r="HC81" s="163"/>
      <c r="HD81" s="163"/>
      <c r="HE81" s="163"/>
      <c r="HF81" s="163"/>
      <c r="HG81" s="163"/>
      <c r="HH81" s="163"/>
      <c r="HI81" s="163"/>
      <c r="HJ81" s="163"/>
      <c r="HK81" s="163"/>
      <c r="HL81" s="163"/>
      <c r="HM81" s="163"/>
      <c r="HN81" s="163"/>
      <c r="HO81" s="163"/>
      <c r="HP81" s="163"/>
      <c r="HQ81" s="163"/>
      <c r="HR81" s="163"/>
      <c r="HS81" s="163"/>
      <c r="HT81" s="163"/>
      <c r="HU81" s="163"/>
      <c r="HV81" s="163"/>
      <c r="HW81" s="163"/>
      <c r="HX81" s="163"/>
      <c r="HY81" s="163"/>
      <c r="HZ81" s="163"/>
      <c r="IA81" s="163"/>
      <c r="IB81" s="163"/>
      <c r="IC81" s="163"/>
      <c r="ID81" s="163"/>
      <c r="IE81" s="163"/>
      <c r="IF81" s="163"/>
      <c r="IG81" s="163"/>
      <c r="IH81" s="163"/>
      <c r="II81" s="163"/>
      <c r="IJ81" s="163"/>
      <c r="IK81" s="163"/>
      <c r="IL81" s="163"/>
      <c r="IM81" s="163"/>
      <c r="IN81" s="163"/>
      <c r="IO81" s="163"/>
      <c r="IP81" s="163"/>
      <c r="IQ81" s="163"/>
      <c r="IR81" s="163"/>
      <c r="IS81" s="163"/>
      <c r="IT81" s="163"/>
      <c r="IU81" s="163"/>
      <c r="IV81" s="163"/>
      <c r="IW81" s="163"/>
      <c r="IX81" s="163"/>
      <c r="IY81" s="163"/>
      <c r="IZ81" s="163"/>
      <c r="JA81" s="163"/>
      <c r="JB81" s="163"/>
      <c r="JC81" s="163"/>
      <c r="JD81" s="163"/>
      <c r="JE81" s="163"/>
      <c r="JF81" s="163"/>
      <c r="JG81" s="163"/>
      <c r="JH81" s="163"/>
      <c r="JI81" s="163"/>
      <c r="JJ81" s="163"/>
      <c r="JK81" s="163"/>
      <c r="JL81" s="163"/>
      <c r="JM81" s="163"/>
      <c r="JN81" s="163"/>
      <c r="JO81" s="163"/>
      <c r="JP81" s="163"/>
      <c r="JQ81" s="163"/>
      <c r="JR81" s="163"/>
      <c r="JS81" s="163"/>
      <c r="JT81" s="163"/>
      <c r="JU81" s="163"/>
      <c r="JV81" s="163"/>
      <c r="JW81" s="163"/>
      <c r="JX81" s="163"/>
      <c r="JY81" s="163"/>
      <c r="JZ81" s="163"/>
      <c r="KA81" s="163"/>
      <c r="KB81" s="163"/>
      <c r="KC81" s="163"/>
      <c r="KD81" s="163"/>
      <c r="KE81" s="163"/>
      <c r="KF81" s="163"/>
      <c r="KG81" s="163"/>
      <c r="KH81" s="163"/>
      <c r="KI81" s="163"/>
      <c r="KJ81" s="163"/>
      <c r="KK81" s="163"/>
      <c r="KL81" s="163"/>
      <c r="KM81" s="163"/>
      <c r="KN81" s="163"/>
      <c r="KO81" s="163"/>
      <c r="KP81" s="163"/>
      <c r="KQ81" s="163"/>
      <c r="KR81" s="163"/>
      <c r="KS81" s="163"/>
      <c r="KT81" s="163"/>
      <c r="KU81" s="163"/>
      <c r="KV81" s="163"/>
      <c r="KW81" s="163"/>
      <c r="KX81" s="163"/>
      <c r="KY81" s="163"/>
      <c r="KZ81" s="163"/>
      <c r="LA81" s="163"/>
      <c r="LB81" s="163"/>
      <c r="LC81" s="163"/>
      <c r="LD81" s="163"/>
      <c r="LE81" s="163"/>
      <c r="LF81" s="163"/>
      <c r="LG81" s="163"/>
      <c r="LH81" s="163"/>
      <c r="LI81" s="163"/>
      <c r="LJ81" s="163"/>
      <c r="LK81" s="163"/>
      <c r="LL81" s="163"/>
      <c r="LM81" s="163"/>
      <c r="LN81" s="163"/>
      <c r="LO81" s="163"/>
      <c r="LP81" s="163"/>
      <c r="LQ81" s="163"/>
      <c r="LR81" s="163"/>
      <c r="LS81" s="163"/>
      <c r="LT81" s="163"/>
      <c r="LU81" s="163"/>
      <c r="LV81" s="163"/>
      <c r="LW81" s="163"/>
      <c r="LX81" s="163"/>
      <c r="LY81" s="163"/>
      <c r="LZ81" s="163"/>
      <c r="MA81" s="163"/>
      <c r="MB81" s="163"/>
      <c r="MC81" s="163"/>
      <c r="MD81" s="163"/>
      <c r="ME81" s="163"/>
      <c r="MF81" s="163"/>
      <c r="MG81" s="163"/>
      <c r="MH81" s="163"/>
      <c r="MI81" s="163"/>
      <c r="MJ81" s="163"/>
      <c r="MK81" s="163"/>
      <c r="ML81" s="163"/>
      <c r="MM81" s="163"/>
      <c r="MN81" s="163"/>
      <c r="MO81" s="163"/>
      <c r="MP81" s="163"/>
      <c r="MQ81" s="163"/>
      <c r="MR81" s="163"/>
      <c r="MS81" s="163"/>
      <c r="MT81" s="163"/>
      <c r="MU81" s="163"/>
      <c r="MV81" s="163"/>
      <c r="MW81" s="163"/>
      <c r="MX81" s="163"/>
      <c r="MY81" s="163"/>
      <c r="MZ81" s="163"/>
      <c r="NA81" s="163"/>
      <c r="NB81" s="163"/>
      <c r="NC81" s="163"/>
      <c r="ND81" s="163"/>
      <c r="NE81" s="163"/>
      <c r="NF81" s="163"/>
      <c r="NG81" s="163"/>
      <c r="NH81" s="163"/>
      <c r="NI81" s="163"/>
      <c r="NJ81" s="163"/>
      <c r="NK81" s="163"/>
      <c r="NL81" s="163"/>
      <c r="NM81" s="163"/>
      <c r="NN81" s="163"/>
      <c r="NO81" s="163"/>
      <c r="NP81" s="163"/>
      <c r="NQ81" s="163"/>
      <c r="NR81" s="163"/>
      <c r="NS81" s="163"/>
      <c r="NT81" s="163"/>
      <c r="NU81" s="163"/>
      <c r="NV81" s="163"/>
      <c r="NW81" s="163"/>
      <c r="NX81" s="163"/>
      <c r="NY81" s="163"/>
      <c r="NZ81" s="163"/>
      <c r="OA81" s="163"/>
      <c r="OB81" s="163"/>
      <c r="OC81" s="163"/>
      <c r="OD81" s="163"/>
      <c r="OE81" s="163"/>
      <c r="OF81" s="163"/>
      <c r="OG81" s="163"/>
      <c r="OH81" s="163"/>
      <c r="OI81" s="163"/>
      <c r="OJ81" s="163"/>
      <c r="OK81" s="163"/>
      <c r="OL81" s="163"/>
      <c r="OM81" s="163"/>
      <c r="ON81" s="163"/>
      <c r="OO81" s="163"/>
      <c r="OP81" s="163"/>
      <c r="OQ81" s="163"/>
      <c r="OR81" s="163"/>
      <c r="OS81" s="163"/>
      <c r="OT81" s="163"/>
      <c r="OU81" s="163"/>
      <c r="OV81" s="163"/>
      <c r="OW81" s="163"/>
      <c r="OX81" s="163"/>
      <c r="OY81" s="163"/>
      <c r="OZ81" s="163"/>
      <c r="PA81" s="163"/>
      <c r="PB81" s="163"/>
      <c r="PC81" s="163"/>
      <c r="PD81" s="163"/>
      <c r="PE81" s="163"/>
      <c r="PF81" s="163"/>
      <c r="PG81" s="163"/>
      <c r="PH81" s="163"/>
      <c r="PI81" s="163"/>
      <c r="PJ81" s="163"/>
      <c r="PK81" s="163"/>
      <c r="PL81" s="163"/>
      <c r="PM81" s="163"/>
      <c r="PN81" s="163"/>
      <c r="PO81" s="163"/>
      <c r="PP81" s="163"/>
      <c r="PQ81" s="163"/>
      <c r="PR81" s="163"/>
      <c r="PS81" s="163"/>
      <c r="PT81" s="163"/>
      <c r="PU81" s="163"/>
      <c r="PV81" s="163"/>
      <c r="PW81" s="163"/>
      <c r="PX81" s="163"/>
      <c r="PY81" s="163"/>
      <c r="PZ81" s="163"/>
      <c r="QA81" s="163"/>
      <c r="QB81" s="163"/>
      <c r="QC81" s="163"/>
      <c r="QD81" s="163"/>
      <c r="QE81" s="163"/>
      <c r="QF81" s="163"/>
      <c r="QG81" s="163"/>
      <c r="QH81" s="163"/>
      <c r="QI81" s="163"/>
      <c r="QJ81" s="163"/>
      <c r="QK81" s="163"/>
      <c r="QL81" s="163"/>
      <c r="QM81" s="163"/>
      <c r="QN81" s="163"/>
      <c r="QO81" s="163"/>
      <c r="QP81" s="163"/>
      <c r="QQ81" s="163"/>
      <c r="QR81" s="163"/>
      <c r="QS81" s="163"/>
      <c r="QT81" s="163"/>
      <c r="QU81" s="163"/>
      <c r="QV81" s="163"/>
      <c r="QW81" s="163"/>
      <c r="QX81" s="163"/>
      <c r="QY81" s="163"/>
      <c r="QZ81" s="163"/>
      <c r="RA81" s="163"/>
      <c r="RB81" s="163"/>
      <c r="RC81" s="163"/>
      <c r="RD81" s="163"/>
      <c r="RE81" s="163"/>
      <c r="RF81" s="163"/>
      <c r="RG81" s="163"/>
      <c r="RH81" s="163"/>
      <c r="RI81" s="163"/>
      <c r="RJ81" s="163"/>
      <c r="RK81" s="163"/>
      <c r="RL81" s="163"/>
      <c r="RM81" s="163"/>
      <c r="RN81" s="163"/>
      <c r="RO81" s="163"/>
      <c r="RP81" s="163"/>
      <c r="RQ81" s="163"/>
      <c r="RR81" s="163"/>
      <c r="RS81" s="163"/>
      <c r="RT81" s="163"/>
      <c r="RU81" s="163"/>
      <c r="RV81" s="163"/>
      <c r="RW81" s="163"/>
      <c r="RX81" s="163"/>
      <c r="RY81" s="163"/>
      <c r="RZ81" s="163"/>
      <c r="SA81" s="163"/>
      <c r="SB81" s="163"/>
      <c r="SC81" s="163"/>
      <c r="SD81" s="163"/>
      <c r="SE81" s="163"/>
      <c r="SF81" s="163"/>
      <c r="SG81" s="163"/>
      <c r="SH81" s="163"/>
      <c r="SI81" s="163"/>
      <c r="SJ81" s="163"/>
      <c r="SK81" s="163"/>
      <c r="SL81" s="163"/>
      <c r="SM81" s="163"/>
      <c r="SN81" s="163"/>
      <c r="SO81" s="163"/>
      <c r="SP81" s="163"/>
      <c r="SQ81" s="163"/>
      <c r="SR81" s="163"/>
      <c r="SS81" s="163"/>
      <c r="ST81" s="163"/>
      <c r="SU81" s="163"/>
      <c r="SV81" s="163"/>
      <c r="SW81" s="163"/>
      <c r="SX81" s="163"/>
      <c r="SY81" s="163"/>
      <c r="SZ81" s="163"/>
      <c r="TA81" s="163"/>
      <c r="TB81" s="163"/>
      <c r="TC81" s="163"/>
      <c r="TD81" s="163"/>
      <c r="TE81" s="163"/>
      <c r="TF81" s="163"/>
      <c r="TG81" s="163"/>
      <c r="TH81" s="163"/>
      <c r="TI81" s="163"/>
      <c r="TJ81" s="163"/>
      <c r="TK81" s="163"/>
      <c r="TL81" s="163"/>
      <c r="TM81" s="163"/>
      <c r="TN81" s="163"/>
      <c r="TO81" s="163"/>
      <c r="TP81" s="163"/>
      <c r="TQ81" s="163"/>
      <c r="TR81" s="163"/>
      <c r="TS81" s="163"/>
      <c r="TT81" s="163"/>
      <c r="TU81" s="163"/>
      <c r="TV81" s="163"/>
      <c r="TW81" s="163"/>
      <c r="TX81" s="163"/>
      <c r="TY81" s="163"/>
      <c r="TZ81" s="163"/>
      <c r="UA81" s="163"/>
      <c r="UB81" s="163"/>
      <c r="UC81" s="163"/>
      <c r="UD81" s="163"/>
      <c r="UE81" s="163"/>
      <c r="UF81" s="163"/>
      <c r="UG81" s="163"/>
      <c r="UH81" s="163"/>
      <c r="UI81" s="163"/>
      <c r="UJ81" s="163"/>
      <c r="UK81" s="163"/>
      <c r="UL81" s="163"/>
      <c r="UM81" s="163"/>
      <c r="UN81" s="163"/>
      <c r="UO81" s="163"/>
      <c r="UP81" s="163"/>
      <c r="UQ81" s="163"/>
      <c r="UR81" s="163"/>
      <c r="US81" s="163"/>
      <c r="UT81" s="163"/>
      <c r="UU81" s="163"/>
      <c r="UV81" s="163"/>
      <c r="UW81" s="163"/>
      <c r="UX81" s="163"/>
      <c r="UY81" s="163"/>
      <c r="UZ81" s="163"/>
      <c r="VA81" s="163"/>
      <c r="VB81" s="163"/>
      <c r="VC81" s="163"/>
      <c r="VD81" s="163"/>
      <c r="VE81" s="163"/>
      <c r="VF81" s="163"/>
      <c r="VG81" s="163"/>
      <c r="VH81" s="163"/>
      <c r="VI81" s="163"/>
      <c r="VJ81" s="163"/>
      <c r="VK81" s="163"/>
      <c r="VL81" s="163"/>
      <c r="VM81" s="163"/>
      <c r="VN81" s="163"/>
      <c r="VO81" s="163"/>
      <c r="VP81" s="163"/>
      <c r="VQ81" s="163"/>
      <c r="VR81" s="163"/>
      <c r="VS81" s="163"/>
      <c r="VT81" s="163"/>
      <c r="VU81" s="163"/>
      <c r="VV81" s="163"/>
      <c r="VW81" s="163"/>
      <c r="VX81" s="163"/>
      <c r="VY81" s="163"/>
      <c r="VZ81" s="163"/>
      <c r="WA81" s="163"/>
      <c r="WB81" s="163"/>
      <c r="WC81" s="163"/>
      <c r="WD81" s="163"/>
      <c r="WE81" s="163"/>
      <c r="WF81" s="163"/>
      <c r="WG81" s="163"/>
      <c r="WH81" s="163"/>
      <c r="WI81" s="163"/>
      <c r="WJ81" s="163"/>
      <c r="WK81" s="163"/>
      <c r="WL81" s="163"/>
      <c r="WM81" s="163"/>
      <c r="WN81" s="163"/>
      <c r="WO81" s="163"/>
      <c r="WP81" s="163"/>
      <c r="WQ81" s="163"/>
      <c r="WR81" s="163"/>
      <c r="WS81" s="163"/>
      <c r="WT81" s="163"/>
      <c r="WU81" s="163"/>
      <c r="WV81" s="163"/>
      <c r="WW81" s="163"/>
      <c r="WX81" s="163"/>
      <c r="WY81" s="163"/>
      <c r="WZ81" s="163"/>
      <c r="XA81" s="163"/>
      <c r="XB81" s="163"/>
      <c r="XC81" s="163"/>
      <c r="XD81" s="163"/>
      <c r="XE81" s="163"/>
      <c r="XF81" s="163"/>
      <c r="XG81" s="163"/>
      <c r="XH81" s="163"/>
      <c r="XI81" s="163"/>
      <c r="XJ81" s="163"/>
      <c r="XK81" s="163"/>
      <c r="XL81" s="163"/>
      <c r="XM81" s="163"/>
      <c r="XN81" s="163"/>
      <c r="XO81" s="163"/>
      <c r="XP81" s="163"/>
      <c r="XQ81" s="163"/>
      <c r="XR81" s="163"/>
      <c r="XS81" s="163"/>
      <c r="XT81" s="163"/>
      <c r="XU81" s="163"/>
      <c r="XV81" s="163"/>
      <c r="XW81" s="163"/>
      <c r="XX81" s="163"/>
      <c r="XY81" s="163"/>
      <c r="XZ81" s="163"/>
      <c r="YA81" s="163"/>
      <c r="YB81" s="163"/>
      <c r="YC81" s="163"/>
      <c r="YD81" s="163"/>
      <c r="YE81" s="163"/>
      <c r="YF81" s="163"/>
      <c r="YG81" s="163"/>
      <c r="YH81" s="163"/>
      <c r="YI81" s="163"/>
      <c r="YJ81" s="163"/>
      <c r="YK81" s="163"/>
      <c r="YL81" s="163"/>
      <c r="YM81" s="163"/>
      <c r="YN81" s="163"/>
      <c r="YO81" s="163"/>
      <c r="YP81" s="163"/>
      <c r="YQ81" s="163"/>
      <c r="YR81" s="163"/>
      <c r="YS81" s="163"/>
      <c r="YT81" s="163"/>
      <c r="YU81" s="163"/>
      <c r="YV81" s="163"/>
      <c r="YW81" s="163"/>
      <c r="YX81" s="163"/>
      <c r="YY81" s="163"/>
      <c r="YZ81" s="163"/>
      <c r="ZA81" s="163"/>
      <c r="ZB81" s="163"/>
      <c r="ZC81" s="163"/>
      <c r="ZD81" s="163"/>
      <c r="ZE81" s="163"/>
      <c r="ZF81" s="163"/>
      <c r="ZG81" s="163"/>
      <c r="ZH81" s="163"/>
      <c r="ZI81" s="163"/>
      <c r="ZJ81" s="163"/>
      <c r="ZK81" s="163"/>
      <c r="ZL81" s="163"/>
      <c r="ZM81" s="163"/>
      <c r="ZN81" s="163"/>
      <c r="ZO81" s="163"/>
      <c r="ZP81" s="163"/>
      <c r="ZQ81" s="163"/>
      <c r="ZR81" s="163"/>
      <c r="ZS81" s="163"/>
      <c r="ZT81" s="163"/>
      <c r="ZU81" s="163"/>
      <c r="ZV81" s="163"/>
      <c r="ZW81" s="163"/>
      <c r="ZX81" s="163"/>
      <c r="ZY81" s="163"/>
      <c r="ZZ81" s="163"/>
      <c r="AAA81" s="163"/>
      <c r="AAB81" s="163"/>
      <c r="AAC81" s="163"/>
      <c r="AAD81" s="163"/>
      <c r="AAE81" s="163"/>
      <c r="AAF81" s="163"/>
      <c r="AAG81" s="163"/>
      <c r="AAH81" s="163"/>
      <c r="AAI81" s="163"/>
      <c r="AAJ81" s="163"/>
      <c r="AAK81" s="163"/>
      <c r="AAL81" s="163"/>
      <c r="AAM81" s="163"/>
      <c r="AAN81" s="163"/>
      <c r="AAO81" s="163"/>
      <c r="AAP81" s="163"/>
      <c r="AAQ81" s="163"/>
      <c r="AAR81" s="163"/>
      <c r="AAS81" s="163"/>
      <c r="AAT81" s="163"/>
      <c r="AAU81" s="163"/>
      <c r="AAV81" s="163"/>
      <c r="AAW81" s="163"/>
      <c r="AAX81" s="163"/>
      <c r="AAY81" s="163"/>
      <c r="AAZ81" s="163"/>
      <c r="ABA81" s="163"/>
      <c r="ABB81" s="163"/>
      <c r="ABC81" s="163"/>
      <c r="ABD81" s="163"/>
      <c r="ABE81" s="163"/>
      <c r="ABF81" s="163"/>
      <c r="ABG81" s="163"/>
      <c r="ABH81" s="163"/>
      <c r="ABI81" s="163"/>
      <c r="ABJ81" s="163"/>
      <c r="ABK81" s="163"/>
      <c r="ABL81" s="163"/>
      <c r="ABM81" s="163"/>
      <c r="ABN81" s="163"/>
      <c r="ABO81" s="163"/>
      <c r="ABP81" s="163"/>
      <c r="ABQ81" s="163"/>
      <c r="ABR81" s="163"/>
      <c r="ABS81" s="163"/>
      <c r="ABT81" s="163"/>
      <c r="ABU81" s="163"/>
      <c r="ABV81" s="163"/>
      <c r="ABW81" s="163"/>
      <c r="ABX81" s="163"/>
      <c r="ABY81" s="163"/>
      <c r="ABZ81" s="163"/>
      <c r="ACA81" s="163"/>
      <c r="ACB81" s="163"/>
      <c r="ACC81" s="163"/>
      <c r="ACD81" s="163"/>
      <c r="ACE81" s="163"/>
      <c r="ACF81" s="163"/>
      <c r="ACG81" s="163"/>
      <c r="ACH81" s="163"/>
      <c r="ACI81" s="163"/>
      <c r="ACJ81" s="163"/>
      <c r="ACK81" s="163"/>
      <c r="ACL81" s="163"/>
      <c r="ACM81" s="163"/>
      <c r="ACN81" s="163"/>
      <c r="ACO81" s="163"/>
      <c r="ACP81" s="163"/>
      <c r="ACQ81" s="163"/>
      <c r="ACR81" s="163"/>
      <c r="ACS81" s="163"/>
      <c r="ACT81" s="163"/>
      <c r="ACU81" s="163"/>
      <c r="ACV81" s="163"/>
      <c r="ACW81" s="163"/>
      <c r="ACX81" s="163"/>
      <c r="ACY81" s="163"/>
      <c r="ACZ81" s="163"/>
      <c r="ADA81" s="163"/>
      <c r="ADB81" s="163"/>
      <c r="ADC81" s="163"/>
      <c r="ADD81" s="163"/>
      <c r="ADE81" s="163"/>
      <c r="ADF81" s="163"/>
      <c r="ADG81" s="163"/>
      <c r="ADH81" s="163"/>
      <c r="ADI81" s="163"/>
      <c r="ADJ81" s="163"/>
      <c r="ADK81" s="163"/>
      <c r="ADL81" s="163"/>
      <c r="ADM81" s="163"/>
      <c r="ADN81" s="163"/>
      <c r="ADO81" s="163"/>
      <c r="ADP81" s="163"/>
      <c r="ADQ81" s="163"/>
      <c r="ADR81" s="163"/>
      <c r="ADS81" s="163"/>
      <c r="ADT81" s="163"/>
      <c r="ADU81" s="163"/>
      <c r="ADV81" s="163"/>
      <c r="ADW81" s="163"/>
      <c r="ADX81" s="163"/>
      <c r="ADY81" s="163"/>
      <c r="ADZ81" s="163"/>
      <c r="AEA81" s="163"/>
      <c r="AEB81" s="163"/>
      <c r="AEC81" s="163"/>
      <c r="AED81" s="163"/>
      <c r="AEE81" s="163"/>
      <c r="AEF81" s="163"/>
      <c r="AEG81" s="163"/>
      <c r="AEH81" s="163"/>
      <c r="AEI81" s="163"/>
      <c r="AEJ81" s="163"/>
      <c r="AEK81" s="163"/>
      <c r="AEL81" s="163"/>
      <c r="AEM81" s="163"/>
      <c r="AEN81" s="163"/>
      <c r="AEO81" s="163"/>
      <c r="AEP81" s="163"/>
      <c r="AEQ81" s="163"/>
      <c r="AER81" s="163"/>
      <c r="AES81" s="163"/>
      <c r="AET81" s="163"/>
      <c r="AEU81" s="163"/>
      <c r="AEV81" s="163"/>
      <c r="AEW81" s="163"/>
      <c r="AEX81" s="163"/>
      <c r="AEY81" s="163"/>
      <c r="AEZ81" s="163"/>
      <c r="AFA81" s="163"/>
      <c r="AFB81" s="163"/>
      <c r="AFC81" s="163"/>
      <c r="AFD81" s="163"/>
      <c r="AFE81" s="163"/>
      <c r="AFF81" s="163"/>
      <c r="AFG81" s="163"/>
      <c r="AFH81" s="163"/>
      <c r="AFI81" s="163"/>
      <c r="AFJ81" s="163"/>
      <c r="AFK81" s="163"/>
      <c r="AFL81" s="163"/>
      <c r="AFM81" s="163"/>
      <c r="AFN81" s="163"/>
      <c r="AFO81" s="163"/>
      <c r="AFP81" s="163"/>
      <c r="AFQ81" s="163"/>
      <c r="AFR81" s="163"/>
      <c r="AFS81" s="163"/>
      <c r="AFT81" s="163"/>
      <c r="AFU81" s="163"/>
      <c r="AFV81" s="163"/>
      <c r="AFW81" s="163"/>
      <c r="AFX81" s="163"/>
      <c r="AFY81" s="163"/>
      <c r="AFZ81" s="163"/>
      <c r="AGA81" s="163"/>
      <c r="AGB81" s="163"/>
      <c r="AGC81" s="163"/>
      <c r="AGD81" s="163"/>
      <c r="AGE81" s="163"/>
      <c r="AGF81" s="163"/>
      <c r="AGG81" s="163"/>
      <c r="AGH81" s="163"/>
      <c r="AGI81" s="163"/>
      <c r="AGJ81" s="163"/>
      <c r="AGK81" s="163"/>
      <c r="AGL81" s="163"/>
      <c r="AGM81" s="163"/>
      <c r="AGN81" s="163"/>
      <c r="AGO81" s="163"/>
      <c r="AGP81" s="163"/>
      <c r="AGQ81" s="163"/>
      <c r="AGR81" s="163"/>
      <c r="AGS81" s="163"/>
      <c r="AGT81" s="163"/>
      <c r="AGU81" s="163"/>
      <c r="AGV81" s="163"/>
      <c r="AGW81" s="163"/>
      <c r="AGX81" s="163"/>
      <c r="AGY81" s="163"/>
      <c r="AGZ81" s="163"/>
      <c r="AHA81" s="163"/>
      <c r="AHB81" s="163"/>
      <c r="AHC81" s="163"/>
      <c r="AHD81" s="163"/>
      <c r="AHE81" s="163"/>
      <c r="AHF81" s="163"/>
      <c r="AHG81" s="163"/>
      <c r="AHH81" s="163"/>
      <c r="AHI81" s="163"/>
      <c r="AHJ81" s="163"/>
      <c r="AHK81" s="163"/>
      <c r="AHL81" s="163"/>
      <c r="AHM81" s="163"/>
      <c r="AHN81" s="163"/>
      <c r="AHO81" s="163"/>
      <c r="AHP81" s="163"/>
      <c r="AHQ81" s="163"/>
      <c r="AHR81" s="163"/>
      <c r="AHS81" s="163"/>
      <c r="AHT81" s="163"/>
      <c r="AHU81" s="163"/>
      <c r="AHV81" s="163"/>
      <c r="AHW81" s="163"/>
      <c r="AHX81" s="163"/>
      <c r="AHY81" s="163"/>
      <c r="AHZ81" s="163"/>
      <c r="AIA81" s="163"/>
      <c r="AIB81" s="163"/>
      <c r="AIC81" s="163"/>
      <c r="AID81" s="163"/>
      <c r="AIE81" s="163"/>
      <c r="AIF81" s="163"/>
      <c r="AIG81" s="163"/>
      <c r="AIH81" s="163"/>
      <c r="AII81" s="163"/>
      <c r="AIJ81" s="163"/>
      <c r="AIK81" s="163"/>
      <c r="AIL81" s="163"/>
      <c r="AIM81" s="163"/>
      <c r="AIN81" s="163"/>
      <c r="AIO81" s="163"/>
      <c r="AIP81" s="163"/>
      <c r="AIQ81" s="163"/>
      <c r="AIR81" s="163"/>
      <c r="AIS81" s="163"/>
      <c r="AIT81" s="163"/>
      <c r="AIU81" s="163"/>
      <c r="AIV81" s="163"/>
      <c r="AIW81" s="163"/>
      <c r="AIX81" s="163"/>
      <c r="AIY81" s="163"/>
      <c r="AIZ81" s="163"/>
      <c r="AJA81" s="163"/>
      <c r="AJB81" s="163"/>
      <c r="AJC81" s="163"/>
      <c r="AJD81" s="163"/>
      <c r="AJE81" s="163"/>
      <c r="AJF81" s="163"/>
      <c r="AJG81" s="163"/>
      <c r="AJH81" s="163"/>
      <c r="AJI81" s="163"/>
      <c r="AJJ81" s="163"/>
      <c r="AJK81" s="163"/>
      <c r="AJL81" s="163"/>
      <c r="AJM81" s="163"/>
      <c r="AJN81" s="163"/>
      <c r="AJO81" s="163"/>
      <c r="AJP81" s="163"/>
      <c r="AJQ81" s="163"/>
      <c r="AJR81" s="163"/>
      <c r="AJS81" s="163"/>
      <c r="AJT81" s="163"/>
      <c r="AJU81" s="163"/>
      <c r="AJV81" s="163"/>
      <c r="AJW81" s="163"/>
      <c r="AJX81" s="163"/>
      <c r="AJY81" s="163"/>
      <c r="AJZ81" s="163"/>
      <c r="AKA81" s="163"/>
      <c r="AKB81" s="163"/>
      <c r="AKC81" s="163"/>
      <c r="AKD81" s="163"/>
      <c r="AKE81" s="163"/>
      <c r="AKF81" s="163"/>
      <c r="AKG81" s="163"/>
      <c r="AKH81" s="163"/>
      <c r="AKI81" s="163"/>
      <c r="AKJ81" s="163"/>
      <c r="AKK81" s="163"/>
      <c r="AKL81" s="163"/>
      <c r="AKM81" s="163"/>
      <c r="AKN81" s="163"/>
      <c r="AKO81" s="163"/>
      <c r="AKP81" s="163"/>
      <c r="AKQ81" s="163"/>
      <c r="AKR81" s="163"/>
      <c r="AKS81" s="163"/>
      <c r="AKT81" s="163"/>
      <c r="AKU81" s="163"/>
      <c r="AKV81" s="163"/>
      <c r="AKW81" s="163"/>
      <c r="AKX81" s="163"/>
      <c r="AKY81" s="163"/>
      <c r="AKZ81" s="163"/>
      <c r="ALA81" s="163"/>
      <c r="ALB81" s="163"/>
      <c r="ALC81" s="163"/>
      <c r="ALD81" s="163"/>
      <c r="ALE81" s="163"/>
      <c r="ALF81" s="163"/>
      <c r="ALG81" s="163"/>
      <c r="ALH81" s="163"/>
      <c r="ALI81" s="163"/>
      <c r="ALJ81" s="163"/>
      <c r="ALK81" s="163"/>
      <c r="ALL81" s="163"/>
      <c r="ALM81" s="163"/>
      <c r="ALN81" s="163"/>
      <c r="ALO81" s="163"/>
      <c r="ALP81" s="163"/>
      <c r="ALQ81" s="163"/>
      <c r="ALR81" s="163"/>
      <c r="ALS81" s="163"/>
      <c r="ALT81" s="163"/>
      <c r="ALU81" s="163"/>
      <c r="ALV81" s="163"/>
      <c r="ALW81" s="163"/>
      <c r="ALX81" s="163"/>
      <c r="ALY81" s="163"/>
      <c r="ALZ81" s="163"/>
      <c r="AMA81" s="163"/>
      <c r="AMB81" s="163"/>
      <c r="AMC81" s="163"/>
      <c r="AMD81" s="163"/>
      <c r="AME81" s="163"/>
      <c r="AMF81" s="163"/>
      <c r="AMG81" s="163"/>
      <c r="AMH81" s="163"/>
      <c r="AMI81" s="163"/>
      <c r="AMJ81" s="163"/>
      <c r="AMK81" s="163"/>
      <c r="AML81" s="163"/>
      <c r="AMM81" s="163"/>
      <c r="AMN81" s="163"/>
      <c r="AMO81" s="163"/>
      <c r="AMP81" s="163"/>
      <c r="AMQ81" s="163"/>
      <c r="AMR81" s="163"/>
      <c r="AMS81" s="163"/>
      <c r="AMT81" s="163"/>
      <c r="AMU81" s="163"/>
      <c r="AMV81" s="163"/>
      <c r="AMW81" s="163"/>
      <c r="AMX81" s="163"/>
      <c r="AMY81" s="163"/>
      <c r="AMZ81" s="163"/>
      <c r="ANA81" s="163"/>
      <c r="ANB81" s="163"/>
      <c r="ANC81" s="163"/>
      <c r="AND81" s="163"/>
      <c r="ANE81" s="163"/>
      <c r="ANF81" s="163"/>
      <c r="ANG81" s="163"/>
      <c r="ANH81" s="163"/>
      <c r="ANI81" s="163"/>
      <c r="ANJ81" s="163"/>
      <c r="ANK81" s="163"/>
      <c r="ANL81" s="163"/>
      <c r="ANM81" s="163"/>
      <c r="ANN81" s="163"/>
      <c r="ANO81" s="163"/>
      <c r="ANP81" s="163"/>
      <c r="ANQ81" s="163"/>
      <c r="ANR81" s="163"/>
      <c r="ANS81" s="163"/>
      <c r="ANT81" s="163"/>
      <c r="ANU81" s="163"/>
      <c r="ANV81" s="163"/>
      <c r="ANW81" s="163"/>
      <c r="ANX81" s="163"/>
      <c r="ANY81" s="163"/>
      <c r="ANZ81" s="163"/>
      <c r="AOA81" s="163"/>
      <c r="AOB81" s="163"/>
      <c r="AOC81" s="163"/>
      <c r="AOD81" s="163"/>
      <c r="AOE81" s="163"/>
      <c r="AOF81" s="163"/>
      <c r="AOG81" s="163"/>
      <c r="AOH81" s="163"/>
      <c r="AOI81" s="163"/>
      <c r="AOJ81" s="163"/>
      <c r="AOK81" s="163"/>
      <c r="AOL81" s="163"/>
      <c r="AOM81" s="163"/>
      <c r="AON81" s="163"/>
      <c r="AOO81" s="163"/>
      <c r="AOP81" s="163"/>
      <c r="AOQ81" s="163"/>
      <c r="AOR81" s="163"/>
      <c r="AOS81" s="163"/>
      <c r="AOT81" s="163"/>
      <c r="AOU81" s="163"/>
      <c r="AOV81" s="163"/>
      <c r="AOW81" s="163"/>
      <c r="AOX81" s="163"/>
      <c r="AOY81" s="163"/>
      <c r="AOZ81" s="163"/>
      <c r="APA81" s="163"/>
      <c r="APB81" s="163"/>
      <c r="APC81" s="163"/>
      <c r="APD81" s="163"/>
      <c r="APE81" s="163"/>
      <c r="APF81" s="163"/>
      <c r="APG81" s="163"/>
      <c r="APH81" s="163"/>
      <c r="API81" s="163"/>
      <c r="APJ81" s="163"/>
      <c r="APK81" s="163"/>
      <c r="APL81" s="163"/>
      <c r="APM81" s="163"/>
      <c r="APN81" s="163"/>
      <c r="APO81" s="163"/>
      <c r="APP81" s="163"/>
      <c r="APQ81" s="163"/>
      <c r="APR81" s="163"/>
      <c r="APS81" s="163"/>
      <c r="APT81" s="163"/>
      <c r="APU81" s="163"/>
      <c r="APV81" s="163"/>
      <c r="APW81" s="163"/>
      <c r="APX81" s="163"/>
      <c r="APY81" s="163"/>
      <c r="APZ81" s="163"/>
      <c r="AQA81" s="163"/>
      <c r="AQB81" s="163"/>
      <c r="AQC81" s="163"/>
      <c r="AQD81" s="163"/>
      <c r="AQE81" s="163"/>
      <c r="AQF81" s="163"/>
      <c r="AQG81" s="163"/>
      <c r="AQH81" s="163"/>
      <c r="AQI81" s="163"/>
      <c r="AQJ81" s="163"/>
      <c r="AQK81" s="163"/>
      <c r="AQL81" s="163"/>
      <c r="AQM81" s="163"/>
      <c r="AQN81" s="163"/>
      <c r="AQO81" s="163"/>
      <c r="AQP81" s="163"/>
      <c r="AQQ81" s="163"/>
      <c r="AQR81" s="163"/>
      <c r="AQS81" s="163"/>
      <c r="AQT81" s="163"/>
      <c r="AQU81" s="163"/>
      <c r="AQV81" s="163"/>
      <c r="AQW81" s="163"/>
      <c r="AQX81" s="163"/>
      <c r="AQY81" s="163"/>
      <c r="AQZ81" s="163"/>
      <c r="ARA81" s="163"/>
      <c r="ARB81" s="163"/>
      <c r="ARC81" s="163"/>
      <c r="ARD81" s="163"/>
      <c r="ARE81" s="163"/>
      <c r="ARF81" s="163"/>
      <c r="ARG81" s="163"/>
      <c r="ARH81" s="163"/>
      <c r="ARI81" s="163"/>
      <c r="ARJ81" s="163"/>
      <c r="ARK81" s="163"/>
      <c r="ARL81" s="163"/>
      <c r="ARM81" s="163"/>
      <c r="ARN81" s="163"/>
      <c r="ARO81" s="163"/>
      <c r="ARP81" s="163"/>
      <c r="ARQ81" s="163"/>
      <c r="ARR81" s="163"/>
      <c r="ARS81" s="163"/>
      <c r="ART81" s="163"/>
      <c r="ARU81" s="163"/>
      <c r="ARV81" s="163"/>
      <c r="ARW81" s="163"/>
      <c r="ARX81" s="163"/>
      <c r="ARY81" s="163"/>
      <c r="ARZ81" s="163"/>
      <c r="ASA81" s="163"/>
      <c r="ASB81" s="163"/>
      <c r="ASC81" s="163"/>
      <c r="ASD81" s="163"/>
      <c r="ASE81" s="163"/>
      <c r="ASF81" s="163"/>
      <c r="ASG81" s="163"/>
      <c r="ASH81" s="163"/>
      <c r="ASI81" s="163"/>
      <c r="ASJ81" s="163"/>
      <c r="ASK81" s="163"/>
      <c r="ASL81" s="163"/>
      <c r="ASM81" s="163"/>
      <c r="ASN81" s="163"/>
      <c r="ASO81" s="163"/>
      <c r="ASP81" s="163"/>
      <c r="ASQ81" s="163"/>
      <c r="ASR81" s="163"/>
      <c r="ASS81" s="163"/>
      <c r="AST81" s="163"/>
      <c r="ASU81" s="163"/>
      <c r="ASV81" s="163"/>
      <c r="ASW81" s="163"/>
      <c r="ASX81" s="163"/>
      <c r="ASY81" s="163"/>
      <c r="ASZ81" s="163"/>
      <c r="ATA81" s="163"/>
      <c r="ATB81" s="163"/>
      <c r="ATC81" s="163"/>
      <c r="ATD81" s="163"/>
      <c r="ATE81" s="163"/>
      <c r="ATF81" s="163"/>
      <c r="ATG81" s="163"/>
      <c r="ATH81" s="163"/>
      <c r="ATI81" s="163"/>
      <c r="ATJ81" s="163"/>
      <c r="ATK81" s="163"/>
      <c r="ATL81" s="163"/>
      <c r="ATM81" s="163"/>
      <c r="ATN81" s="163"/>
      <c r="ATO81" s="163"/>
      <c r="ATP81" s="163"/>
      <c r="ATQ81" s="163"/>
      <c r="ATR81" s="163"/>
      <c r="ATS81" s="163"/>
      <c r="ATT81" s="163"/>
      <c r="ATU81" s="163"/>
      <c r="ATV81" s="163"/>
      <c r="ATW81" s="163"/>
      <c r="ATX81" s="163"/>
      <c r="ATY81" s="163"/>
      <c r="ATZ81" s="163"/>
      <c r="AUA81" s="163"/>
      <c r="AUB81" s="163"/>
      <c r="AUC81" s="163"/>
      <c r="AUD81" s="163"/>
      <c r="AUE81" s="163"/>
      <c r="AUF81" s="163"/>
      <c r="AUG81" s="163"/>
      <c r="AUH81" s="163"/>
      <c r="AUI81" s="163"/>
      <c r="AUJ81" s="163"/>
      <c r="AUK81" s="163"/>
      <c r="AUL81" s="163"/>
      <c r="AUM81" s="163"/>
      <c r="AUN81" s="163"/>
      <c r="AUO81" s="163"/>
      <c r="AUP81" s="163"/>
      <c r="AUQ81" s="163"/>
      <c r="AUR81" s="163"/>
      <c r="AUS81" s="163"/>
      <c r="AUT81" s="163"/>
      <c r="AUU81" s="163"/>
      <c r="AUV81" s="163"/>
      <c r="AUW81" s="163"/>
      <c r="AUX81" s="163"/>
      <c r="AUY81" s="163"/>
      <c r="AUZ81" s="163"/>
      <c r="AVA81" s="163"/>
      <c r="AVB81" s="163"/>
      <c r="AVC81" s="163"/>
      <c r="AVD81" s="163"/>
      <c r="AVE81" s="163"/>
      <c r="AVF81" s="163"/>
      <c r="AVG81" s="163"/>
      <c r="AVH81" s="163"/>
      <c r="AVI81" s="163"/>
      <c r="AVJ81" s="163"/>
      <c r="AVK81" s="163"/>
      <c r="AVL81" s="163"/>
      <c r="AVM81" s="163"/>
      <c r="AVN81" s="163"/>
      <c r="AVO81" s="163"/>
      <c r="AVP81" s="163"/>
      <c r="AVQ81" s="163"/>
      <c r="AVR81" s="163"/>
      <c r="AVS81" s="163"/>
      <c r="AVT81" s="163"/>
      <c r="AVU81" s="163"/>
      <c r="AVV81" s="163"/>
      <c r="AVW81" s="163"/>
      <c r="AVX81" s="163"/>
      <c r="AVY81" s="163"/>
      <c r="AVZ81" s="163"/>
      <c r="AWA81" s="163"/>
      <c r="AWB81" s="163"/>
      <c r="AWC81" s="163"/>
      <c r="AWD81" s="163"/>
      <c r="AWE81" s="163"/>
      <c r="AWF81" s="163"/>
      <c r="AWG81" s="163"/>
      <c r="AWH81" s="163"/>
      <c r="AWI81" s="163"/>
      <c r="AWJ81" s="163"/>
      <c r="AWK81" s="163"/>
      <c r="AWL81" s="163"/>
      <c r="AWM81" s="163"/>
      <c r="AWN81" s="163"/>
      <c r="AWO81" s="163"/>
      <c r="AWP81" s="163"/>
      <c r="AWQ81" s="163"/>
      <c r="AWR81" s="163"/>
      <c r="AWS81" s="163"/>
      <c r="AWT81" s="163"/>
      <c r="AWU81" s="163"/>
      <c r="AWV81" s="163"/>
      <c r="AWW81" s="163"/>
      <c r="AWX81" s="163"/>
      <c r="AWY81" s="163"/>
      <c r="AWZ81" s="163"/>
      <c r="AXA81" s="163"/>
      <c r="AXB81" s="163"/>
      <c r="AXC81" s="163"/>
      <c r="AXD81" s="163"/>
      <c r="AXE81" s="163"/>
      <c r="AXF81" s="163"/>
      <c r="AXG81" s="163"/>
      <c r="AXH81" s="163"/>
      <c r="AXI81" s="163"/>
      <c r="AXJ81" s="163"/>
      <c r="AXK81" s="163"/>
      <c r="AXL81" s="163"/>
      <c r="AXM81" s="163"/>
      <c r="AXN81" s="163"/>
      <c r="AXO81" s="163"/>
      <c r="AXP81" s="163"/>
      <c r="AXQ81" s="163"/>
      <c r="AXR81" s="163"/>
      <c r="AXS81" s="163"/>
      <c r="AXT81" s="163"/>
      <c r="AXU81" s="163"/>
      <c r="AXV81" s="163"/>
      <c r="AXW81" s="163"/>
      <c r="AXX81" s="163"/>
      <c r="AXY81" s="163"/>
      <c r="AXZ81" s="163"/>
      <c r="AYA81" s="163"/>
      <c r="AYB81" s="163"/>
      <c r="AYC81" s="163"/>
      <c r="AYD81" s="163"/>
      <c r="AYE81" s="163"/>
      <c r="AYF81" s="163"/>
      <c r="AYG81" s="163"/>
      <c r="AYH81" s="163"/>
      <c r="AYI81" s="163"/>
      <c r="AYJ81" s="163"/>
      <c r="AYK81" s="163"/>
      <c r="AYL81" s="163"/>
      <c r="AYM81" s="163"/>
      <c r="AYN81" s="163"/>
      <c r="AYO81" s="163"/>
      <c r="AYP81" s="163"/>
      <c r="AYQ81" s="163"/>
      <c r="AYR81" s="163"/>
      <c r="AYS81" s="163"/>
      <c r="AYT81" s="163"/>
      <c r="AYU81" s="163"/>
      <c r="AYV81" s="163"/>
      <c r="AYW81" s="163"/>
      <c r="AYX81" s="163"/>
      <c r="AYY81" s="163"/>
      <c r="AYZ81" s="163"/>
      <c r="AZA81" s="163"/>
      <c r="AZB81" s="163"/>
      <c r="AZC81" s="163"/>
      <c r="AZD81" s="163"/>
      <c r="AZE81" s="163"/>
      <c r="AZF81" s="163"/>
      <c r="AZG81" s="163"/>
      <c r="AZH81" s="163"/>
      <c r="AZI81" s="163"/>
      <c r="AZJ81" s="163"/>
      <c r="AZK81" s="163"/>
      <c r="AZL81" s="163"/>
      <c r="AZM81" s="163"/>
      <c r="AZN81" s="163"/>
      <c r="AZO81" s="163"/>
      <c r="AZP81" s="163"/>
      <c r="AZQ81" s="163"/>
      <c r="AZR81" s="163"/>
      <c r="AZS81" s="163"/>
      <c r="AZT81" s="163"/>
      <c r="AZU81" s="163"/>
      <c r="AZV81" s="163"/>
      <c r="AZW81" s="163"/>
      <c r="AZX81" s="163"/>
      <c r="AZY81" s="163"/>
      <c r="AZZ81" s="163"/>
      <c r="BAA81" s="163"/>
      <c r="BAB81" s="163"/>
      <c r="BAC81" s="163"/>
      <c r="BAD81" s="163"/>
      <c r="BAE81" s="163"/>
      <c r="BAF81" s="163"/>
      <c r="BAG81" s="163"/>
      <c r="BAH81" s="163"/>
      <c r="BAI81" s="163"/>
      <c r="BAJ81" s="163"/>
      <c r="BAK81" s="163"/>
      <c r="BAL81" s="163"/>
      <c r="BAM81" s="163"/>
      <c r="BAN81" s="163"/>
      <c r="BAO81" s="163"/>
      <c r="BAP81" s="163"/>
      <c r="BAQ81" s="163"/>
      <c r="BAR81" s="163"/>
      <c r="BAS81" s="163"/>
      <c r="BAT81" s="163"/>
      <c r="BAU81" s="163"/>
      <c r="BAV81" s="163"/>
      <c r="BAW81" s="163"/>
      <c r="BAX81" s="163"/>
      <c r="BAY81" s="163"/>
      <c r="BAZ81" s="163"/>
      <c r="BBA81" s="163"/>
      <c r="BBB81" s="163"/>
      <c r="BBC81" s="163"/>
      <c r="BBD81" s="163"/>
      <c r="BBE81" s="163"/>
      <c r="BBF81" s="163"/>
      <c r="BBG81" s="163"/>
      <c r="BBH81" s="163"/>
      <c r="BBI81" s="163"/>
      <c r="BBJ81" s="163"/>
      <c r="BBK81" s="163"/>
      <c r="BBL81" s="163"/>
      <c r="BBM81" s="163"/>
      <c r="BBN81" s="163"/>
      <c r="BBO81" s="163"/>
      <c r="BBP81" s="163"/>
      <c r="BBQ81" s="163"/>
      <c r="BBR81" s="163"/>
      <c r="BBS81" s="163"/>
      <c r="BBT81" s="163"/>
      <c r="BBU81" s="163"/>
      <c r="BBV81" s="163"/>
      <c r="BBW81" s="163"/>
      <c r="BBX81" s="163"/>
      <c r="BBY81" s="163"/>
      <c r="BBZ81" s="163"/>
      <c r="BCA81" s="163"/>
      <c r="BCB81" s="163"/>
      <c r="BCC81" s="163"/>
      <c r="BCD81" s="163"/>
      <c r="BCE81" s="163"/>
      <c r="BCF81" s="163"/>
      <c r="BCG81" s="163"/>
      <c r="BCH81" s="163"/>
      <c r="BCI81" s="163"/>
      <c r="BCJ81" s="163"/>
      <c r="BCK81" s="163"/>
      <c r="BCL81" s="163"/>
      <c r="BCM81" s="163"/>
      <c r="BCN81" s="163"/>
      <c r="BCO81" s="163"/>
      <c r="BCP81" s="163"/>
      <c r="BCQ81" s="163"/>
      <c r="BCR81" s="163"/>
      <c r="BCS81" s="163"/>
      <c r="BCT81" s="163"/>
      <c r="BCU81" s="163"/>
      <c r="BCV81" s="163"/>
      <c r="BCW81" s="163"/>
      <c r="BCX81" s="163"/>
      <c r="BCY81" s="163"/>
      <c r="BCZ81" s="163"/>
      <c r="BDA81" s="163"/>
      <c r="BDB81" s="163"/>
      <c r="BDC81" s="163"/>
      <c r="BDD81" s="163"/>
      <c r="BDE81" s="163"/>
      <c r="BDF81" s="163"/>
      <c r="BDG81" s="163"/>
      <c r="BDH81" s="163"/>
      <c r="BDI81" s="163"/>
      <c r="BDJ81" s="163"/>
      <c r="BDK81" s="163"/>
      <c r="BDL81" s="163"/>
      <c r="BDM81" s="163"/>
      <c r="BDN81" s="163"/>
      <c r="BDO81" s="163"/>
      <c r="BDP81" s="163"/>
      <c r="BDQ81" s="163"/>
      <c r="BDR81" s="163"/>
      <c r="BDS81" s="163"/>
      <c r="BDT81" s="163"/>
      <c r="BDU81" s="163"/>
      <c r="BDV81" s="163"/>
      <c r="BDW81" s="163"/>
      <c r="BDX81" s="163"/>
      <c r="BDY81" s="163"/>
      <c r="BDZ81" s="163"/>
      <c r="BEA81" s="163"/>
      <c r="BEB81" s="163"/>
      <c r="BEC81" s="163"/>
      <c r="BED81" s="163"/>
      <c r="BEE81" s="163"/>
      <c r="BEF81" s="163"/>
      <c r="BEG81" s="163"/>
      <c r="BEH81" s="163"/>
      <c r="BEI81" s="163"/>
      <c r="BEJ81" s="163"/>
      <c r="BEK81" s="163"/>
      <c r="BEL81" s="163"/>
      <c r="BEM81" s="163"/>
      <c r="BEN81" s="163"/>
      <c r="BEO81" s="163"/>
      <c r="BEP81" s="163"/>
      <c r="BEQ81" s="163"/>
      <c r="BER81" s="163"/>
      <c r="BES81" s="163"/>
      <c r="BET81" s="163"/>
      <c r="BEU81" s="163"/>
      <c r="BEV81" s="163"/>
      <c r="BEW81" s="163"/>
      <c r="BEX81" s="163"/>
      <c r="BEY81" s="163"/>
      <c r="BEZ81" s="163"/>
      <c r="BFA81" s="163"/>
      <c r="BFB81" s="163"/>
      <c r="BFC81" s="163"/>
      <c r="BFD81" s="163"/>
      <c r="BFE81" s="163"/>
      <c r="BFF81" s="163"/>
      <c r="BFG81" s="163"/>
      <c r="BFH81" s="163"/>
      <c r="BFI81" s="163"/>
      <c r="BFJ81" s="163"/>
      <c r="BFK81" s="163"/>
      <c r="BFL81" s="163"/>
      <c r="BFM81" s="163"/>
      <c r="BFN81" s="163"/>
      <c r="BFO81" s="163"/>
      <c r="BFP81" s="163"/>
      <c r="BFQ81" s="163"/>
      <c r="BFR81" s="163"/>
      <c r="BFS81" s="163"/>
      <c r="BFT81" s="163"/>
      <c r="BFU81" s="163"/>
      <c r="BFV81" s="163"/>
      <c r="BFW81" s="163"/>
      <c r="BFX81" s="163"/>
      <c r="BFY81" s="163"/>
      <c r="BFZ81" s="163"/>
      <c r="BGA81" s="163"/>
      <c r="BGB81" s="163"/>
      <c r="BGC81" s="163"/>
      <c r="BGD81" s="163"/>
      <c r="BGE81" s="163"/>
      <c r="BGF81" s="163"/>
      <c r="BGG81" s="163"/>
      <c r="BGH81" s="163"/>
      <c r="BGI81" s="163"/>
      <c r="BGJ81" s="163"/>
      <c r="BGK81" s="163"/>
      <c r="BGL81" s="163"/>
      <c r="BGM81" s="163"/>
      <c r="BGN81" s="163"/>
      <c r="BGO81" s="163"/>
      <c r="BGP81" s="163"/>
      <c r="BGQ81" s="163"/>
      <c r="BGR81" s="163"/>
      <c r="BGS81" s="163"/>
      <c r="BGT81" s="163"/>
      <c r="BGU81" s="163"/>
      <c r="BGV81" s="163"/>
      <c r="BGW81" s="163"/>
      <c r="BGX81" s="163"/>
      <c r="BGY81" s="163"/>
      <c r="BGZ81" s="163"/>
      <c r="BHA81" s="163"/>
      <c r="BHB81" s="163"/>
      <c r="BHC81" s="163"/>
      <c r="BHD81" s="163"/>
      <c r="BHE81" s="163"/>
      <c r="BHF81" s="163"/>
      <c r="BHG81" s="163"/>
      <c r="BHH81" s="163"/>
      <c r="BHI81" s="163"/>
      <c r="BHJ81" s="163"/>
      <c r="BHK81" s="163"/>
      <c r="BHL81" s="163"/>
      <c r="BHM81" s="163"/>
      <c r="BHN81" s="163"/>
      <c r="BHO81" s="163"/>
      <c r="BHP81" s="163"/>
      <c r="BHQ81" s="163"/>
      <c r="BHR81" s="163"/>
      <c r="BHS81" s="163"/>
      <c r="BHT81" s="163"/>
      <c r="BHU81" s="163"/>
      <c r="BHV81" s="163"/>
      <c r="BHW81" s="163"/>
      <c r="BHX81" s="163"/>
      <c r="BHY81" s="163"/>
      <c r="BHZ81" s="163"/>
      <c r="BIA81" s="163"/>
      <c r="BIB81" s="163"/>
      <c r="BIC81" s="163"/>
      <c r="BID81" s="163"/>
      <c r="BIE81" s="163"/>
      <c r="BIF81" s="163"/>
      <c r="BIG81" s="163"/>
      <c r="BIH81" s="163"/>
      <c r="BII81" s="163"/>
      <c r="BIJ81" s="163"/>
      <c r="BIK81" s="163"/>
      <c r="BIL81" s="163"/>
      <c r="BIM81" s="163"/>
      <c r="BIN81" s="163"/>
      <c r="BIO81" s="163"/>
      <c r="BIP81" s="163"/>
      <c r="BIQ81" s="163"/>
      <c r="BIR81" s="163"/>
      <c r="BIS81" s="163"/>
      <c r="BIT81" s="163"/>
      <c r="BIU81" s="163"/>
      <c r="BIV81" s="163"/>
      <c r="BIW81" s="163"/>
      <c r="BIX81" s="163"/>
      <c r="BIY81" s="163"/>
      <c r="BIZ81" s="163"/>
      <c r="BJA81" s="163"/>
      <c r="BJB81" s="163"/>
      <c r="BJC81" s="163"/>
      <c r="BJD81" s="163"/>
      <c r="BJE81" s="163"/>
      <c r="BJF81" s="163"/>
      <c r="BJG81" s="163"/>
      <c r="BJH81" s="163"/>
      <c r="BJI81" s="163"/>
      <c r="BJJ81" s="163"/>
      <c r="BJK81" s="163"/>
      <c r="BJL81" s="163"/>
      <c r="BJM81" s="163"/>
      <c r="BJN81" s="163"/>
      <c r="BJO81" s="163"/>
      <c r="BJP81" s="163"/>
      <c r="BJQ81" s="163"/>
      <c r="BJR81" s="163"/>
      <c r="BJS81" s="163"/>
      <c r="BJT81" s="163"/>
      <c r="BJU81" s="163"/>
      <c r="BJV81" s="163"/>
      <c r="BJW81" s="163"/>
      <c r="BJX81" s="163"/>
      <c r="BJY81" s="163"/>
      <c r="BJZ81" s="163"/>
      <c r="BKA81" s="163"/>
      <c r="BKB81" s="163"/>
      <c r="BKC81" s="163"/>
      <c r="BKD81" s="163"/>
      <c r="BKE81" s="163"/>
      <c r="BKF81" s="163"/>
      <c r="BKG81" s="163"/>
      <c r="BKH81" s="163"/>
      <c r="BKI81" s="163"/>
      <c r="BKJ81" s="163"/>
      <c r="BKK81" s="163"/>
      <c r="BKL81" s="163"/>
      <c r="BKM81" s="163"/>
      <c r="BKN81" s="163"/>
      <c r="BKO81" s="163"/>
      <c r="BKP81" s="163"/>
      <c r="BKQ81" s="163"/>
      <c r="BKR81" s="163"/>
      <c r="BKS81" s="163"/>
      <c r="BKT81" s="163"/>
      <c r="BKU81" s="163"/>
      <c r="BKV81" s="163"/>
      <c r="BKW81" s="163"/>
      <c r="BKX81" s="163"/>
      <c r="BKY81" s="163"/>
      <c r="BKZ81" s="163"/>
      <c r="BLA81" s="163"/>
      <c r="BLB81" s="163"/>
      <c r="BLC81" s="163"/>
      <c r="BLD81" s="163"/>
      <c r="BLE81" s="163"/>
      <c r="BLF81" s="163"/>
      <c r="BLG81" s="163"/>
      <c r="BLH81" s="163"/>
      <c r="BLI81" s="163"/>
      <c r="BLJ81" s="163"/>
      <c r="BLK81" s="163"/>
      <c r="BLL81" s="163"/>
      <c r="BLM81" s="163"/>
      <c r="BLN81" s="163"/>
      <c r="BLO81" s="163"/>
      <c r="BLP81" s="163"/>
      <c r="BLQ81" s="163"/>
      <c r="BLR81" s="163"/>
      <c r="BLS81" s="163"/>
      <c r="BLT81" s="163"/>
      <c r="BLU81" s="163"/>
      <c r="BLV81" s="163"/>
      <c r="BLW81" s="163"/>
      <c r="BLX81" s="163"/>
      <c r="BLY81" s="163"/>
      <c r="BLZ81" s="163"/>
      <c r="BMA81" s="163"/>
      <c r="BMB81" s="163"/>
      <c r="BMC81" s="163"/>
      <c r="BMD81" s="163"/>
      <c r="BME81" s="163"/>
      <c r="BMF81" s="163"/>
      <c r="BMG81" s="163"/>
      <c r="BMH81" s="163"/>
      <c r="BMI81" s="163"/>
      <c r="BMJ81" s="163"/>
      <c r="BMK81" s="163"/>
      <c r="BML81" s="163"/>
      <c r="BMM81" s="163"/>
      <c r="BMN81" s="163"/>
      <c r="BMO81" s="163"/>
      <c r="BMP81" s="163"/>
      <c r="BMQ81" s="163"/>
      <c r="BMR81" s="163"/>
      <c r="BMS81" s="163"/>
      <c r="BMT81" s="163"/>
      <c r="BMU81" s="163"/>
      <c r="BMV81" s="163"/>
      <c r="BMW81" s="163"/>
      <c r="BMX81" s="163"/>
      <c r="BMY81" s="163"/>
      <c r="BMZ81" s="163"/>
      <c r="BNA81" s="163"/>
      <c r="BNB81" s="163"/>
      <c r="BNC81" s="163"/>
      <c r="BND81" s="163"/>
      <c r="BNE81" s="163"/>
      <c r="BNF81" s="163"/>
      <c r="BNG81" s="163"/>
      <c r="BNH81" s="163"/>
      <c r="BNI81" s="163"/>
      <c r="BNJ81" s="163"/>
      <c r="BNK81" s="163"/>
      <c r="BNL81" s="163"/>
      <c r="BNM81" s="163"/>
      <c r="BNN81" s="163"/>
      <c r="BNO81" s="163"/>
      <c r="BNP81" s="163"/>
      <c r="BNQ81" s="163"/>
      <c r="BNR81" s="163"/>
      <c r="BNS81" s="163"/>
      <c r="BNT81" s="163"/>
      <c r="BNU81" s="163"/>
      <c r="BNV81" s="163"/>
      <c r="BNW81" s="163"/>
      <c r="BNX81" s="163"/>
      <c r="BNY81" s="163"/>
      <c r="BNZ81" s="163"/>
      <c r="BOA81" s="163"/>
      <c r="BOB81" s="163"/>
      <c r="BOC81" s="163"/>
      <c r="BOD81" s="163"/>
      <c r="BOE81" s="163"/>
      <c r="BOF81" s="163"/>
      <c r="BOG81" s="163"/>
      <c r="BOH81" s="163"/>
      <c r="BOI81" s="163"/>
      <c r="BOJ81" s="163"/>
      <c r="BOK81" s="163"/>
      <c r="BOL81" s="163"/>
      <c r="BOM81" s="163"/>
      <c r="BON81" s="163"/>
      <c r="BOO81" s="163"/>
      <c r="BOP81" s="163"/>
      <c r="BOQ81" s="163"/>
      <c r="BOR81" s="163"/>
      <c r="BOS81" s="163"/>
      <c r="BOT81" s="163"/>
      <c r="BOU81" s="163"/>
      <c r="BOV81" s="163"/>
      <c r="BOW81" s="163"/>
      <c r="BOX81" s="163"/>
      <c r="BOY81" s="163"/>
      <c r="BOZ81" s="163"/>
      <c r="BPA81" s="163"/>
      <c r="BPB81" s="163"/>
      <c r="BPC81" s="163"/>
      <c r="BPD81" s="163"/>
      <c r="BPE81" s="163"/>
      <c r="BPF81" s="163"/>
      <c r="BPG81" s="163"/>
      <c r="BPH81" s="163"/>
      <c r="BPI81" s="163"/>
      <c r="BPJ81" s="163"/>
      <c r="BPK81" s="163"/>
      <c r="BPL81" s="163"/>
      <c r="BPM81" s="163"/>
      <c r="BPN81" s="163"/>
      <c r="BPO81" s="163"/>
      <c r="BPP81" s="163"/>
      <c r="BPQ81" s="163"/>
      <c r="BPR81" s="163"/>
      <c r="BPS81" s="163"/>
      <c r="BPT81" s="163"/>
      <c r="BPU81" s="163"/>
      <c r="BPV81" s="163"/>
      <c r="BPW81" s="163"/>
      <c r="BPX81" s="163"/>
      <c r="BPY81" s="163"/>
      <c r="BPZ81" s="163"/>
      <c r="BQA81" s="163"/>
      <c r="BQB81" s="163"/>
      <c r="BQC81" s="163"/>
      <c r="BQD81" s="163"/>
      <c r="BQE81" s="163"/>
      <c r="BQF81" s="163"/>
      <c r="BQG81" s="163"/>
      <c r="BQH81" s="163"/>
      <c r="BQI81" s="163"/>
      <c r="BQJ81" s="163"/>
      <c r="BQK81" s="163"/>
      <c r="BQL81" s="163"/>
      <c r="BQM81" s="163"/>
      <c r="BQN81" s="163"/>
      <c r="BQO81" s="163"/>
      <c r="BQP81" s="163"/>
      <c r="BQQ81" s="163"/>
      <c r="BQR81" s="163"/>
      <c r="BQS81" s="163"/>
      <c r="BQT81" s="163"/>
      <c r="BQU81" s="163"/>
      <c r="BQV81" s="163"/>
      <c r="BQW81" s="163"/>
      <c r="BQX81" s="163"/>
      <c r="BQY81" s="163"/>
      <c r="BQZ81" s="163"/>
      <c r="BRA81" s="163"/>
      <c r="BRB81" s="163"/>
      <c r="BRC81" s="163"/>
      <c r="BRD81" s="163"/>
      <c r="BRE81" s="163"/>
      <c r="BRF81" s="163"/>
      <c r="BRG81" s="163"/>
      <c r="BRH81" s="163"/>
      <c r="BRI81" s="163"/>
      <c r="BRJ81" s="163"/>
      <c r="BRK81" s="163"/>
      <c r="BRL81" s="163"/>
      <c r="BRM81" s="163"/>
      <c r="BRN81" s="163"/>
      <c r="BRO81" s="163"/>
      <c r="BRP81" s="163"/>
      <c r="BRQ81" s="163"/>
      <c r="BRR81" s="163"/>
      <c r="BRS81" s="163"/>
      <c r="BRT81" s="163"/>
      <c r="BRU81" s="163"/>
      <c r="BRV81" s="163"/>
      <c r="BRW81" s="163"/>
      <c r="BRX81" s="163"/>
      <c r="BRY81" s="163"/>
      <c r="BRZ81" s="163"/>
      <c r="BSA81" s="163"/>
      <c r="BSB81" s="163"/>
      <c r="BSC81" s="163"/>
      <c r="BSD81" s="163"/>
      <c r="BSE81" s="163"/>
      <c r="BSF81" s="163"/>
      <c r="BSG81" s="163"/>
      <c r="BSH81" s="163"/>
      <c r="BSI81" s="163"/>
      <c r="BSJ81" s="163"/>
      <c r="BSK81" s="163"/>
      <c r="BSL81" s="163"/>
      <c r="BSM81" s="163"/>
      <c r="BSN81" s="163"/>
      <c r="BSO81" s="163"/>
      <c r="BSP81" s="163"/>
      <c r="BSQ81" s="163"/>
      <c r="BSR81" s="163"/>
      <c r="BSS81" s="163"/>
      <c r="BST81" s="163"/>
      <c r="BSU81" s="163"/>
      <c r="BSV81" s="163"/>
      <c r="BSW81" s="163"/>
      <c r="BSX81" s="163"/>
      <c r="BSY81" s="163"/>
      <c r="BSZ81" s="163"/>
      <c r="BTA81" s="163"/>
      <c r="BTB81" s="163"/>
      <c r="BTC81" s="163"/>
      <c r="BTD81" s="163"/>
      <c r="BTE81" s="163"/>
      <c r="BTF81" s="163"/>
      <c r="BTG81" s="163"/>
      <c r="BTH81" s="163"/>
      <c r="BTI81" s="163"/>
      <c r="BTJ81" s="163"/>
      <c r="BTK81" s="163"/>
      <c r="BTL81" s="163"/>
      <c r="BTM81" s="163"/>
      <c r="BTN81" s="163"/>
      <c r="BTO81" s="163"/>
      <c r="BTP81" s="163"/>
      <c r="BTQ81" s="163"/>
      <c r="BTR81" s="163"/>
      <c r="BTS81" s="163"/>
      <c r="BTT81" s="163"/>
      <c r="BTU81" s="163"/>
      <c r="BTV81" s="163"/>
      <c r="BTW81" s="163"/>
      <c r="BTX81" s="163"/>
      <c r="BTY81" s="163"/>
      <c r="BTZ81" s="163"/>
      <c r="BUA81" s="163"/>
      <c r="BUB81" s="163"/>
      <c r="BUC81" s="163"/>
      <c r="BUD81" s="163"/>
      <c r="BUE81" s="163"/>
      <c r="BUF81" s="163"/>
      <c r="BUG81" s="163"/>
      <c r="BUH81" s="163"/>
      <c r="BUI81" s="163"/>
      <c r="BUJ81" s="163"/>
      <c r="BUK81" s="163"/>
      <c r="BUL81" s="163"/>
      <c r="BUM81" s="163"/>
      <c r="BUN81" s="163"/>
      <c r="BUO81" s="163"/>
      <c r="BUP81" s="163"/>
      <c r="BUQ81" s="163"/>
      <c r="BUR81" s="163"/>
      <c r="BUS81" s="163"/>
      <c r="BUT81" s="163"/>
      <c r="BUU81" s="163"/>
      <c r="BUV81" s="163"/>
      <c r="BUW81" s="163"/>
      <c r="BUX81" s="163"/>
      <c r="BUY81" s="163"/>
      <c r="BUZ81" s="163"/>
      <c r="BVA81" s="163"/>
      <c r="BVB81" s="163"/>
      <c r="BVC81" s="163"/>
      <c r="BVD81" s="163"/>
      <c r="BVE81" s="163"/>
      <c r="BVF81" s="163"/>
      <c r="BVG81" s="163"/>
      <c r="BVH81" s="163"/>
      <c r="BVI81" s="163"/>
      <c r="BVJ81" s="163"/>
      <c r="BVK81" s="163"/>
      <c r="BVL81" s="163"/>
      <c r="BVM81" s="163"/>
      <c r="BVN81" s="163"/>
      <c r="BVO81" s="163"/>
      <c r="BVP81" s="163"/>
      <c r="BVQ81" s="163"/>
      <c r="BVR81" s="163"/>
      <c r="BVS81" s="163"/>
      <c r="BVT81" s="163"/>
      <c r="BVU81" s="163"/>
      <c r="BVV81" s="163"/>
      <c r="BVW81" s="163"/>
      <c r="BVX81" s="163"/>
      <c r="BVY81" s="163"/>
      <c r="BVZ81" s="163"/>
      <c r="BWA81" s="163"/>
      <c r="BWB81" s="163"/>
      <c r="BWC81" s="163"/>
      <c r="BWD81" s="163"/>
      <c r="BWE81" s="163"/>
      <c r="BWF81" s="163"/>
      <c r="BWG81" s="163"/>
      <c r="BWH81" s="163"/>
      <c r="BWI81" s="163"/>
      <c r="BWJ81" s="163"/>
      <c r="BWK81" s="163"/>
      <c r="BWL81" s="163"/>
      <c r="BWM81" s="163"/>
      <c r="BWN81" s="163"/>
      <c r="BWO81" s="163"/>
      <c r="BWP81" s="163"/>
      <c r="BWQ81" s="163"/>
      <c r="BWR81" s="163"/>
      <c r="BWS81" s="163"/>
      <c r="BWT81" s="163"/>
      <c r="BWU81" s="163"/>
      <c r="BWV81" s="163"/>
      <c r="BWW81" s="163"/>
      <c r="BWX81" s="163"/>
      <c r="BWY81" s="163"/>
      <c r="BWZ81" s="163"/>
      <c r="BXA81" s="163"/>
      <c r="BXB81" s="163"/>
      <c r="BXC81" s="163"/>
      <c r="BXD81" s="163"/>
      <c r="BXE81" s="163"/>
      <c r="BXF81" s="163"/>
      <c r="BXG81" s="163"/>
      <c r="BXH81" s="163"/>
      <c r="BXI81" s="163"/>
      <c r="BXJ81" s="163"/>
      <c r="BXK81" s="163"/>
      <c r="BXL81" s="163"/>
      <c r="BXM81" s="163"/>
      <c r="BXN81" s="163"/>
      <c r="BXO81" s="163"/>
      <c r="BXP81" s="163"/>
      <c r="BXQ81" s="163"/>
      <c r="BXR81" s="163"/>
      <c r="BXS81" s="163"/>
      <c r="BXT81" s="163"/>
      <c r="BXU81" s="163"/>
      <c r="BXV81" s="163"/>
      <c r="BXW81" s="163"/>
      <c r="BXX81" s="163"/>
      <c r="BXY81" s="163"/>
      <c r="BXZ81" s="163"/>
      <c r="BYA81" s="163"/>
      <c r="BYB81" s="163"/>
      <c r="BYC81" s="163"/>
      <c r="BYD81" s="163"/>
      <c r="BYE81" s="163"/>
      <c r="BYF81" s="163"/>
      <c r="BYG81" s="163"/>
      <c r="BYH81" s="163"/>
      <c r="BYI81" s="163"/>
      <c r="BYJ81" s="163"/>
      <c r="BYK81" s="163"/>
      <c r="BYL81" s="163"/>
      <c r="BYM81" s="163"/>
      <c r="BYN81" s="163"/>
      <c r="BYO81" s="163"/>
      <c r="BYP81" s="163"/>
      <c r="BYQ81" s="163"/>
      <c r="BYR81" s="163"/>
      <c r="BYS81" s="163"/>
      <c r="BYT81" s="163"/>
      <c r="BYU81" s="163"/>
      <c r="BYV81" s="163"/>
      <c r="BYW81" s="163"/>
      <c r="BYX81" s="163"/>
      <c r="BYY81" s="163"/>
      <c r="BYZ81" s="163"/>
      <c r="BZA81" s="163"/>
      <c r="BZB81" s="163"/>
      <c r="BZC81" s="163"/>
      <c r="BZD81" s="163"/>
      <c r="BZE81" s="163"/>
      <c r="BZF81" s="163"/>
      <c r="BZG81" s="163"/>
      <c r="BZH81" s="163"/>
      <c r="BZI81" s="163"/>
      <c r="BZJ81" s="163"/>
      <c r="BZK81" s="163"/>
      <c r="BZL81" s="163"/>
      <c r="BZM81" s="163"/>
      <c r="BZN81" s="163"/>
      <c r="BZO81" s="163"/>
      <c r="BZP81" s="163"/>
      <c r="BZQ81" s="163"/>
      <c r="BZR81" s="163"/>
      <c r="BZS81" s="163"/>
      <c r="BZT81" s="163"/>
      <c r="BZU81" s="163"/>
      <c r="BZV81" s="163"/>
      <c r="BZW81" s="163"/>
      <c r="BZX81" s="163"/>
      <c r="BZY81" s="163"/>
      <c r="BZZ81" s="163"/>
      <c r="CAA81" s="163"/>
      <c r="CAB81" s="163"/>
      <c r="CAC81" s="163"/>
      <c r="CAD81" s="163"/>
      <c r="CAE81" s="163"/>
      <c r="CAF81" s="163"/>
      <c r="CAG81" s="163"/>
      <c r="CAH81" s="163"/>
      <c r="CAI81" s="163"/>
      <c r="CAJ81" s="163"/>
      <c r="CAK81" s="163"/>
      <c r="CAL81" s="163"/>
      <c r="CAM81" s="163"/>
      <c r="CAN81" s="163"/>
      <c r="CAO81" s="163"/>
      <c r="CAP81" s="163"/>
      <c r="CAQ81" s="163"/>
      <c r="CAR81" s="163"/>
      <c r="CAS81" s="163"/>
      <c r="CAT81" s="163"/>
      <c r="CAU81" s="163"/>
      <c r="CAV81" s="163"/>
      <c r="CAW81" s="163"/>
      <c r="CAX81" s="163"/>
      <c r="CAY81" s="163"/>
      <c r="CAZ81" s="163"/>
      <c r="CBA81" s="163"/>
      <c r="CBB81" s="163"/>
      <c r="CBC81" s="163"/>
      <c r="CBD81" s="163"/>
      <c r="CBE81" s="163"/>
      <c r="CBF81" s="163"/>
      <c r="CBG81" s="163"/>
      <c r="CBH81" s="163"/>
      <c r="CBI81" s="163"/>
      <c r="CBJ81" s="163"/>
      <c r="CBK81" s="163"/>
      <c r="CBL81" s="163"/>
      <c r="CBM81" s="163"/>
      <c r="CBN81" s="163"/>
      <c r="CBO81" s="163"/>
      <c r="CBP81" s="163"/>
      <c r="CBQ81" s="163"/>
      <c r="CBR81" s="163"/>
      <c r="CBS81" s="163"/>
      <c r="CBT81" s="163"/>
      <c r="CBU81" s="163"/>
      <c r="CBV81" s="163"/>
      <c r="CBW81" s="163"/>
      <c r="CBX81" s="163"/>
      <c r="CBY81" s="163"/>
      <c r="CBZ81" s="163"/>
      <c r="CCA81" s="163"/>
      <c r="CCB81" s="163"/>
      <c r="CCC81" s="163"/>
      <c r="CCD81" s="163"/>
      <c r="CCE81" s="163"/>
      <c r="CCF81" s="163"/>
      <c r="CCG81" s="163"/>
      <c r="CCH81" s="163"/>
      <c r="CCI81" s="163"/>
      <c r="CCJ81" s="163"/>
      <c r="CCK81" s="163"/>
      <c r="CCL81" s="163"/>
      <c r="CCM81" s="163"/>
      <c r="CCN81" s="163"/>
      <c r="CCO81" s="163"/>
      <c r="CCP81" s="163"/>
      <c r="CCQ81" s="163"/>
      <c r="CCR81" s="163"/>
      <c r="CCS81" s="163"/>
      <c r="CCT81" s="163"/>
      <c r="CCU81" s="163"/>
      <c r="CCV81" s="163"/>
      <c r="CCW81" s="163"/>
      <c r="CCX81" s="163"/>
      <c r="CCY81" s="163"/>
      <c r="CCZ81" s="163"/>
      <c r="CDA81" s="163"/>
      <c r="CDB81" s="163"/>
      <c r="CDC81" s="163"/>
      <c r="CDD81" s="163"/>
      <c r="CDE81" s="163"/>
      <c r="CDF81" s="163"/>
      <c r="CDG81" s="163"/>
      <c r="CDH81" s="163"/>
      <c r="CDI81" s="163"/>
      <c r="CDJ81" s="163"/>
      <c r="CDK81" s="163"/>
      <c r="CDL81" s="163"/>
      <c r="CDM81" s="163"/>
      <c r="CDN81" s="163"/>
      <c r="CDO81" s="163"/>
      <c r="CDP81" s="163"/>
      <c r="CDQ81" s="163"/>
      <c r="CDR81" s="163"/>
      <c r="CDS81" s="163"/>
      <c r="CDT81" s="163"/>
      <c r="CDU81" s="163"/>
      <c r="CDV81" s="163"/>
      <c r="CDW81" s="163"/>
      <c r="CDX81" s="163"/>
      <c r="CDY81" s="163"/>
      <c r="CDZ81" s="163"/>
      <c r="CEA81" s="163"/>
      <c r="CEB81" s="163"/>
      <c r="CEC81" s="163"/>
      <c r="CED81" s="163"/>
      <c r="CEE81" s="163"/>
      <c r="CEF81" s="163"/>
      <c r="CEG81" s="163"/>
      <c r="CEH81" s="163"/>
      <c r="CEI81" s="163"/>
      <c r="CEJ81" s="163"/>
      <c r="CEK81" s="163"/>
      <c r="CEL81" s="163"/>
      <c r="CEM81" s="163"/>
      <c r="CEN81" s="163"/>
      <c r="CEO81" s="163"/>
      <c r="CEP81" s="163"/>
      <c r="CEQ81" s="163"/>
      <c r="CER81" s="163"/>
      <c r="CES81" s="163"/>
      <c r="CET81" s="163"/>
      <c r="CEU81" s="163"/>
      <c r="CEV81" s="163"/>
      <c r="CEW81" s="163"/>
      <c r="CEX81" s="163"/>
      <c r="CEY81" s="163"/>
      <c r="CEZ81" s="163"/>
      <c r="CFA81" s="163"/>
      <c r="CFB81" s="163"/>
      <c r="CFC81" s="163"/>
      <c r="CFD81" s="163"/>
      <c r="CFE81" s="163"/>
      <c r="CFF81" s="163"/>
      <c r="CFG81" s="163"/>
      <c r="CFH81" s="163"/>
      <c r="CFI81" s="163"/>
      <c r="CFJ81" s="163"/>
      <c r="CFK81" s="163"/>
      <c r="CFL81" s="163"/>
      <c r="CFM81" s="163"/>
      <c r="CFN81" s="163"/>
      <c r="CFO81" s="163"/>
      <c r="CFP81" s="163"/>
      <c r="CFQ81" s="163"/>
      <c r="CFR81" s="163"/>
      <c r="CFS81" s="163"/>
      <c r="CFT81" s="163"/>
      <c r="CFU81" s="163"/>
      <c r="CFV81" s="163"/>
      <c r="CFW81" s="163"/>
      <c r="CFX81" s="163"/>
      <c r="CFY81" s="163"/>
      <c r="CFZ81" s="163"/>
      <c r="CGA81" s="163"/>
      <c r="CGB81" s="163"/>
      <c r="CGC81" s="163"/>
      <c r="CGD81" s="163"/>
      <c r="CGE81" s="163"/>
      <c r="CGF81" s="163"/>
      <c r="CGG81" s="163"/>
      <c r="CGH81" s="163"/>
      <c r="CGI81" s="163"/>
      <c r="CGJ81" s="163"/>
      <c r="CGK81" s="163"/>
      <c r="CGL81" s="163"/>
      <c r="CGM81" s="163"/>
      <c r="CGN81" s="163"/>
      <c r="CGO81" s="163"/>
      <c r="CGP81" s="163"/>
      <c r="CGQ81" s="163"/>
      <c r="CGR81" s="163"/>
      <c r="CGS81" s="163"/>
      <c r="CGT81" s="163"/>
      <c r="CGU81" s="163"/>
      <c r="CGV81" s="163"/>
      <c r="CGW81" s="163"/>
      <c r="CGX81" s="163"/>
      <c r="CGY81" s="163"/>
      <c r="CGZ81" s="163"/>
      <c r="CHA81" s="163"/>
      <c r="CHB81" s="163"/>
      <c r="CHC81" s="163"/>
      <c r="CHD81" s="163"/>
      <c r="CHE81" s="163"/>
      <c r="CHF81" s="163"/>
      <c r="CHG81" s="163"/>
      <c r="CHH81" s="163"/>
      <c r="CHI81" s="163"/>
      <c r="CHJ81" s="163"/>
      <c r="CHK81" s="163"/>
      <c r="CHL81" s="163"/>
      <c r="CHM81" s="163"/>
      <c r="CHN81" s="163"/>
      <c r="CHO81" s="163"/>
      <c r="CHP81" s="163"/>
      <c r="CHQ81" s="163"/>
      <c r="CHR81" s="163"/>
      <c r="CHS81" s="163"/>
      <c r="CHT81" s="163"/>
      <c r="CHU81" s="163"/>
      <c r="CHV81" s="163"/>
      <c r="CHW81" s="163"/>
      <c r="CHX81" s="163"/>
      <c r="CHY81" s="163"/>
      <c r="CHZ81" s="163"/>
      <c r="CIA81" s="163"/>
      <c r="CIB81" s="163"/>
      <c r="CIC81" s="163"/>
      <c r="CID81" s="163"/>
      <c r="CIE81" s="163"/>
      <c r="CIF81" s="163"/>
      <c r="CIG81" s="163"/>
      <c r="CIH81" s="163"/>
      <c r="CII81" s="163"/>
      <c r="CIJ81" s="163"/>
      <c r="CIK81" s="163"/>
      <c r="CIL81" s="163"/>
      <c r="CIM81" s="163"/>
      <c r="CIN81" s="163"/>
      <c r="CIO81" s="163"/>
      <c r="CIP81" s="163"/>
      <c r="CIQ81" s="163"/>
      <c r="CIR81" s="163"/>
      <c r="CIS81" s="163"/>
      <c r="CIT81" s="163"/>
      <c r="CIU81" s="163"/>
      <c r="CIV81" s="163"/>
      <c r="CIW81" s="163"/>
      <c r="CIX81" s="163"/>
      <c r="CIY81" s="163"/>
      <c r="CIZ81" s="163"/>
      <c r="CJA81" s="163"/>
      <c r="CJB81" s="163"/>
      <c r="CJC81" s="163"/>
      <c r="CJD81" s="163"/>
      <c r="CJE81" s="163"/>
      <c r="CJF81" s="163"/>
      <c r="CJG81" s="163"/>
      <c r="CJH81" s="163"/>
      <c r="CJI81" s="163"/>
      <c r="CJJ81" s="163"/>
      <c r="CJK81" s="163"/>
      <c r="CJL81" s="163"/>
      <c r="CJM81" s="163"/>
      <c r="CJN81" s="163"/>
      <c r="CJO81" s="163"/>
      <c r="CJP81" s="163"/>
      <c r="CJQ81" s="163"/>
      <c r="CJR81" s="163"/>
      <c r="CJS81" s="163"/>
      <c r="CJT81" s="163"/>
      <c r="CJU81" s="163"/>
      <c r="CJV81" s="163"/>
      <c r="CJW81" s="163"/>
      <c r="CJX81" s="163"/>
      <c r="CJY81" s="163"/>
      <c r="CJZ81" s="163"/>
      <c r="CKA81" s="163"/>
      <c r="CKB81" s="163"/>
      <c r="CKC81" s="163"/>
      <c r="CKD81" s="163"/>
      <c r="CKE81" s="163"/>
      <c r="CKF81" s="163"/>
      <c r="CKG81" s="163"/>
      <c r="CKH81" s="163"/>
      <c r="CKI81" s="163"/>
      <c r="CKJ81" s="163"/>
      <c r="CKK81" s="163"/>
      <c r="CKL81" s="163"/>
      <c r="CKM81" s="163"/>
      <c r="CKN81" s="163"/>
      <c r="CKO81" s="163"/>
      <c r="CKP81" s="163"/>
      <c r="CKQ81" s="163"/>
      <c r="CKR81" s="163"/>
      <c r="CKS81" s="163"/>
      <c r="CKT81" s="163"/>
      <c r="CKU81" s="163"/>
      <c r="CKV81" s="163"/>
      <c r="CKW81" s="163"/>
      <c r="CKX81" s="163"/>
      <c r="CKY81" s="163"/>
      <c r="CKZ81" s="163"/>
      <c r="CLA81" s="163"/>
      <c r="CLB81" s="163"/>
      <c r="CLC81" s="163"/>
      <c r="CLD81" s="163"/>
      <c r="CLE81" s="163"/>
      <c r="CLF81" s="163"/>
      <c r="CLG81" s="163"/>
      <c r="CLH81" s="163"/>
      <c r="CLI81" s="163"/>
      <c r="CLJ81" s="163"/>
      <c r="CLK81" s="163"/>
      <c r="CLL81" s="163"/>
      <c r="CLM81" s="163"/>
      <c r="CLN81" s="163"/>
      <c r="CLO81" s="163"/>
      <c r="CLP81" s="163"/>
      <c r="CLQ81" s="163"/>
      <c r="CLR81" s="163"/>
      <c r="CLS81" s="163"/>
      <c r="CLT81" s="163"/>
      <c r="CLU81" s="163"/>
      <c r="CLV81" s="163"/>
      <c r="CLW81" s="163"/>
      <c r="CLX81" s="163"/>
      <c r="CLY81" s="163"/>
      <c r="CLZ81" s="163"/>
      <c r="CMA81" s="163"/>
      <c r="CMB81" s="163"/>
      <c r="CMC81" s="163"/>
      <c r="CMD81" s="163"/>
      <c r="CME81" s="163"/>
      <c r="CMF81" s="163"/>
      <c r="CMG81" s="163"/>
      <c r="CMH81" s="163"/>
      <c r="CMI81" s="163"/>
      <c r="CMJ81" s="163"/>
      <c r="CMK81" s="163"/>
      <c r="CML81" s="163"/>
      <c r="CMM81" s="163"/>
      <c r="CMN81" s="163"/>
      <c r="CMO81" s="163"/>
      <c r="CMP81" s="163"/>
      <c r="CMQ81" s="163"/>
      <c r="CMR81" s="163"/>
      <c r="CMS81" s="163"/>
      <c r="CMT81" s="163"/>
      <c r="CMU81" s="163"/>
      <c r="CMV81" s="163"/>
      <c r="CMW81" s="163"/>
      <c r="CMX81" s="163"/>
      <c r="CMY81" s="163"/>
      <c r="CMZ81" s="163"/>
      <c r="CNA81" s="163"/>
      <c r="CNB81" s="163"/>
      <c r="CNC81" s="163"/>
      <c r="CND81" s="163"/>
      <c r="CNE81" s="163"/>
      <c r="CNF81" s="163"/>
      <c r="CNG81" s="163"/>
      <c r="CNH81" s="163"/>
      <c r="CNI81" s="163"/>
      <c r="CNJ81" s="163"/>
      <c r="CNK81" s="163"/>
      <c r="CNL81" s="163"/>
      <c r="CNM81" s="163"/>
      <c r="CNN81" s="163"/>
      <c r="CNO81" s="163"/>
      <c r="CNP81" s="163"/>
      <c r="CNQ81" s="163"/>
      <c r="CNR81" s="163"/>
      <c r="CNS81" s="163"/>
      <c r="CNT81" s="163"/>
      <c r="CNU81" s="163"/>
      <c r="CNV81" s="163"/>
      <c r="CNW81" s="163"/>
      <c r="CNX81" s="163"/>
      <c r="CNY81" s="163"/>
      <c r="CNZ81" s="163"/>
      <c r="COA81" s="163"/>
      <c r="COB81" s="163"/>
      <c r="COC81" s="163"/>
      <c r="COD81" s="163"/>
      <c r="COE81" s="163"/>
      <c r="COF81" s="163"/>
      <c r="COG81" s="163"/>
      <c r="COH81" s="163"/>
      <c r="COI81" s="163"/>
      <c r="COJ81" s="163"/>
      <c r="COK81" s="163"/>
      <c r="COL81" s="163"/>
      <c r="COM81" s="163"/>
      <c r="CON81" s="163"/>
      <c r="COO81" s="163"/>
      <c r="COP81" s="163"/>
      <c r="COQ81" s="163"/>
      <c r="COR81" s="163"/>
      <c r="COS81" s="163"/>
      <c r="COT81" s="163"/>
      <c r="COU81" s="163"/>
      <c r="COV81" s="163"/>
      <c r="COW81" s="163"/>
      <c r="COX81" s="163"/>
      <c r="COY81" s="163"/>
      <c r="COZ81" s="163"/>
      <c r="CPA81" s="163"/>
      <c r="CPB81" s="163"/>
      <c r="CPC81" s="163"/>
      <c r="CPD81" s="163"/>
      <c r="CPE81" s="163"/>
      <c r="CPF81" s="163"/>
      <c r="CPG81" s="163"/>
      <c r="CPH81" s="163"/>
      <c r="CPI81" s="163"/>
      <c r="CPJ81" s="163"/>
      <c r="CPK81" s="163"/>
      <c r="CPL81" s="163"/>
      <c r="CPM81" s="163"/>
      <c r="CPN81" s="163"/>
      <c r="CPO81" s="163"/>
      <c r="CPP81" s="163"/>
      <c r="CPQ81" s="163"/>
      <c r="CPR81" s="163"/>
      <c r="CPS81" s="163"/>
      <c r="CPT81" s="163"/>
      <c r="CPU81" s="163"/>
      <c r="CPV81" s="163"/>
      <c r="CPW81" s="163"/>
      <c r="CPX81" s="163"/>
      <c r="CPY81" s="163"/>
      <c r="CPZ81" s="163"/>
      <c r="CQA81" s="163"/>
      <c r="CQB81" s="163"/>
      <c r="CQC81" s="163"/>
      <c r="CQD81" s="163"/>
      <c r="CQE81" s="163"/>
      <c r="CQF81" s="163"/>
      <c r="CQG81" s="163"/>
      <c r="CQH81" s="163"/>
      <c r="CQI81" s="163"/>
      <c r="CQJ81" s="163"/>
      <c r="CQK81" s="163"/>
      <c r="CQL81" s="163"/>
      <c r="CQM81" s="163"/>
      <c r="CQN81" s="163"/>
      <c r="CQO81" s="163"/>
      <c r="CQP81" s="163"/>
      <c r="CQQ81" s="163"/>
      <c r="CQR81" s="163"/>
      <c r="CQS81" s="163"/>
      <c r="CQT81" s="163"/>
      <c r="CQU81" s="163"/>
      <c r="CQV81" s="163"/>
      <c r="CQW81" s="163"/>
      <c r="CQX81" s="163"/>
      <c r="CQY81" s="163"/>
      <c r="CQZ81" s="163"/>
      <c r="CRA81" s="163"/>
      <c r="CRB81" s="163"/>
      <c r="CRC81" s="163"/>
      <c r="CRD81" s="163"/>
      <c r="CRE81" s="163"/>
      <c r="CRF81" s="163"/>
      <c r="CRG81" s="163"/>
      <c r="CRH81" s="163"/>
      <c r="CRI81" s="163"/>
      <c r="CRJ81" s="163"/>
      <c r="CRK81" s="163"/>
      <c r="CRL81" s="163"/>
      <c r="CRM81" s="163"/>
      <c r="CRN81" s="163"/>
      <c r="CRO81" s="163"/>
      <c r="CRP81" s="163"/>
      <c r="CRQ81" s="163"/>
      <c r="CRR81" s="163"/>
      <c r="CRS81" s="163"/>
      <c r="CRT81" s="163"/>
      <c r="CRU81" s="163"/>
      <c r="CRV81" s="163"/>
      <c r="CRW81" s="163"/>
      <c r="CRX81" s="163"/>
      <c r="CRY81" s="163"/>
      <c r="CRZ81" s="163"/>
      <c r="CSA81" s="163"/>
      <c r="CSB81" s="163"/>
      <c r="CSC81" s="163"/>
      <c r="CSD81" s="163"/>
      <c r="CSE81" s="163"/>
      <c r="CSF81" s="163"/>
      <c r="CSG81" s="163"/>
      <c r="CSH81" s="163"/>
      <c r="CSI81" s="163"/>
      <c r="CSJ81" s="163"/>
      <c r="CSK81" s="163"/>
      <c r="CSL81" s="163"/>
      <c r="CSM81" s="163"/>
      <c r="CSN81" s="163"/>
      <c r="CSO81" s="163"/>
      <c r="CSP81" s="163"/>
      <c r="CSQ81" s="163"/>
      <c r="CSR81" s="163"/>
      <c r="CSS81" s="163"/>
      <c r="CST81" s="163"/>
      <c r="CSU81" s="163"/>
      <c r="CSV81" s="163"/>
      <c r="CSW81" s="163"/>
      <c r="CSX81" s="163"/>
      <c r="CSY81" s="163"/>
      <c r="CSZ81" s="163"/>
      <c r="CTA81" s="163"/>
      <c r="CTB81" s="163"/>
      <c r="CTC81" s="163"/>
      <c r="CTD81" s="163"/>
      <c r="CTE81" s="163"/>
      <c r="CTF81" s="163"/>
      <c r="CTG81" s="163"/>
      <c r="CTH81" s="163"/>
      <c r="CTI81" s="163"/>
      <c r="CTJ81" s="163"/>
      <c r="CTK81" s="163"/>
      <c r="CTL81" s="163"/>
      <c r="CTM81" s="163"/>
      <c r="CTN81" s="163"/>
      <c r="CTO81" s="163"/>
      <c r="CTP81" s="163"/>
      <c r="CTQ81" s="163"/>
      <c r="CTR81" s="163"/>
      <c r="CTS81" s="163"/>
      <c r="CTT81" s="163"/>
      <c r="CTU81" s="163"/>
      <c r="CTV81" s="163"/>
      <c r="CTW81" s="163"/>
      <c r="CTX81" s="163"/>
      <c r="CTY81" s="163"/>
      <c r="CTZ81" s="163"/>
      <c r="CUA81" s="163"/>
      <c r="CUB81" s="163"/>
      <c r="CUC81" s="163"/>
      <c r="CUD81" s="163"/>
      <c r="CUE81" s="163"/>
      <c r="CUF81" s="163"/>
      <c r="CUG81" s="163"/>
      <c r="CUH81" s="163"/>
      <c r="CUI81" s="163"/>
      <c r="CUJ81" s="163"/>
      <c r="CUK81" s="163"/>
      <c r="CUL81" s="163"/>
      <c r="CUM81" s="163"/>
      <c r="CUN81" s="163"/>
      <c r="CUO81" s="163"/>
      <c r="CUP81" s="163"/>
      <c r="CUQ81" s="163"/>
      <c r="CUR81" s="163"/>
      <c r="CUS81" s="163"/>
      <c r="CUT81" s="163"/>
      <c r="CUU81" s="163"/>
      <c r="CUV81" s="163"/>
      <c r="CUW81" s="163"/>
      <c r="CUX81" s="163"/>
      <c r="CUY81" s="163"/>
      <c r="CUZ81" s="163"/>
      <c r="CVA81" s="163"/>
      <c r="CVB81" s="163"/>
      <c r="CVC81" s="163"/>
      <c r="CVD81" s="163"/>
      <c r="CVE81" s="163"/>
      <c r="CVF81" s="163"/>
      <c r="CVG81" s="163"/>
      <c r="CVH81" s="163"/>
      <c r="CVI81" s="163"/>
      <c r="CVJ81" s="163"/>
      <c r="CVK81" s="163"/>
      <c r="CVL81" s="163"/>
      <c r="CVM81" s="163"/>
      <c r="CVN81" s="163"/>
      <c r="CVO81" s="163"/>
      <c r="CVP81" s="163"/>
      <c r="CVQ81" s="163"/>
      <c r="CVR81" s="163"/>
      <c r="CVS81" s="163"/>
      <c r="CVT81" s="163"/>
      <c r="CVU81" s="163"/>
      <c r="CVV81" s="163"/>
      <c r="CVW81" s="163"/>
      <c r="CVX81" s="163"/>
      <c r="CVY81" s="163"/>
      <c r="CVZ81" s="163"/>
      <c r="CWA81" s="163"/>
      <c r="CWB81" s="163"/>
      <c r="CWC81" s="163"/>
      <c r="CWD81" s="163"/>
      <c r="CWE81" s="163"/>
      <c r="CWF81" s="163"/>
      <c r="CWG81" s="163"/>
      <c r="CWH81" s="163"/>
      <c r="CWI81" s="163"/>
      <c r="CWJ81" s="163"/>
      <c r="CWK81" s="163"/>
      <c r="CWL81" s="163"/>
      <c r="CWM81" s="163"/>
      <c r="CWN81" s="163"/>
      <c r="CWO81" s="163"/>
      <c r="CWP81" s="163"/>
      <c r="CWQ81" s="163"/>
      <c r="CWR81" s="163"/>
      <c r="CWS81" s="163"/>
      <c r="CWT81" s="163"/>
      <c r="CWU81" s="163"/>
      <c r="CWV81" s="163"/>
      <c r="CWW81" s="163"/>
      <c r="CWX81" s="163"/>
      <c r="CWY81" s="163"/>
      <c r="CWZ81" s="163"/>
      <c r="CXA81" s="163"/>
      <c r="CXB81" s="163"/>
      <c r="CXC81" s="163"/>
      <c r="CXD81" s="163"/>
      <c r="CXE81" s="163"/>
      <c r="CXF81" s="163"/>
      <c r="CXG81" s="163"/>
      <c r="CXH81" s="163"/>
      <c r="CXI81" s="163"/>
      <c r="CXJ81" s="163"/>
      <c r="CXK81" s="163"/>
      <c r="CXL81" s="163"/>
      <c r="CXM81" s="163"/>
      <c r="CXN81" s="163"/>
      <c r="CXO81" s="163"/>
      <c r="CXP81" s="163"/>
      <c r="CXQ81" s="163"/>
      <c r="CXR81" s="163"/>
      <c r="CXS81" s="163"/>
      <c r="CXT81" s="163"/>
      <c r="CXU81" s="163"/>
      <c r="CXV81" s="163"/>
      <c r="CXW81" s="163"/>
      <c r="CXX81" s="163"/>
      <c r="CXY81" s="163"/>
      <c r="CXZ81" s="163"/>
      <c r="CYA81" s="163"/>
      <c r="CYB81" s="163"/>
      <c r="CYC81" s="163"/>
      <c r="CYD81" s="163"/>
      <c r="CYE81" s="163"/>
      <c r="CYF81" s="163"/>
      <c r="CYG81" s="163"/>
      <c r="CYH81" s="163"/>
      <c r="CYI81" s="163"/>
      <c r="CYJ81" s="163"/>
      <c r="CYK81" s="163"/>
      <c r="CYL81" s="163"/>
      <c r="CYM81" s="163"/>
      <c r="CYN81" s="163"/>
      <c r="CYO81" s="163"/>
      <c r="CYP81" s="163"/>
      <c r="CYQ81" s="163"/>
      <c r="CYR81" s="163"/>
      <c r="CYS81" s="163"/>
      <c r="CYT81" s="163"/>
      <c r="CYU81" s="163"/>
      <c r="CYV81" s="163"/>
      <c r="CYW81" s="163"/>
      <c r="CYX81" s="163"/>
      <c r="CYY81" s="163"/>
      <c r="CYZ81" s="163"/>
      <c r="CZA81" s="163"/>
      <c r="CZB81" s="163"/>
      <c r="CZC81" s="163"/>
      <c r="CZD81" s="163"/>
      <c r="CZE81" s="163"/>
      <c r="CZF81" s="163"/>
      <c r="CZG81" s="163"/>
      <c r="CZH81" s="163"/>
      <c r="CZI81" s="163"/>
      <c r="CZJ81" s="163"/>
      <c r="CZK81" s="163"/>
      <c r="CZL81" s="163"/>
      <c r="CZM81" s="163"/>
      <c r="CZN81" s="163"/>
      <c r="CZO81" s="163"/>
      <c r="CZP81" s="163"/>
      <c r="CZQ81" s="163"/>
      <c r="CZR81" s="163"/>
      <c r="CZS81" s="163"/>
      <c r="CZT81" s="163"/>
      <c r="CZU81" s="163"/>
      <c r="CZV81" s="163"/>
      <c r="CZW81" s="163"/>
      <c r="CZX81" s="163"/>
      <c r="CZY81" s="163"/>
      <c r="CZZ81" s="163"/>
      <c r="DAA81" s="163"/>
      <c r="DAB81" s="163"/>
      <c r="DAC81" s="163"/>
      <c r="DAD81" s="163"/>
      <c r="DAE81" s="163"/>
      <c r="DAF81" s="163"/>
      <c r="DAG81" s="163"/>
      <c r="DAH81" s="163"/>
      <c r="DAI81" s="163"/>
      <c r="DAJ81" s="163"/>
      <c r="DAK81" s="163"/>
      <c r="DAL81" s="163"/>
      <c r="DAM81" s="163"/>
      <c r="DAN81" s="163"/>
      <c r="DAO81" s="163"/>
      <c r="DAP81" s="163"/>
      <c r="DAQ81" s="163"/>
      <c r="DAR81" s="163"/>
      <c r="DAS81" s="163"/>
      <c r="DAT81" s="163"/>
      <c r="DAU81" s="163"/>
      <c r="DAV81" s="163"/>
      <c r="DAW81" s="163"/>
      <c r="DAX81" s="163"/>
      <c r="DAY81" s="163"/>
      <c r="DAZ81" s="163"/>
      <c r="DBA81" s="163"/>
      <c r="DBB81" s="163"/>
      <c r="DBC81" s="163"/>
      <c r="DBD81" s="163"/>
      <c r="DBE81" s="163"/>
      <c r="DBF81" s="163"/>
      <c r="DBG81" s="163"/>
      <c r="DBH81" s="163"/>
      <c r="DBI81" s="163"/>
      <c r="DBJ81" s="163"/>
      <c r="DBK81" s="163"/>
      <c r="DBL81" s="163"/>
      <c r="DBM81" s="163"/>
      <c r="DBN81" s="163"/>
      <c r="DBO81" s="163"/>
      <c r="DBP81" s="163"/>
      <c r="DBQ81" s="163"/>
      <c r="DBR81" s="163"/>
      <c r="DBS81" s="163"/>
      <c r="DBT81" s="163"/>
      <c r="DBU81" s="163"/>
      <c r="DBV81" s="163"/>
      <c r="DBW81" s="163"/>
      <c r="DBX81" s="163"/>
      <c r="DBY81" s="163"/>
      <c r="DBZ81" s="163"/>
      <c r="DCA81" s="163"/>
      <c r="DCB81" s="163"/>
      <c r="DCC81" s="163"/>
      <c r="DCD81" s="163"/>
      <c r="DCE81" s="163"/>
      <c r="DCF81" s="163"/>
      <c r="DCG81" s="163"/>
      <c r="DCH81" s="163"/>
      <c r="DCI81" s="163"/>
      <c r="DCJ81" s="163"/>
      <c r="DCK81" s="163"/>
      <c r="DCL81" s="163"/>
      <c r="DCM81" s="163"/>
      <c r="DCN81" s="163"/>
      <c r="DCO81" s="163"/>
      <c r="DCP81" s="163"/>
      <c r="DCQ81" s="163"/>
      <c r="DCR81" s="163"/>
      <c r="DCS81" s="163"/>
      <c r="DCT81" s="163"/>
      <c r="DCU81" s="163"/>
      <c r="DCV81" s="163"/>
      <c r="DCW81" s="163"/>
      <c r="DCX81" s="163"/>
      <c r="DCY81" s="163"/>
      <c r="DCZ81" s="163"/>
      <c r="DDA81" s="163"/>
      <c r="DDB81" s="163"/>
      <c r="DDC81" s="163"/>
      <c r="DDD81" s="163"/>
      <c r="DDE81" s="163"/>
      <c r="DDF81" s="163"/>
      <c r="DDG81" s="163"/>
      <c r="DDH81" s="163"/>
      <c r="DDI81" s="163"/>
      <c r="DDJ81" s="163"/>
      <c r="DDK81" s="163"/>
      <c r="DDL81" s="163"/>
      <c r="DDM81" s="163"/>
      <c r="DDN81" s="163"/>
      <c r="DDO81" s="163"/>
      <c r="DDP81" s="163"/>
      <c r="DDQ81" s="163"/>
      <c r="DDR81" s="163"/>
      <c r="DDS81" s="163"/>
      <c r="DDT81" s="163"/>
      <c r="DDU81" s="163"/>
      <c r="DDV81" s="163"/>
      <c r="DDW81" s="163"/>
      <c r="DDX81" s="163"/>
      <c r="DDY81" s="163"/>
      <c r="DDZ81" s="163"/>
      <c r="DEA81" s="163"/>
      <c r="DEB81" s="163"/>
      <c r="DEC81" s="163"/>
      <c r="DED81" s="163"/>
      <c r="DEE81" s="163"/>
      <c r="DEF81" s="163"/>
      <c r="DEG81" s="163"/>
      <c r="DEH81" s="163"/>
      <c r="DEI81" s="163"/>
      <c r="DEJ81" s="163"/>
      <c r="DEK81" s="163"/>
      <c r="DEL81" s="163"/>
      <c r="DEM81" s="163"/>
      <c r="DEN81" s="163"/>
      <c r="DEO81" s="163"/>
      <c r="DEP81" s="163"/>
      <c r="DEQ81" s="163"/>
      <c r="DER81" s="163"/>
      <c r="DES81" s="163"/>
      <c r="DET81" s="163"/>
      <c r="DEU81" s="163"/>
      <c r="DEV81" s="163"/>
      <c r="DEW81" s="163"/>
      <c r="DEX81" s="163"/>
      <c r="DEY81" s="163"/>
      <c r="DEZ81" s="163"/>
      <c r="DFA81" s="163"/>
      <c r="DFB81" s="163"/>
      <c r="DFC81" s="163"/>
      <c r="DFD81" s="163"/>
      <c r="DFE81" s="163"/>
      <c r="DFF81" s="163"/>
      <c r="DFG81" s="163"/>
      <c r="DFH81" s="163"/>
      <c r="DFI81" s="163"/>
      <c r="DFJ81" s="163"/>
      <c r="DFK81" s="163"/>
      <c r="DFL81" s="163"/>
      <c r="DFM81" s="163"/>
      <c r="DFN81" s="163"/>
      <c r="DFO81" s="163"/>
      <c r="DFP81" s="163"/>
      <c r="DFQ81" s="163"/>
      <c r="DFR81" s="163"/>
      <c r="DFS81" s="163"/>
      <c r="DFT81" s="163"/>
      <c r="DFU81" s="163"/>
      <c r="DFV81" s="163"/>
      <c r="DFW81" s="163"/>
      <c r="DFX81" s="163"/>
      <c r="DFY81" s="163"/>
      <c r="DFZ81" s="163"/>
      <c r="DGA81" s="163"/>
      <c r="DGB81" s="163"/>
      <c r="DGC81" s="163"/>
      <c r="DGD81" s="163"/>
      <c r="DGE81" s="163"/>
      <c r="DGF81" s="163"/>
      <c r="DGG81" s="163"/>
      <c r="DGH81" s="163"/>
      <c r="DGI81" s="163"/>
      <c r="DGJ81" s="163"/>
      <c r="DGK81" s="163"/>
      <c r="DGL81" s="163"/>
      <c r="DGM81" s="163"/>
      <c r="DGN81" s="163"/>
      <c r="DGO81" s="163"/>
      <c r="DGP81" s="163"/>
      <c r="DGQ81" s="163"/>
      <c r="DGR81" s="163"/>
      <c r="DGS81" s="163"/>
      <c r="DGT81" s="163"/>
      <c r="DGU81" s="163"/>
      <c r="DGV81" s="163"/>
      <c r="DGW81" s="163"/>
      <c r="DGX81" s="163"/>
      <c r="DGY81" s="163"/>
      <c r="DGZ81" s="163"/>
      <c r="DHA81" s="163"/>
      <c r="DHB81" s="163"/>
      <c r="DHC81" s="163"/>
      <c r="DHD81" s="163"/>
      <c r="DHE81" s="163"/>
      <c r="DHF81" s="163"/>
      <c r="DHG81" s="163"/>
      <c r="DHH81" s="163"/>
      <c r="DHI81" s="163"/>
      <c r="DHJ81" s="163"/>
      <c r="DHK81" s="163"/>
      <c r="DHL81" s="163"/>
      <c r="DHM81" s="163"/>
      <c r="DHN81" s="163"/>
      <c r="DHO81" s="163"/>
      <c r="DHP81" s="163"/>
      <c r="DHQ81" s="163"/>
      <c r="DHR81" s="163"/>
      <c r="DHS81" s="163"/>
      <c r="DHT81" s="163"/>
      <c r="DHU81" s="163"/>
      <c r="DHV81" s="163"/>
      <c r="DHW81" s="163"/>
      <c r="DHX81" s="163"/>
      <c r="DHY81" s="163"/>
      <c r="DHZ81" s="163"/>
      <c r="DIA81" s="163"/>
      <c r="DIB81" s="163"/>
      <c r="DIC81" s="163"/>
      <c r="DID81" s="163"/>
      <c r="DIE81" s="163"/>
      <c r="DIF81" s="163"/>
      <c r="DIG81" s="163"/>
      <c r="DIH81" s="163"/>
      <c r="DII81" s="163"/>
      <c r="DIJ81" s="163"/>
      <c r="DIK81" s="163"/>
      <c r="DIL81" s="163"/>
      <c r="DIM81" s="163"/>
      <c r="DIN81" s="163"/>
      <c r="DIO81" s="163"/>
      <c r="DIP81" s="163"/>
      <c r="DIQ81" s="163"/>
      <c r="DIR81" s="163"/>
      <c r="DIS81" s="163"/>
      <c r="DIT81" s="163"/>
      <c r="DIU81" s="163"/>
      <c r="DIV81" s="163"/>
      <c r="DIW81" s="163"/>
      <c r="DIX81" s="163"/>
      <c r="DIY81" s="163"/>
      <c r="DIZ81" s="163"/>
      <c r="DJA81" s="163"/>
      <c r="DJB81" s="163"/>
      <c r="DJC81" s="163"/>
      <c r="DJD81" s="163"/>
      <c r="DJE81" s="163"/>
      <c r="DJF81" s="163"/>
      <c r="DJG81" s="163"/>
      <c r="DJH81" s="163"/>
      <c r="DJI81" s="163"/>
      <c r="DJJ81" s="163"/>
      <c r="DJK81" s="163"/>
      <c r="DJL81" s="163"/>
      <c r="DJM81" s="163"/>
      <c r="DJN81" s="163"/>
      <c r="DJO81" s="163"/>
      <c r="DJP81" s="163"/>
      <c r="DJQ81" s="163"/>
      <c r="DJR81" s="163"/>
      <c r="DJS81" s="163"/>
      <c r="DJT81" s="163"/>
      <c r="DJU81" s="163"/>
      <c r="DJV81" s="163"/>
      <c r="DJW81" s="163"/>
      <c r="DJX81" s="163"/>
      <c r="DJY81" s="163"/>
      <c r="DJZ81" s="163"/>
      <c r="DKA81" s="163"/>
      <c r="DKB81" s="163"/>
      <c r="DKC81" s="163"/>
      <c r="DKD81" s="163"/>
      <c r="DKE81" s="163"/>
      <c r="DKF81" s="163"/>
      <c r="DKG81" s="163"/>
      <c r="DKH81" s="163"/>
      <c r="DKI81" s="163"/>
      <c r="DKJ81" s="163"/>
      <c r="DKK81" s="163"/>
      <c r="DKL81" s="163"/>
      <c r="DKM81" s="163"/>
      <c r="DKN81" s="163"/>
      <c r="DKO81" s="163"/>
      <c r="DKP81" s="163"/>
      <c r="DKQ81" s="163"/>
      <c r="DKR81" s="163"/>
      <c r="DKS81" s="163"/>
      <c r="DKT81" s="163"/>
      <c r="DKU81" s="163"/>
      <c r="DKV81" s="163"/>
      <c r="DKW81" s="163"/>
      <c r="DKX81" s="163"/>
      <c r="DKY81" s="163"/>
      <c r="DKZ81" s="163"/>
      <c r="DLA81" s="163"/>
      <c r="DLB81" s="163"/>
      <c r="DLC81" s="163"/>
      <c r="DLD81" s="163"/>
      <c r="DLE81" s="163"/>
      <c r="DLF81" s="163"/>
      <c r="DLG81" s="163"/>
      <c r="DLH81" s="163"/>
      <c r="DLI81" s="163"/>
      <c r="DLJ81" s="163"/>
      <c r="DLK81" s="163"/>
      <c r="DLL81" s="163"/>
      <c r="DLM81" s="163"/>
      <c r="DLN81" s="163"/>
      <c r="DLO81" s="163"/>
      <c r="DLP81" s="163"/>
      <c r="DLQ81" s="163"/>
      <c r="DLR81" s="163"/>
      <c r="DLS81" s="163"/>
      <c r="DLT81" s="163"/>
      <c r="DLU81" s="163"/>
      <c r="DLV81" s="163"/>
      <c r="DLW81" s="163"/>
      <c r="DLX81" s="163"/>
      <c r="DLY81" s="163"/>
      <c r="DLZ81" s="163"/>
      <c r="DMA81" s="163"/>
      <c r="DMB81" s="163"/>
      <c r="DMC81" s="163"/>
      <c r="DMD81" s="163"/>
      <c r="DME81" s="163"/>
      <c r="DMF81" s="163"/>
      <c r="DMG81" s="163"/>
      <c r="DMH81" s="163"/>
      <c r="DMI81" s="163"/>
      <c r="DMJ81" s="163"/>
      <c r="DMK81" s="163"/>
      <c r="DML81" s="163"/>
      <c r="DMM81" s="163"/>
      <c r="DMN81" s="163"/>
      <c r="DMO81" s="163"/>
      <c r="DMP81" s="163"/>
      <c r="DMQ81" s="163"/>
      <c r="DMR81" s="163"/>
      <c r="DMS81" s="163"/>
      <c r="DMT81" s="163"/>
      <c r="DMU81" s="163"/>
      <c r="DMV81" s="163"/>
      <c r="DMW81" s="163"/>
      <c r="DMX81" s="163"/>
      <c r="DMY81" s="163"/>
      <c r="DMZ81" s="163"/>
      <c r="DNA81" s="163"/>
      <c r="DNB81" s="163"/>
      <c r="DNC81" s="163"/>
      <c r="DND81" s="163"/>
      <c r="DNE81" s="163"/>
      <c r="DNF81" s="163"/>
      <c r="DNG81" s="163"/>
      <c r="DNH81" s="163"/>
      <c r="DNI81" s="163"/>
      <c r="DNJ81" s="163"/>
      <c r="DNK81" s="163"/>
      <c r="DNL81" s="163"/>
      <c r="DNM81" s="163"/>
      <c r="DNN81" s="163"/>
      <c r="DNO81" s="163"/>
      <c r="DNP81" s="163"/>
      <c r="DNQ81" s="163"/>
      <c r="DNR81" s="163"/>
      <c r="DNS81" s="163"/>
      <c r="DNT81" s="163"/>
      <c r="DNU81" s="163"/>
      <c r="DNV81" s="163"/>
      <c r="DNW81" s="163"/>
      <c r="DNX81" s="163"/>
      <c r="DNY81" s="163"/>
      <c r="DNZ81" s="163"/>
      <c r="DOA81" s="163"/>
      <c r="DOB81" s="163"/>
      <c r="DOC81" s="163"/>
      <c r="DOD81" s="163"/>
      <c r="DOE81" s="163"/>
      <c r="DOF81" s="163"/>
      <c r="DOG81" s="163"/>
      <c r="DOH81" s="163"/>
      <c r="DOI81" s="163"/>
      <c r="DOJ81" s="163"/>
      <c r="DOK81" s="163"/>
      <c r="DOL81" s="163"/>
      <c r="DOM81" s="163"/>
      <c r="DON81" s="163"/>
      <c r="DOO81" s="163"/>
      <c r="DOP81" s="163"/>
      <c r="DOQ81" s="163"/>
      <c r="DOR81" s="163"/>
      <c r="DOS81" s="163"/>
      <c r="DOT81" s="163"/>
      <c r="DOU81" s="163"/>
      <c r="DOV81" s="163"/>
      <c r="DOW81" s="163"/>
      <c r="DOX81" s="163"/>
      <c r="DOY81" s="163"/>
      <c r="DOZ81" s="163"/>
      <c r="DPA81" s="163"/>
      <c r="DPB81" s="163"/>
      <c r="DPC81" s="163"/>
      <c r="DPD81" s="163"/>
      <c r="DPE81" s="163"/>
      <c r="DPF81" s="163"/>
      <c r="DPG81" s="163"/>
      <c r="DPH81" s="163"/>
      <c r="DPI81" s="163"/>
      <c r="DPJ81" s="163"/>
      <c r="DPK81" s="163"/>
      <c r="DPL81" s="163"/>
      <c r="DPM81" s="163"/>
      <c r="DPN81" s="163"/>
      <c r="DPO81" s="163"/>
      <c r="DPP81" s="163"/>
      <c r="DPQ81" s="163"/>
      <c r="DPR81" s="163"/>
      <c r="DPS81" s="163"/>
      <c r="DPT81" s="163"/>
      <c r="DPU81" s="163"/>
      <c r="DPV81" s="163"/>
      <c r="DPW81" s="163"/>
      <c r="DPX81" s="163"/>
      <c r="DPY81" s="163"/>
      <c r="DPZ81" s="163"/>
      <c r="DQA81" s="163"/>
      <c r="DQB81" s="163"/>
      <c r="DQC81" s="163"/>
      <c r="DQD81" s="163"/>
      <c r="DQE81" s="163"/>
      <c r="DQF81" s="163"/>
      <c r="DQG81" s="163"/>
      <c r="DQH81" s="163"/>
      <c r="DQI81" s="163"/>
      <c r="DQJ81" s="163"/>
      <c r="DQK81" s="163"/>
      <c r="DQL81" s="163"/>
      <c r="DQM81" s="163"/>
      <c r="DQN81" s="163"/>
      <c r="DQO81" s="163"/>
      <c r="DQP81" s="163"/>
      <c r="DQQ81" s="163"/>
      <c r="DQR81" s="163"/>
      <c r="DQS81" s="163"/>
      <c r="DQT81" s="163"/>
      <c r="DQU81" s="163"/>
      <c r="DQV81" s="163"/>
      <c r="DQW81" s="163"/>
      <c r="DQX81" s="163"/>
      <c r="DQY81" s="163"/>
      <c r="DQZ81" s="163"/>
      <c r="DRA81" s="163"/>
      <c r="DRB81" s="163"/>
      <c r="DRC81" s="163"/>
      <c r="DRD81" s="163"/>
      <c r="DRE81" s="163"/>
      <c r="DRF81" s="163"/>
      <c r="DRG81" s="163"/>
      <c r="DRH81" s="163"/>
      <c r="DRI81" s="163"/>
      <c r="DRJ81" s="163"/>
      <c r="DRK81" s="163"/>
      <c r="DRL81" s="163"/>
      <c r="DRM81" s="163"/>
      <c r="DRN81" s="163"/>
      <c r="DRO81" s="163"/>
      <c r="DRP81" s="163"/>
      <c r="DRQ81" s="163"/>
      <c r="DRR81" s="163"/>
      <c r="DRS81" s="163"/>
      <c r="DRT81" s="163"/>
      <c r="DRU81" s="163"/>
      <c r="DRV81" s="163"/>
      <c r="DRW81" s="163"/>
      <c r="DRX81" s="163"/>
      <c r="DRY81" s="163"/>
      <c r="DRZ81" s="163"/>
      <c r="DSA81" s="163"/>
      <c r="DSB81" s="163"/>
      <c r="DSC81" s="163"/>
      <c r="DSD81" s="163"/>
      <c r="DSE81" s="163"/>
      <c r="DSF81" s="163"/>
      <c r="DSG81" s="163"/>
      <c r="DSH81" s="163"/>
      <c r="DSI81" s="163"/>
      <c r="DSJ81" s="163"/>
      <c r="DSK81" s="163"/>
      <c r="DSL81" s="163"/>
      <c r="DSM81" s="163"/>
      <c r="DSN81" s="163"/>
      <c r="DSO81" s="163"/>
      <c r="DSP81" s="163"/>
      <c r="DSQ81" s="163"/>
      <c r="DSR81" s="163"/>
      <c r="DSS81" s="163"/>
      <c r="DST81" s="163"/>
      <c r="DSU81" s="163"/>
      <c r="DSV81" s="163"/>
      <c r="DSW81" s="163"/>
      <c r="DSX81" s="163"/>
      <c r="DSY81" s="163"/>
      <c r="DSZ81" s="163"/>
      <c r="DTA81" s="163"/>
      <c r="DTB81" s="163"/>
      <c r="DTC81" s="163"/>
      <c r="DTD81" s="163"/>
      <c r="DTE81" s="163"/>
      <c r="DTF81" s="163"/>
      <c r="DTG81" s="163"/>
      <c r="DTH81" s="163"/>
      <c r="DTI81" s="163"/>
      <c r="DTJ81" s="163"/>
      <c r="DTK81" s="163"/>
      <c r="DTL81" s="163"/>
      <c r="DTM81" s="163"/>
      <c r="DTN81" s="163"/>
      <c r="DTO81" s="163"/>
      <c r="DTP81" s="163"/>
      <c r="DTQ81" s="163"/>
      <c r="DTR81" s="163"/>
      <c r="DTS81" s="163"/>
      <c r="DTT81" s="163"/>
      <c r="DTU81" s="163"/>
      <c r="DTV81" s="163"/>
      <c r="DTW81" s="163"/>
      <c r="DTX81" s="163"/>
      <c r="DTY81" s="163"/>
      <c r="DTZ81" s="163"/>
      <c r="DUA81" s="163"/>
      <c r="DUB81" s="163"/>
      <c r="DUC81" s="163"/>
      <c r="DUD81" s="163"/>
      <c r="DUE81" s="163"/>
      <c r="DUF81" s="163"/>
      <c r="DUG81" s="163"/>
      <c r="DUH81" s="163"/>
      <c r="DUI81" s="163"/>
      <c r="DUJ81" s="163"/>
      <c r="DUK81" s="163"/>
      <c r="DUL81" s="163"/>
      <c r="DUM81" s="163"/>
      <c r="DUN81" s="163"/>
      <c r="DUO81" s="163"/>
      <c r="DUP81" s="163"/>
      <c r="DUQ81" s="163"/>
      <c r="DUR81" s="163"/>
      <c r="DUS81" s="163"/>
      <c r="DUT81" s="163"/>
      <c r="DUU81" s="163"/>
      <c r="DUV81" s="163"/>
      <c r="DUW81" s="163"/>
      <c r="DUX81" s="163"/>
      <c r="DUY81" s="163"/>
      <c r="DUZ81" s="163"/>
      <c r="DVA81" s="163"/>
      <c r="DVB81" s="163"/>
      <c r="DVC81" s="163"/>
      <c r="DVD81" s="163"/>
      <c r="DVE81" s="163"/>
      <c r="DVF81" s="163"/>
      <c r="DVG81" s="163"/>
      <c r="DVH81" s="163"/>
      <c r="DVI81" s="163"/>
      <c r="DVJ81" s="163"/>
      <c r="DVK81" s="163"/>
      <c r="DVL81" s="163"/>
      <c r="DVM81" s="163"/>
      <c r="DVN81" s="163"/>
      <c r="DVO81" s="163"/>
      <c r="DVP81" s="163"/>
      <c r="DVQ81" s="163"/>
      <c r="DVR81" s="163"/>
      <c r="DVS81" s="163"/>
      <c r="DVT81" s="163"/>
      <c r="DVU81" s="163"/>
      <c r="DVV81" s="163"/>
      <c r="DVW81" s="163"/>
      <c r="DVX81" s="163"/>
      <c r="DVY81" s="163"/>
      <c r="DVZ81" s="163"/>
      <c r="DWA81" s="163"/>
      <c r="DWB81" s="163"/>
      <c r="DWC81" s="163"/>
      <c r="DWD81" s="163"/>
      <c r="DWE81" s="163"/>
      <c r="DWF81" s="163"/>
      <c r="DWG81" s="163"/>
      <c r="DWH81" s="163"/>
      <c r="DWI81" s="163"/>
      <c r="DWJ81" s="163"/>
      <c r="DWK81" s="163"/>
      <c r="DWL81" s="163"/>
      <c r="DWM81" s="163"/>
      <c r="DWN81" s="163"/>
      <c r="DWO81" s="163"/>
      <c r="DWP81" s="163"/>
      <c r="DWQ81" s="163"/>
      <c r="DWR81" s="163"/>
      <c r="DWS81" s="163"/>
      <c r="DWT81" s="163"/>
      <c r="DWU81" s="163"/>
      <c r="DWV81" s="163"/>
      <c r="DWW81" s="163"/>
      <c r="DWX81" s="163"/>
      <c r="DWY81" s="163"/>
      <c r="DWZ81" s="163"/>
      <c r="DXA81" s="163"/>
      <c r="DXB81" s="163"/>
      <c r="DXC81" s="163"/>
      <c r="DXD81" s="163"/>
      <c r="DXE81" s="163"/>
      <c r="DXF81" s="163"/>
      <c r="DXG81" s="163"/>
      <c r="DXH81" s="163"/>
      <c r="DXI81" s="163"/>
      <c r="DXJ81" s="163"/>
      <c r="DXK81" s="163"/>
      <c r="DXL81" s="163"/>
      <c r="DXM81" s="163"/>
      <c r="DXN81" s="163"/>
      <c r="DXO81" s="163"/>
      <c r="DXP81" s="163"/>
      <c r="DXQ81" s="163"/>
      <c r="DXR81" s="163"/>
      <c r="DXS81" s="163"/>
      <c r="DXT81" s="163"/>
      <c r="DXU81" s="163"/>
      <c r="DXV81" s="163"/>
      <c r="DXW81" s="163"/>
      <c r="DXX81" s="163"/>
      <c r="DXY81" s="163"/>
      <c r="DXZ81" s="163"/>
      <c r="DYA81" s="163"/>
      <c r="DYB81" s="163"/>
      <c r="DYC81" s="163"/>
      <c r="DYD81" s="163"/>
      <c r="DYE81" s="163"/>
      <c r="DYF81" s="163"/>
      <c r="DYG81" s="163"/>
      <c r="DYH81" s="163"/>
      <c r="DYI81" s="163"/>
      <c r="DYJ81" s="163"/>
      <c r="DYK81" s="163"/>
      <c r="DYL81" s="163"/>
      <c r="DYM81" s="163"/>
      <c r="DYN81" s="163"/>
      <c r="DYO81" s="163"/>
      <c r="DYP81" s="163"/>
      <c r="DYQ81" s="163"/>
      <c r="DYR81" s="163"/>
      <c r="DYS81" s="163"/>
      <c r="DYT81" s="163"/>
      <c r="DYU81" s="163"/>
      <c r="DYV81" s="163"/>
      <c r="DYW81" s="163"/>
      <c r="DYX81" s="163"/>
      <c r="DYY81" s="163"/>
      <c r="DYZ81" s="163"/>
      <c r="DZA81" s="163"/>
      <c r="DZB81" s="163"/>
      <c r="DZC81" s="163"/>
      <c r="DZD81" s="163"/>
      <c r="DZE81" s="163"/>
      <c r="DZF81" s="163"/>
      <c r="DZG81" s="163"/>
      <c r="DZH81" s="163"/>
      <c r="DZI81" s="163"/>
      <c r="DZJ81" s="163"/>
      <c r="DZK81" s="163"/>
      <c r="DZL81" s="163"/>
      <c r="DZM81" s="163"/>
      <c r="DZN81" s="163"/>
      <c r="DZO81" s="163"/>
      <c r="DZP81" s="163"/>
      <c r="DZQ81" s="163"/>
      <c r="DZR81" s="163"/>
      <c r="DZS81" s="163"/>
      <c r="DZT81" s="163"/>
      <c r="DZU81" s="163"/>
      <c r="DZV81" s="163"/>
      <c r="DZW81" s="163"/>
      <c r="DZX81" s="163"/>
      <c r="DZY81" s="163"/>
      <c r="DZZ81" s="163"/>
      <c r="EAA81" s="163"/>
      <c r="EAB81" s="163"/>
      <c r="EAC81" s="163"/>
      <c r="EAD81" s="163"/>
      <c r="EAE81" s="163"/>
      <c r="EAF81" s="163"/>
      <c r="EAG81" s="163"/>
      <c r="EAH81" s="163"/>
      <c r="EAI81" s="163"/>
      <c r="EAJ81" s="163"/>
      <c r="EAK81" s="163"/>
      <c r="EAL81" s="163"/>
      <c r="EAM81" s="163"/>
      <c r="EAN81" s="163"/>
      <c r="EAO81" s="163"/>
      <c r="EAP81" s="163"/>
      <c r="EAQ81" s="163"/>
      <c r="EAR81" s="163"/>
      <c r="EAS81" s="163"/>
      <c r="EAT81" s="163"/>
      <c r="EAU81" s="163"/>
      <c r="EAV81" s="163"/>
      <c r="EAW81" s="163"/>
      <c r="EAX81" s="163"/>
      <c r="EAY81" s="163"/>
      <c r="EAZ81" s="163"/>
      <c r="EBA81" s="163"/>
      <c r="EBB81" s="163"/>
      <c r="EBC81" s="163"/>
      <c r="EBD81" s="163"/>
      <c r="EBE81" s="163"/>
      <c r="EBF81" s="163"/>
      <c r="EBG81" s="163"/>
      <c r="EBH81" s="163"/>
      <c r="EBI81" s="163"/>
      <c r="EBJ81" s="163"/>
      <c r="EBK81" s="163"/>
      <c r="EBL81" s="163"/>
      <c r="EBM81" s="163"/>
      <c r="EBN81" s="163"/>
      <c r="EBO81" s="163"/>
      <c r="EBP81" s="163"/>
      <c r="EBQ81" s="163"/>
      <c r="EBR81" s="163"/>
      <c r="EBS81" s="163"/>
      <c r="EBT81" s="163"/>
      <c r="EBU81" s="163"/>
      <c r="EBV81" s="163"/>
      <c r="EBW81" s="163"/>
      <c r="EBX81" s="163"/>
      <c r="EBY81" s="163"/>
      <c r="EBZ81" s="163"/>
      <c r="ECA81" s="163"/>
      <c r="ECB81" s="163"/>
      <c r="ECC81" s="163"/>
      <c r="ECD81" s="163"/>
      <c r="ECE81" s="163"/>
      <c r="ECF81" s="163"/>
      <c r="ECG81" s="163"/>
      <c r="ECH81" s="163"/>
      <c r="ECI81" s="163"/>
      <c r="ECJ81" s="163"/>
      <c r="ECK81" s="163"/>
      <c r="ECL81" s="163"/>
      <c r="ECM81" s="163"/>
      <c r="ECN81" s="163"/>
      <c r="ECO81" s="163"/>
      <c r="ECP81" s="163"/>
      <c r="ECQ81" s="163"/>
      <c r="ECR81" s="163"/>
      <c r="ECS81" s="163"/>
      <c r="ECT81" s="163"/>
      <c r="ECU81" s="163"/>
      <c r="ECV81" s="163"/>
      <c r="ECW81" s="163"/>
      <c r="ECX81" s="163"/>
      <c r="ECY81" s="163"/>
      <c r="ECZ81" s="163"/>
      <c r="EDA81" s="163"/>
      <c r="EDB81" s="163"/>
      <c r="EDC81" s="163"/>
      <c r="EDD81" s="163"/>
      <c r="EDE81" s="163"/>
      <c r="EDF81" s="163"/>
      <c r="EDG81" s="163"/>
      <c r="EDH81" s="163"/>
      <c r="EDI81" s="163"/>
      <c r="EDJ81" s="163"/>
      <c r="EDK81" s="163"/>
      <c r="EDL81" s="163"/>
      <c r="EDM81" s="163"/>
      <c r="EDN81" s="163"/>
      <c r="EDO81" s="163"/>
      <c r="EDP81" s="163"/>
      <c r="EDQ81" s="163"/>
      <c r="EDR81" s="163"/>
      <c r="EDS81" s="163"/>
      <c r="EDT81" s="163"/>
      <c r="EDU81" s="163"/>
      <c r="EDV81" s="163"/>
      <c r="EDW81" s="163"/>
      <c r="EDX81" s="163"/>
      <c r="EDY81" s="163"/>
      <c r="EDZ81" s="163"/>
      <c r="EEA81" s="163"/>
      <c r="EEB81" s="163"/>
      <c r="EEC81" s="163"/>
      <c r="EED81" s="163"/>
      <c r="EEE81" s="163"/>
      <c r="EEF81" s="163"/>
      <c r="EEG81" s="163"/>
      <c r="EEH81" s="163"/>
      <c r="EEI81" s="163"/>
      <c r="EEJ81" s="163"/>
      <c r="EEK81" s="163"/>
      <c r="EEL81" s="163"/>
      <c r="EEM81" s="163"/>
      <c r="EEN81" s="163"/>
      <c r="EEO81" s="163"/>
      <c r="EEP81" s="163"/>
      <c r="EEQ81" s="163"/>
      <c r="EER81" s="163"/>
      <c r="EES81" s="163"/>
      <c r="EET81" s="163"/>
      <c r="EEU81" s="163"/>
      <c r="EEV81" s="163"/>
      <c r="EEW81" s="163"/>
      <c r="EEX81" s="163"/>
      <c r="EEY81" s="163"/>
      <c r="EEZ81" s="163"/>
      <c r="EFA81" s="163"/>
      <c r="EFB81" s="163"/>
      <c r="EFC81" s="163"/>
      <c r="EFD81" s="163"/>
      <c r="EFE81" s="163"/>
      <c r="EFF81" s="163"/>
      <c r="EFG81" s="163"/>
      <c r="EFH81" s="163"/>
      <c r="EFI81" s="163"/>
      <c r="EFJ81" s="163"/>
      <c r="EFK81" s="163"/>
      <c r="EFL81" s="163"/>
      <c r="EFM81" s="163"/>
      <c r="EFN81" s="163"/>
      <c r="EFO81" s="163"/>
      <c r="EFP81" s="163"/>
      <c r="EFQ81" s="163"/>
      <c r="EFR81" s="163"/>
      <c r="EFS81" s="163"/>
      <c r="EFT81" s="163"/>
      <c r="EFU81" s="163"/>
      <c r="EFV81" s="163"/>
      <c r="EFW81" s="163"/>
      <c r="EFX81" s="163"/>
      <c r="EFY81" s="163"/>
      <c r="EFZ81" s="163"/>
      <c r="EGA81" s="163"/>
      <c r="EGB81" s="163"/>
      <c r="EGC81" s="163"/>
      <c r="EGD81" s="163"/>
      <c r="EGE81" s="163"/>
      <c r="EGF81" s="163"/>
      <c r="EGG81" s="163"/>
      <c r="EGH81" s="163"/>
      <c r="EGI81" s="163"/>
      <c r="EGJ81" s="163"/>
      <c r="EGK81" s="163"/>
      <c r="EGL81" s="163"/>
      <c r="EGM81" s="163"/>
      <c r="EGN81" s="163"/>
      <c r="EGO81" s="163"/>
      <c r="EGP81" s="163"/>
      <c r="EGQ81" s="163"/>
      <c r="EGR81" s="163"/>
      <c r="EGS81" s="163"/>
      <c r="EGT81" s="163"/>
      <c r="EGU81" s="163"/>
      <c r="EGV81" s="163"/>
      <c r="EGW81" s="163"/>
      <c r="EGX81" s="163"/>
      <c r="EGY81" s="163"/>
      <c r="EGZ81" s="163"/>
      <c r="EHA81" s="163"/>
      <c r="EHB81" s="163"/>
      <c r="EHC81" s="163"/>
      <c r="EHD81" s="163"/>
      <c r="EHE81" s="163"/>
      <c r="EHF81" s="163"/>
      <c r="EHG81" s="163"/>
      <c r="EHH81" s="163"/>
      <c r="EHI81" s="163"/>
      <c r="EHJ81" s="163"/>
      <c r="EHK81" s="163"/>
      <c r="EHL81" s="163"/>
      <c r="EHM81" s="163"/>
      <c r="EHN81" s="163"/>
      <c r="EHO81" s="163"/>
      <c r="EHP81" s="163"/>
      <c r="EHQ81" s="163"/>
      <c r="EHR81" s="163"/>
      <c r="EHS81" s="163"/>
      <c r="EHT81" s="163"/>
      <c r="EHU81" s="163"/>
      <c r="EHV81" s="163"/>
      <c r="EHW81" s="163"/>
      <c r="EHX81" s="163"/>
      <c r="EHY81" s="163"/>
      <c r="EHZ81" s="163"/>
      <c r="EIA81" s="163"/>
      <c r="EIB81" s="163"/>
      <c r="EIC81" s="163"/>
      <c r="EID81" s="163"/>
      <c r="EIE81" s="163"/>
      <c r="EIF81" s="163"/>
      <c r="EIG81" s="163"/>
      <c r="EIH81" s="163"/>
      <c r="EII81" s="163"/>
      <c r="EIJ81" s="163"/>
      <c r="EIK81" s="163"/>
      <c r="EIL81" s="163"/>
      <c r="EIM81" s="163"/>
      <c r="EIN81" s="163"/>
      <c r="EIO81" s="163"/>
      <c r="EIP81" s="163"/>
      <c r="EIQ81" s="163"/>
      <c r="EIR81" s="163"/>
      <c r="EIS81" s="163"/>
      <c r="EIT81" s="163"/>
      <c r="EIU81" s="163"/>
      <c r="EIV81" s="163"/>
      <c r="EIW81" s="163"/>
      <c r="EIX81" s="163"/>
      <c r="EIY81" s="163"/>
      <c r="EIZ81" s="163"/>
      <c r="EJA81" s="163"/>
      <c r="EJB81" s="163"/>
      <c r="EJC81" s="163"/>
      <c r="EJD81" s="163"/>
      <c r="EJE81" s="163"/>
      <c r="EJF81" s="163"/>
      <c r="EJG81" s="163"/>
      <c r="EJH81" s="163"/>
      <c r="EJI81" s="163"/>
      <c r="EJJ81" s="163"/>
      <c r="EJK81" s="163"/>
      <c r="EJL81" s="163"/>
      <c r="EJM81" s="163"/>
      <c r="EJN81" s="163"/>
      <c r="EJO81" s="163"/>
      <c r="EJP81" s="163"/>
      <c r="EJQ81" s="163"/>
      <c r="EJR81" s="163"/>
      <c r="EJS81" s="163"/>
      <c r="EJT81" s="163"/>
      <c r="EJU81" s="163"/>
      <c r="EJV81" s="163"/>
      <c r="EJW81" s="163"/>
      <c r="EJX81" s="163"/>
      <c r="EJY81" s="163"/>
      <c r="EJZ81" s="163"/>
      <c r="EKA81" s="163"/>
      <c r="EKB81" s="163"/>
      <c r="EKC81" s="163"/>
      <c r="EKD81" s="163"/>
      <c r="EKE81" s="163"/>
      <c r="EKF81" s="163"/>
      <c r="EKG81" s="163"/>
      <c r="EKH81" s="163"/>
      <c r="EKI81" s="163"/>
      <c r="EKJ81" s="163"/>
      <c r="EKK81" s="163"/>
      <c r="EKL81" s="163"/>
      <c r="EKM81" s="163"/>
      <c r="EKN81" s="163"/>
      <c r="EKO81" s="163"/>
      <c r="EKP81" s="163"/>
      <c r="EKQ81" s="163"/>
      <c r="EKR81" s="163"/>
      <c r="EKS81" s="163"/>
      <c r="EKT81" s="163"/>
      <c r="EKU81" s="163"/>
      <c r="EKV81" s="163"/>
      <c r="EKW81" s="163"/>
      <c r="EKX81" s="163"/>
      <c r="EKY81" s="163"/>
      <c r="EKZ81" s="163"/>
      <c r="ELA81" s="163"/>
      <c r="ELB81" s="163"/>
      <c r="ELC81" s="163"/>
      <c r="ELD81" s="163"/>
      <c r="ELE81" s="163"/>
      <c r="ELF81" s="163"/>
      <c r="ELG81" s="163"/>
      <c r="ELH81" s="163"/>
      <c r="ELI81" s="163"/>
      <c r="ELJ81" s="163"/>
      <c r="ELK81" s="163"/>
      <c r="ELL81" s="163"/>
      <c r="ELM81" s="163"/>
      <c r="ELN81" s="163"/>
      <c r="ELO81" s="163"/>
      <c r="ELP81" s="163"/>
      <c r="ELQ81" s="163"/>
      <c r="ELR81" s="163"/>
      <c r="ELS81" s="163"/>
      <c r="ELT81" s="163"/>
      <c r="ELU81" s="163"/>
      <c r="ELV81" s="163"/>
      <c r="ELW81" s="163"/>
      <c r="ELX81" s="163"/>
      <c r="ELY81" s="163"/>
      <c r="ELZ81" s="163"/>
      <c r="EMA81" s="163"/>
      <c r="EMB81" s="163"/>
      <c r="EMC81" s="163"/>
      <c r="EMD81" s="163"/>
      <c r="EME81" s="163"/>
      <c r="EMF81" s="163"/>
      <c r="EMG81" s="163"/>
      <c r="EMH81" s="163"/>
      <c r="EMI81" s="163"/>
      <c r="EMJ81" s="163"/>
      <c r="EMK81" s="163"/>
      <c r="EML81" s="163"/>
      <c r="EMM81" s="163"/>
      <c r="EMN81" s="163"/>
      <c r="EMO81" s="163"/>
      <c r="EMP81" s="163"/>
      <c r="EMQ81" s="163"/>
      <c r="EMR81" s="163"/>
      <c r="EMS81" s="163"/>
      <c r="EMT81" s="163"/>
      <c r="EMU81" s="163"/>
      <c r="EMV81" s="163"/>
      <c r="EMW81" s="163"/>
      <c r="EMX81" s="163"/>
      <c r="EMY81" s="163"/>
      <c r="EMZ81" s="163"/>
      <c r="ENA81" s="163"/>
      <c r="ENB81" s="163"/>
      <c r="ENC81" s="163"/>
      <c r="END81" s="163"/>
      <c r="ENE81" s="163"/>
      <c r="ENF81" s="163"/>
      <c r="ENG81" s="163"/>
      <c r="ENH81" s="163"/>
      <c r="ENI81" s="163"/>
      <c r="ENJ81" s="163"/>
      <c r="ENK81" s="163"/>
      <c r="ENL81" s="163"/>
      <c r="ENM81" s="163"/>
      <c r="ENN81" s="163"/>
      <c r="ENO81" s="163"/>
      <c r="ENP81" s="163"/>
      <c r="ENQ81" s="163"/>
      <c r="ENR81" s="163"/>
      <c r="ENS81" s="163"/>
      <c r="ENT81" s="163"/>
      <c r="ENU81" s="163"/>
      <c r="ENV81" s="163"/>
      <c r="ENW81" s="163"/>
      <c r="ENX81" s="163"/>
      <c r="ENY81" s="163"/>
      <c r="ENZ81" s="163"/>
      <c r="EOA81" s="163"/>
      <c r="EOB81" s="163"/>
      <c r="EOC81" s="163"/>
      <c r="EOD81" s="163"/>
      <c r="EOE81" s="163"/>
      <c r="EOF81" s="163"/>
      <c r="EOG81" s="163"/>
      <c r="EOH81" s="163"/>
      <c r="EOI81" s="163"/>
      <c r="EOJ81" s="163"/>
      <c r="EOK81" s="163"/>
      <c r="EOL81" s="163"/>
      <c r="EOM81" s="163"/>
      <c r="EON81" s="163"/>
      <c r="EOO81" s="163"/>
      <c r="EOP81" s="163"/>
      <c r="EOQ81" s="163"/>
      <c r="EOR81" s="163"/>
      <c r="EOS81" s="163"/>
      <c r="EOT81" s="163"/>
      <c r="EOU81" s="163"/>
      <c r="EOV81" s="163"/>
      <c r="EOW81" s="163"/>
      <c r="EOX81" s="163"/>
      <c r="EOY81" s="163"/>
      <c r="EOZ81" s="163"/>
      <c r="EPA81" s="163"/>
      <c r="EPB81" s="163"/>
      <c r="EPC81" s="163"/>
      <c r="EPD81" s="163"/>
      <c r="EPE81" s="163"/>
      <c r="EPF81" s="163"/>
      <c r="EPG81" s="163"/>
      <c r="EPH81" s="163"/>
      <c r="EPI81" s="163"/>
      <c r="EPJ81" s="163"/>
      <c r="EPK81" s="163"/>
      <c r="EPL81" s="163"/>
      <c r="EPM81" s="163"/>
      <c r="EPN81" s="163"/>
      <c r="EPO81" s="163"/>
      <c r="EPP81" s="163"/>
      <c r="EPQ81" s="163"/>
      <c r="EPR81" s="163"/>
      <c r="EPS81" s="163"/>
      <c r="EPT81" s="163"/>
      <c r="EPU81" s="163"/>
      <c r="EPV81" s="163"/>
      <c r="EPW81" s="163"/>
      <c r="EPX81" s="163"/>
      <c r="EPY81" s="163"/>
      <c r="EPZ81" s="163"/>
      <c r="EQA81" s="163"/>
      <c r="EQB81" s="163"/>
      <c r="EQC81" s="163"/>
      <c r="EQD81" s="163"/>
      <c r="EQE81" s="163"/>
      <c r="EQF81" s="163"/>
      <c r="EQG81" s="163"/>
      <c r="EQH81" s="163"/>
      <c r="EQI81" s="163"/>
      <c r="EQJ81" s="163"/>
      <c r="EQK81" s="163"/>
      <c r="EQL81" s="163"/>
      <c r="EQM81" s="163"/>
      <c r="EQN81" s="163"/>
      <c r="EQO81" s="163"/>
      <c r="EQP81" s="163"/>
      <c r="EQQ81" s="163"/>
      <c r="EQR81" s="163"/>
      <c r="EQS81" s="163"/>
      <c r="EQT81" s="163"/>
      <c r="EQU81" s="163"/>
      <c r="EQV81" s="163"/>
      <c r="EQW81" s="163"/>
      <c r="EQX81" s="163"/>
      <c r="EQY81" s="163"/>
      <c r="EQZ81" s="163"/>
      <c r="ERA81" s="163"/>
      <c r="ERB81" s="163"/>
      <c r="ERC81" s="163"/>
      <c r="ERD81" s="163"/>
      <c r="ERE81" s="163"/>
      <c r="ERF81" s="163"/>
      <c r="ERG81" s="163"/>
      <c r="ERH81" s="163"/>
      <c r="ERI81" s="163"/>
      <c r="ERJ81" s="163"/>
      <c r="ERK81" s="163"/>
      <c r="ERL81" s="163"/>
      <c r="ERM81" s="163"/>
      <c r="ERN81" s="163"/>
      <c r="ERO81" s="163"/>
      <c r="ERP81" s="163"/>
      <c r="ERQ81" s="163"/>
      <c r="ERR81" s="163"/>
      <c r="ERS81" s="163"/>
      <c r="ERT81" s="163"/>
      <c r="ERU81" s="163"/>
      <c r="ERV81" s="163"/>
      <c r="ERW81" s="163"/>
      <c r="ERX81" s="163"/>
      <c r="ERY81" s="163"/>
      <c r="ERZ81" s="163"/>
      <c r="ESA81" s="163"/>
      <c r="ESB81" s="163"/>
      <c r="ESC81" s="163"/>
      <c r="ESD81" s="163"/>
      <c r="ESE81" s="163"/>
      <c r="ESF81" s="163"/>
      <c r="ESG81" s="163"/>
      <c r="ESH81" s="163"/>
      <c r="ESI81" s="163"/>
      <c r="ESJ81" s="163"/>
      <c r="ESK81" s="163"/>
      <c r="ESL81" s="163"/>
      <c r="ESM81" s="163"/>
      <c r="ESN81" s="163"/>
      <c r="ESO81" s="163"/>
      <c r="ESP81" s="163"/>
      <c r="ESQ81" s="163"/>
      <c r="ESR81" s="163"/>
      <c r="ESS81" s="163"/>
      <c r="EST81" s="163"/>
      <c r="ESU81" s="163"/>
      <c r="ESV81" s="163"/>
      <c r="ESW81" s="163"/>
      <c r="ESX81" s="163"/>
      <c r="ESY81" s="163"/>
      <c r="ESZ81" s="163"/>
      <c r="ETA81" s="163"/>
      <c r="ETB81" s="163"/>
      <c r="ETC81" s="163"/>
      <c r="ETD81" s="163"/>
      <c r="ETE81" s="163"/>
      <c r="ETF81" s="163"/>
      <c r="ETG81" s="163"/>
      <c r="ETH81" s="163"/>
      <c r="ETI81" s="163"/>
      <c r="ETJ81" s="163"/>
      <c r="ETK81" s="163"/>
      <c r="ETL81" s="163"/>
      <c r="ETM81" s="163"/>
      <c r="ETN81" s="163"/>
      <c r="ETO81" s="163"/>
      <c r="ETP81" s="163"/>
      <c r="ETQ81" s="163"/>
      <c r="ETR81" s="163"/>
      <c r="ETS81" s="163"/>
      <c r="ETT81" s="163"/>
      <c r="ETU81" s="163"/>
      <c r="ETV81" s="163"/>
      <c r="ETW81" s="163"/>
      <c r="ETX81" s="163"/>
      <c r="ETY81" s="163"/>
      <c r="ETZ81" s="163"/>
      <c r="EUA81" s="163"/>
      <c r="EUB81" s="163"/>
      <c r="EUC81" s="163"/>
      <c r="EUD81" s="163"/>
      <c r="EUE81" s="163"/>
      <c r="EUF81" s="163"/>
      <c r="EUG81" s="163"/>
      <c r="EUH81" s="163"/>
      <c r="EUI81" s="163"/>
      <c r="EUJ81" s="163"/>
      <c r="EUK81" s="163"/>
      <c r="EUL81" s="163"/>
      <c r="EUM81" s="163"/>
      <c r="EUN81" s="163"/>
      <c r="EUO81" s="163"/>
      <c r="EUP81" s="163"/>
      <c r="EUQ81" s="163"/>
      <c r="EUR81" s="163"/>
      <c r="EUS81" s="163"/>
      <c r="EUT81" s="163"/>
      <c r="EUU81" s="163"/>
      <c r="EUV81" s="163"/>
      <c r="EUW81" s="163"/>
      <c r="EUX81" s="163"/>
      <c r="EUY81" s="163"/>
      <c r="EUZ81" s="163"/>
      <c r="EVA81" s="163"/>
      <c r="EVB81" s="163"/>
      <c r="EVC81" s="163"/>
      <c r="EVD81" s="163"/>
      <c r="EVE81" s="163"/>
      <c r="EVF81" s="163"/>
      <c r="EVG81" s="163"/>
      <c r="EVH81" s="163"/>
      <c r="EVI81" s="163"/>
      <c r="EVJ81" s="163"/>
      <c r="EVK81" s="163"/>
      <c r="EVL81" s="163"/>
      <c r="EVM81" s="163"/>
      <c r="EVN81" s="163"/>
      <c r="EVO81" s="163"/>
      <c r="EVP81" s="163"/>
      <c r="EVQ81" s="163"/>
      <c r="EVR81" s="163"/>
      <c r="EVS81" s="163"/>
      <c r="EVT81" s="163"/>
      <c r="EVU81" s="163"/>
      <c r="EVV81" s="163"/>
      <c r="EVW81" s="163"/>
      <c r="EVX81" s="163"/>
      <c r="EVY81" s="163"/>
      <c r="EVZ81" s="163"/>
      <c r="EWA81" s="163"/>
      <c r="EWB81" s="163"/>
      <c r="EWC81" s="163"/>
      <c r="EWD81" s="163"/>
      <c r="EWE81" s="163"/>
      <c r="EWF81" s="163"/>
      <c r="EWG81" s="163"/>
      <c r="EWH81" s="163"/>
      <c r="EWI81" s="163"/>
      <c r="EWJ81" s="163"/>
      <c r="EWK81" s="163"/>
      <c r="EWL81" s="163"/>
      <c r="EWM81" s="163"/>
      <c r="EWN81" s="163"/>
      <c r="EWO81" s="163"/>
      <c r="EWP81" s="163"/>
      <c r="EWQ81" s="163"/>
      <c r="EWR81" s="163"/>
      <c r="EWS81" s="163"/>
      <c r="EWT81" s="163"/>
      <c r="EWU81" s="163"/>
      <c r="EWV81" s="163"/>
      <c r="EWW81" s="163"/>
      <c r="EWX81" s="163"/>
      <c r="EWY81" s="163"/>
      <c r="EWZ81" s="163"/>
      <c r="EXA81" s="163"/>
      <c r="EXB81" s="163"/>
      <c r="EXC81" s="163"/>
      <c r="EXD81" s="163"/>
      <c r="EXE81" s="163"/>
      <c r="EXF81" s="163"/>
      <c r="EXG81" s="163"/>
      <c r="EXH81" s="163"/>
      <c r="EXI81" s="163"/>
      <c r="EXJ81" s="163"/>
      <c r="EXK81" s="163"/>
      <c r="EXL81" s="163"/>
      <c r="EXM81" s="163"/>
      <c r="EXN81" s="163"/>
      <c r="EXO81" s="163"/>
      <c r="EXP81" s="163"/>
      <c r="EXQ81" s="163"/>
      <c r="EXR81" s="163"/>
      <c r="EXS81" s="163"/>
      <c r="EXT81" s="163"/>
      <c r="EXU81" s="163"/>
      <c r="EXV81" s="163"/>
      <c r="EXW81" s="163"/>
      <c r="EXX81" s="163"/>
      <c r="EXY81" s="163"/>
      <c r="EXZ81" s="163"/>
      <c r="EYA81" s="163"/>
      <c r="EYB81" s="163"/>
      <c r="EYC81" s="163"/>
      <c r="EYD81" s="163"/>
      <c r="EYE81" s="163"/>
      <c r="EYF81" s="163"/>
      <c r="EYG81" s="163"/>
      <c r="EYH81" s="163"/>
      <c r="EYI81" s="163"/>
      <c r="EYJ81" s="163"/>
      <c r="EYK81" s="163"/>
      <c r="EYL81" s="163"/>
      <c r="EYM81" s="163"/>
      <c r="EYN81" s="163"/>
      <c r="EYO81" s="163"/>
      <c r="EYP81" s="163"/>
      <c r="EYQ81" s="163"/>
      <c r="EYR81" s="163"/>
      <c r="EYS81" s="163"/>
      <c r="EYT81" s="163"/>
      <c r="EYU81" s="163"/>
      <c r="EYV81" s="163"/>
      <c r="EYW81" s="163"/>
      <c r="EYX81" s="163"/>
      <c r="EYY81" s="163"/>
      <c r="EYZ81" s="163"/>
      <c r="EZA81" s="163"/>
      <c r="EZB81" s="163"/>
      <c r="EZC81" s="163"/>
      <c r="EZD81" s="163"/>
      <c r="EZE81" s="163"/>
      <c r="EZF81" s="163"/>
      <c r="EZG81" s="163"/>
      <c r="EZH81" s="163"/>
      <c r="EZI81" s="163"/>
      <c r="EZJ81" s="163"/>
      <c r="EZK81" s="163"/>
      <c r="EZL81" s="163"/>
      <c r="EZM81" s="163"/>
      <c r="EZN81" s="163"/>
      <c r="EZO81" s="163"/>
      <c r="EZP81" s="163"/>
      <c r="EZQ81" s="163"/>
      <c r="EZR81" s="163"/>
      <c r="EZS81" s="163"/>
      <c r="EZT81" s="163"/>
      <c r="EZU81" s="163"/>
      <c r="EZV81" s="163"/>
      <c r="EZW81" s="163"/>
      <c r="EZX81" s="163"/>
      <c r="EZY81" s="163"/>
      <c r="EZZ81" s="163"/>
      <c r="FAA81" s="163"/>
      <c r="FAB81" s="163"/>
      <c r="FAC81" s="163"/>
      <c r="FAD81" s="163"/>
      <c r="FAE81" s="163"/>
      <c r="FAF81" s="163"/>
      <c r="FAG81" s="163"/>
      <c r="FAH81" s="163"/>
      <c r="FAI81" s="163"/>
      <c r="FAJ81" s="163"/>
      <c r="FAK81" s="163"/>
      <c r="FAL81" s="163"/>
      <c r="FAM81" s="163"/>
      <c r="FAN81" s="163"/>
      <c r="FAO81" s="163"/>
      <c r="FAP81" s="163"/>
      <c r="FAQ81" s="163"/>
      <c r="FAR81" s="163"/>
      <c r="FAS81" s="163"/>
      <c r="FAT81" s="163"/>
      <c r="FAU81" s="163"/>
      <c r="FAV81" s="163"/>
      <c r="FAW81" s="163"/>
      <c r="FAX81" s="163"/>
      <c r="FAY81" s="163"/>
      <c r="FAZ81" s="163"/>
      <c r="FBA81" s="163"/>
      <c r="FBB81" s="163"/>
      <c r="FBC81" s="163"/>
      <c r="FBD81" s="163"/>
      <c r="FBE81" s="163"/>
      <c r="FBF81" s="163"/>
      <c r="FBG81" s="163"/>
      <c r="FBH81" s="163"/>
      <c r="FBI81" s="163"/>
      <c r="FBJ81" s="163"/>
      <c r="FBK81" s="163"/>
      <c r="FBL81" s="163"/>
      <c r="FBM81" s="163"/>
      <c r="FBN81" s="163"/>
      <c r="FBO81" s="163"/>
      <c r="FBP81" s="163"/>
      <c r="FBQ81" s="163"/>
      <c r="FBR81" s="163"/>
      <c r="FBS81" s="163"/>
      <c r="FBT81" s="163"/>
      <c r="FBU81" s="163"/>
      <c r="FBV81" s="163"/>
      <c r="FBW81" s="163"/>
      <c r="FBX81" s="163"/>
      <c r="FBY81" s="163"/>
      <c r="FBZ81" s="163"/>
      <c r="FCA81" s="163"/>
      <c r="FCB81" s="163"/>
      <c r="FCC81" s="163"/>
      <c r="FCD81" s="163"/>
      <c r="FCE81" s="163"/>
      <c r="FCF81" s="163"/>
      <c r="FCG81" s="163"/>
      <c r="FCH81" s="163"/>
      <c r="FCI81" s="163"/>
      <c r="FCJ81" s="163"/>
      <c r="FCK81" s="163"/>
      <c r="FCL81" s="163"/>
      <c r="FCM81" s="163"/>
      <c r="FCN81" s="163"/>
      <c r="FCO81" s="163"/>
      <c r="FCP81" s="163"/>
      <c r="FCQ81" s="163"/>
      <c r="FCR81" s="163"/>
      <c r="FCS81" s="163"/>
      <c r="FCT81" s="163"/>
      <c r="FCU81" s="163"/>
      <c r="FCV81" s="163"/>
      <c r="FCW81" s="163"/>
      <c r="FCX81" s="163"/>
      <c r="FCY81" s="163"/>
      <c r="FCZ81" s="163"/>
      <c r="FDA81" s="163"/>
      <c r="FDB81" s="163"/>
      <c r="FDC81" s="163"/>
      <c r="FDD81" s="163"/>
      <c r="FDE81" s="163"/>
      <c r="FDF81" s="163"/>
      <c r="FDG81" s="163"/>
      <c r="FDH81" s="163"/>
      <c r="FDI81" s="163"/>
      <c r="FDJ81" s="163"/>
      <c r="FDK81" s="163"/>
      <c r="FDL81" s="163"/>
      <c r="FDM81" s="163"/>
      <c r="FDN81" s="163"/>
      <c r="FDO81" s="163"/>
      <c r="FDP81" s="163"/>
      <c r="FDQ81" s="163"/>
      <c r="FDR81" s="163"/>
      <c r="FDS81" s="163"/>
      <c r="FDT81" s="163"/>
      <c r="FDU81" s="163"/>
      <c r="FDV81" s="163"/>
      <c r="FDW81" s="163"/>
      <c r="FDX81" s="163"/>
      <c r="FDY81" s="163"/>
      <c r="FDZ81" s="163"/>
      <c r="FEA81" s="163"/>
      <c r="FEB81" s="163"/>
      <c r="FEC81" s="163"/>
      <c r="FED81" s="163"/>
      <c r="FEE81" s="163"/>
      <c r="FEF81" s="163"/>
      <c r="FEG81" s="163"/>
      <c r="FEH81" s="163"/>
      <c r="FEI81" s="163"/>
      <c r="FEJ81" s="163"/>
      <c r="FEK81" s="163"/>
      <c r="FEL81" s="163"/>
      <c r="FEM81" s="163"/>
      <c r="FEN81" s="163"/>
      <c r="FEO81" s="163"/>
      <c r="FEP81" s="163"/>
      <c r="FEQ81" s="163"/>
      <c r="FER81" s="163"/>
      <c r="FES81" s="163"/>
      <c r="FET81" s="163"/>
      <c r="FEU81" s="163"/>
      <c r="FEV81" s="163"/>
      <c r="FEW81" s="163"/>
      <c r="FEX81" s="163"/>
      <c r="FEY81" s="163"/>
      <c r="FEZ81" s="163"/>
      <c r="FFA81" s="163"/>
      <c r="FFB81" s="163"/>
      <c r="FFC81" s="163"/>
      <c r="FFD81" s="163"/>
      <c r="FFE81" s="163"/>
      <c r="FFF81" s="163"/>
      <c r="FFG81" s="163"/>
      <c r="FFH81" s="163"/>
      <c r="FFI81" s="163"/>
      <c r="FFJ81" s="163"/>
      <c r="FFK81" s="163"/>
      <c r="FFL81" s="163"/>
      <c r="FFM81" s="163"/>
      <c r="FFN81" s="163"/>
      <c r="FFO81" s="163"/>
      <c r="FFP81" s="163"/>
      <c r="FFQ81" s="163"/>
      <c r="FFR81" s="163"/>
      <c r="FFS81" s="163"/>
      <c r="FFT81" s="163"/>
      <c r="FFU81" s="163"/>
      <c r="FFV81" s="163"/>
      <c r="FFW81" s="163"/>
      <c r="FFX81" s="163"/>
      <c r="FFY81" s="163"/>
      <c r="FFZ81" s="163"/>
      <c r="FGA81" s="163"/>
      <c r="FGB81" s="163"/>
      <c r="FGC81" s="163"/>
      <c r="FGD81" s="163"/>
      <c r="FGE81" s="163"/>
      <c r="FGF81" s="163"/>
      <c r="FGG81" s="163"/>
      <c r="FGH81" s="163"/>
      <c r="FGI81" s="163"/>
      <c r="FGJ81" s="163"/>
      <c r="FGK81" s="163"/>
      <c r="FGL81" s="163"/>
      <c r="FGM81" s="163"/>
      <c r="FGN81" s="163"/>
      <c r="FGO81" s="163"/>
      <c r="FGP81" s="163"/>
      <c r="FGQ81" s="163"/>
      <c r="FGR81" s="163"/>
      <c r="FGS81" s="163"/>
      <c r="FGT81" s="163"/>
      <c r="FGU81" s="163"/>
      <c r="FGV81" s="163"/>
      <c r="FGW81" s="163"/>
      <c r="FGX81" s="163"/>
      <c r="FGY81" s="163"/>
      <c r="FGZ81" s="163"/>
      <c r="FHA81" s="163"/>
      <c r="FHB81" s="163"/>
      <c r="FHC81" s="163"/>
      <c r="FHD81" s="163"/>
      <c r="FHE81" s="163"/>
      <c r="FHF81" s="163"/>
      <c r="FHG81" s="163"/>
      <c r="FHH81" s="163"/>
      <c r="FHI81" s="163"/>
      <c r="FHJ81" s="163"/>
      <c r="FHK81" s="163"/>
      <c r="FHL81" s="163"/>
      <c r="FHM81" s="163"/>
      <c r="FHN81" s="163"/>
      <c r="FHO81" s="163"/>
      <c r="FHP81" s="163"/>
      <c r="FHQ81" s="163"/>
      <c r="FHR81" s="163"/>
      <c r="FHS81" s="163"/>
      <c r="FHT81" s="163"/>
      <c r="FHU81" s="163"/>
      <c r="FHV81" s="163"/>
      <c r="FHW81" s="163"/>
      <c r="FHX81" s="163"/>
      <c r="FHY81" s="163"/>
      <c r="FHZ81" s="163"/>
      <c r="FIA81" s="163"/>
      <c r="FIB81" s="163"/>
      <c r="FIC81" s="163"/>
      <c r="FID81" s="163"/>
      <c r="FIE81" s="163"/>
      <c r="FIF81" s="163"/>
      <c r="FIG81" s="163"/>
      <c r="FIH81" s="163"/>
      <c r="FII81" s="163"/>
      <c r="FIJ81" s="163"/>
      <c r="FIK81" s="163"/>
      <c r="FIL81" s="163"/>
      <c r="FIM81" s="163"/>
      <c r="FIN81" s="163"/>
      <c r="FIO81" s="163"/>
      <c r="FIP81" s="163"/>
      <c r="FIQ81" s="163"/>
      <c r="FIR81" s="163"/>
      <c r="FIS81" s="163"/>
      <c r="FIT81" s="163"/>
      <c r="FIU81" s="163"/>
      <c r="FIV81" s="163"/>
      <c r="FIW81" s="163"/>
      <c r="FIX81" s="163"/>
      <c r="FIY81" s="163"/>
      <c r="FIZ81" s="163"/>
      <c r="FJA81" s="163"/>
      <c r="FJB81" s="163"/>
      <c r="FJC81" s="163"/>
      <c r="FJD81" s="163"/>
      <c r="FJE81" s="163"/>
      <c r="FJF81" s="163"/>
      <c r="FJG81" s="163"/>
      <c r="FJH81" s="163"/>
      <c r="FJI81" s="163"/>
      <c r="FJJ81" s="163"/>
      <c r="FJK81" s="163"/>
      <c r="FJL81" s="163"/>
      <c r="FJM81" s="163"/>
      <c r="FJN81" s="163"/>
      <c r="FJO81" s="163"/>
      <c r="FJP81" s="163"/>
      <c r="FJQ81" s="163"/>
      <c r="FJR81" s="163"/>
      <c r="FJS81" s="163"/>
      <c r="FJT81" s="163"/>
      <c r="FJU81" s="163"/>
      <c r="FJV81" s="163"/>
      <c r="FJW81" s="163"/>
      <c r="FJX81" s="163"/>
      <c r="FJY81" s="163"/>
      <c r="FJZ81" s="163"/>
      <c r="FKA81" s="163"/>
      <c r="FKB81" s="163"/>
      <c r="FKC81" s="163"/>
      <c r="FKD81" s="163"/>
      <c r="FKE81" s="163"/>
      <c r="FKF81" s="163"/>
      <c r="FKG81" s="163"/>
      <c r="FKH81" s="163"/>
      <c r="FKI81" s="163"/>
      <c r="FKJ81" s="163"/>
      <c r="FKK81" s="163"/>
      <c r="FKL81" s="163"/>
      <c r="FKM81" s="163"/>
      <c r="FKN81" s="163"/>
      <c r="FKO81" s="163"/>
      <c r="FKP81" s="163"/>
      <c r="FKQ81" s="163"/>
      <c r="FKR81" s="163"/>
      <c r="FKS81" s="163"/>
      <c r="FKT81" s="163"/>
      <c r="FKU81" s="163"/>
      <c r="FKV81" s="163"/>
      <c r="FKW81" s="163"/>
      <c r="FKX81" s="163"/>
      <c r="FKY81" s="163"/>
      <c r="FKZ81" s="163"/>
      <c r="FLA81" s="163"/>
      <c r="FLB81" s="163"/>
      <c r="FLC81" s="163"/>
      <c r="FLD81" s="163"/>
      <c r="FLE81" s="163"/>
      <c r="FLF81" s="163"/>
      <c r="FLG81" s="163"/>
      <c r="FLH81" s="163"/>
      <c r="FLI81" s="163"/>
      <c r="FLJ81" s="163"/>
      <c r="FLK81" s="163"/>
      <c r="FLL81" s="163"/>
      <c r="FLM81" s="163"/>
      <c r="FLN81" s="163"/>
      <c r="FLO81" s="163"/>
      <c r="FLP81" s="163"/>
      <c r="FLQ81" s="163"/>
      <c r="FLR81" s="163"/>
      <c r="FLS81" s="163"/>
      <c r="FLT81" s="163"/>
      <c r="FLU81" s="163"/>
      <c r="FLV81" s="163"/>
      <c r="FLW81" s="163"/>
      <c r="FLX81" s="163"/>
      <c r="FLY81" s="163"/>
      <c r="FLZ81" s="163"/>
      <c r="FMA81" s="163"/>
      <c r="FMB81" s="163"/>
      <c r="FMC81" s="163"/>
      <c r="FMD81" s="163"/>
      <c r="FME81" s="163"/>
      <c r="FMF81" s="163"/>
      <c r="FMG81" s="163"/>
      <c r="FMH81" s="163"/>
      <c r="FMI81" s="163"/>
      <c r="FMJ81" s="163"/>
      <c r="FMK81" s="163"/>
      <c r="FML81" s="163"/>
      <c r="FMM81" s="163"/>
      <c r="FMN81" s="163"/>
      <c r="FMO81" s="163"/>
      <c r="FMP81" s="163"/>
      <c r="FMQ81" s="163"/>
      <c r="FMR81" s="163"/>
      <c r="FMS81" s="163"/>
      <c r="FMT81" s="163"/>
      <c r="FMU81" s="163"/>
      <c r="FMV81" s="163"/>
      <c r="FMW81" s="163"/>
      <c r="FMX81" s="163"/>
      <c r="FMY81" s="163"/>
      <c r="FMZ81" s="163"/>
      <c r="FNA81" s="163"/>
      <c r="FNB81" s="163"/>
      <c r="FNC81" s="163"/>
      <c r="FND81" s="163"/>
      <c r="FNE81" s="163"/>
      <c r="FNF81" s="163"/>
      <c r="FNG81" s="163"/>
      <c r="FNH81" s="163"/>
      <c r="FNI81" s="163"/>
      <c r="FNJ81" s="163"/>
      <c r="FNK81" s="163"/>
      <c r="FNL81" s="163"/>
      <c r="FNM81" s="163"/>
      <c r="FNN81" s="163"/>
      <c r="FNO81" s="163"/>
      <c r="FNP81" s="163"/>
      <c r="FNQ81" s="163"/>
      <c r="FNR81" s="163"/>
      <c r="FNS81" s="163"/>
      <c r="FNT81" s="163"/>
      <c r="FNU81" s="163"/>
      <c r="FNV81" s="163"/>
      <c r="FNW81" s="163"/>
      <c r="FNX81" s="163"/>
      <c r="FNY81" s="163"/>
      <c r="FNZ81" s="163"/>
      <c r="FOA81" s="163"/>
      <c r="FOB81" s="163"/>
      <c r="FOC81" s="163"/>
      <c r="FOD81" s="163"/>
      <c r="FOE81" s="163"/>
      <c r="FOF81" s="163"/>
      <c r="FOG81" s="163"/>
      <c r="FOH81" s="163"/>
      <c r="FOI81" s="163"/>
      <c r="FOJ81" s="163"/>
      <c r="FOK81" s="163"/>
      <c r="FOL81" s="163"/>
      <c r="FOM81" s="163"/>
      <c r="FON81" s="163"/>
      <c r="FOO81" s="163"/>
      <c r="FOP81" s="163"/>
      <c r="FOQ81" s="163"/>
      <c r="FOR81" s="163"/>
      <c r="FOS81" s="163"/>
      <c r="FOT81" s="163"/>
      <c r="FOU81" s="163"/>
      <c r="FOV81" s="163"/>
      <c r="FOW81" s="163"/>
      <c r="FOX81" s="163"/>
      <c r="FOY81" s="163"/>
      <c r="FOZ81" s="163"/>
      <c r="FPA81" s="163"/>
      <c r="FPB81" s="163"/>
      <c r="FPC81" s="163"/>
      <c r="FPD81" s="163"/>
      <c r="FPE81" s="163"/>
      <c r="FPF81" s="163"/>
      <c r="FPG81" s="163"/>
      <c r="FPH81" s="163"/>
      <c r="FPI81" s="163"/>
      <c r="FPJ81" s="163"/>
      <c r="FPK81" s="163"/>
      <c r="FPL81" s="163"/>
      <c r="FPM81" s="163"/>
      <c r="FPN81" s="163"/>
      <c r="FPO81" s="163"/>
      <c r="FPP81" s="163"/>
      <c r="FPQ81" s="163"/>
      <c r="FPR81" s="163"/>
      <c r="FPS81" s="163"/>
      <c r="FPT81" s="163"/>
      <c r="FPU81" s="163"/>
      <c r="FPV81" s="163"/>
      <c r="FPW81" s="163"/>
      <c r="FPX81" s="163"/>
      <c r="FPY81" s="163"/>
      <c r="FPZ81" s="163"/>
      <c r="FQA81" s="163"/>
      <c r="FQB81" s="163"/>
      <c r="FQC81" s="163"/>
      <c r="FQD81" s="163"/>
      <c r="FQE81" s="163"/>
      <c r="FQF81" s="163"/>
      <c r="FQG81" s="163"/>
      <c r="FQH81" s="163"/>
      <c r="FQI81" s="163"/>
      <c r="FQJ81" s="163"/>
      <c r="FQK81" s="163"/>
      <c r="FQL81" s="163"/>
      <c r="FQM81" s="163"/>
      <c r="FQN81" s="163"/>
      <c r="FQO81" s="163"/>
      <c r="FQP81" s="163"/>
      <c r="FQQ81" s="163"/>
      <c r="FQR81" s="163"/>
      <c r="FQS81" s="163"/>
      <c r="FQT81" s="163"/>
      <c r="FQU81" s="163"/>
      <c r="FQV81" s="163"/>
      <c r="FQW81" s="163"/>
      <c r="FQX81" s="163"/>
      <c r="FQY81" s="163"/>
      <c r="FQZ81" s="163"/>
      <c r="FRA81" s="163"/>
      <c r="FRB81" s="163"/>
      <c r="FRC81" s="163"/>
      <c r="FRD81" s="163"/>
      <c r="FRE81" s="163"/>
      <c r="FRF81" s="163"/>
      <c r="FRG81" s="163"/>
      <c r="FRH81" s="163"/>
      <c r="FRI81" s="163"/>
      <c r="FRJ81" s="163"/>
      <c r="FRK81" s="163"/>
      <c r="FRL81" s="163"/>
      <c r="FRM81" s="163"/>
      <c r="FRN81" s="163"/>
      <c r="FRO81" s="163"/>
      <c r="FRP81" s="163"/>
      <c r="FRQ81" s="163"/>
      <c r="FRR81" s="163"/>
      <c r="FRS81" s="163"/>
      <c r="FRT81" s="163"/>
      <c r="FRU81" s="163"/>
      <c r="FRV81" s="163"/>
      <c r="FRW81" s="163"/>
      <c r="FRX81" s="163"/>
      <c r="FRY81" s="163"/>
      <c r="FRZ81" s="163"/>
      <c r="FSA81" s="163"/>
      <c r="FSB81" s="163"/>
      <c r="FSC81" s="163"/>
      <c r="FSD81" s="163"/>
      <c r="FSE81" s="163"/>
      <c r="FSF81" s="163"/>
      <c r="FSG81" s="163"/>
      <c r="FSH81" s="163"/>
      <c r="FSI81" s="163"/>
      <c r="FSJ81" s="163"/>
      <c r="FSK81" s="163"/>
      <c r="FSL81" s="163"/>
      <c r="FSM81" s="163"/>
      <c r="FSN81" s="163"/>
      <c r="FSO81" s="163"/>
      <c r="FSP81" s="163"/>
      <c r="FSQ81" s="163"/>
      <c r="FSR81" s="163"/>
      <c r="FSS81" s="163"/>
      <c r="FST81" s="163"/>
      <c r="FSU81" s="163"/>
      <c r="FSV81" s="163"/>
      <c r="FSW81" s="163"/>
      <c r="FSX81" s="163"/>
      <c r="FSY81" s="163"/>
      <c r="FSZ81" s="163"/>
      <c r="FTA81" s="163"/>
      <c r="FTB81" s="163"/>
      <c r="FTC81" s="163"/>
      <c r="FTD81" s="163"/>
      <c r="FTE81" s="163"/>
      <c r="FTF81" s="163"/>
      <c r="FTG81" s="163"/>
      <c r="FTH81" s="163"/>
      <c r="FTI81" s="163"/>
      <c r="FTJ81" s="163"/>
      <c r="FTK81" s="163"/>
      <c r="FTL81" s="163"/>
      <c r="FTM81" s="163"/>
      <c r="FTN81" s="163"/>
      <c r="FTO81" s="163"/>
      <c r="FTP81" s="163"/>
      <c r="FTQ81" s="163"/>
      <c r="FTR81" s="163"/>
      <c r="FTS81" s="163"/>
      <c r="FTT81" s="163"/>
      <c r="FTU81" s="163"/>
      <c r="FTV81" s="163"/>
      <c r="FTW81" s="163"/>
      <c r="FTX81" s="163"/>
      <c r="FTY81" s="163"/>
      <c r="FTZ81" s="163"/>
      <c r="FUA81" s="163"/>
      <c r="FUB81" s="163"/>
      <c r="FUC81" s="163"/>
      <c r="FUD81" s="163"/>
      <c r="FUE81" s="163"/>
      <c r="FUF81" s="163"/>
      <c r="FUG81" s="163"/>
      <c r="FUH81" s="163"/>
      <c r="FUI81" s="163"/>
      <c r="FUJ81" s="163"/>
      <c r="FUK81" s="163"/>
      <c r="FUL81" s="163"/>
      <c r="FUM81" s="163"/>
      <c r="FUN81" s="163"/>
      <c r="FUO81" s="163"/>
      <c r="FUP81" s="163"/>
      <c r="FUQ81" s="163"/>
      <c r="FUR81" s="163"/>
      <c r="FUS81" s="163"/>
      <c r="FUT81" s="163"/>
      <c r="FUU81" s="163"/>
      <c r="FUV81" s="163"/>
      <c r="FUW81" s="163"/>
      <c r="FUX81" s="163"/>
      <c r="FUY81" s="163"/>
      <c r="FUZ81" s="163"/>
      <c r="FVA81" s="163"/>
      <c r="FVB81" s="163"/>
      <c r="FVC81" s="163"/>
      <c r="FVD81" s="163"/>
      <c r="FVE81" s="163"/>
      <c r="FVF81" s="163"/>
      <c r="FVG81" s="163"/>
      <c r="FVH81" s="163"/>
      <c r="FVI81" s="163"/>
      <c r="FVJ81" s="163"/>
      <c r="FVK81" s="163"/>
      <c r="FVL81" s="163"/>
      <c r="FVM81" s="163"/>
      <c r="FVN81" s="163"/>
      <c r="FVO81" s="163"/>
      <c r="FVP81" s="163"/>
      <c r="FVQ81" s="163"/>
      <c r="FVR81" s="163"/>
      <c r="FVS81" s="163"/>
      <c r="FVT81" s="163"/>
      <c r="FVU81" s="163"/>
      <c r="FVV81" s="163"/>
      <c r="FVW81" s="163"/>
      <c r="FVX81" s="163"/>
      <c r="FVY81" s="163"/>
      <c r="FVZ81" s="163"/>
      <c r="FWA81" s="163"/>
      <c r="FWB81" s="163"/>
      <c r="FWC81" s="163"/>
      <c r="FWD81" s="163"/>
      <c r="FWE81" s="163"/>
      <c r="FWF81" s="163"/>
      <c r="FWG81" s="163"/>
      <c r="FWH81" s="163"/>
      <c r="FWI81" s="163"/>
      <c r="FWJ81" s="163"/>
      <c r="FWK81" s="163"/>
      <c r="FWL81" s="163"/>
      <c r="FWM81" s="163"/>
      <c r="FWN81" s="163"/>
      <c r="FWO81" s="163"/>
      <c r="FWP81" s="163"/>
      <c r="FWQ81" s="163"/>
      <c r="FWR81" s="163"/>
      <c r="FWS81" s="163"/>
      <c r="FWT81" s="163"/>
      <c r="FWU81" s="163"/>
      <c r="FWV81" s="163"/>
      <c r="FWW81" s="163"/>
      <c r="FWX81" s="163"/>
      <c r="FWY81" s="163"/>
      <c r="FWZ81" s="163"/>
      <c r="FXA81" s="163"/>
      <c r="FXB81" s="163"/>
      <c r="FXC81" s="163"/>
      <c r="FXD81" s="163"/>
      <c r="FXE81" s="163"/>
      <c r="FXF81" s="163"/>
      <c r="FXG81" s="163"/>
      <c r="FXH81" s="163"/>
      <c r="FXI81" s="163"/>
      <c r="FXJ81" s="163"/>
      <c r="FXK81" s="163"/>
      <c r="FXL81" s="163"/>
      <c r="FXM81" s="163"/>
      <c r="FXN81" s="163"/>
      <c r="FXO81" s="163"/>
      <c r="FXP81" s="163"/>
      <c r="FXQ81" s="163"/>
      <c r="FXR81" s="163"/>
      <c r="FXS81" s="163"/>
      <c r="FXT81" s="163"/>
      <c r="FXU81" s="163"/>
      <c r="FXV81" s="163"/>
      <c r="FXW81" s="163"/>
      <c r="FXX81" s="163"/>
      <c r="FXY81" s="163"/>
      <c r="FXZ81" s="163"/>
      <c r="FYA81" s="163"/>
      <c r="FYB81" s="163"/>
      <c r="FYC81" s="163"/>
      <c r="FYD81" s="163"/>
      <c r="FYE81" s="163"/>
      <c r="FYF81" s="163"/>
      <c r="FYG81" s="163"/>
      <c r="FYH81" s="163"/>
      <c r="FYI81" s="163"/>
      <c r="FYJ81" s="163"/>
      <c r="FYK81" s="163"/>
      <c r="FYL81" s="163"/>
      <c r="FYM81" s="163"/>
      <c r="FYN81" s="163"/>
      <c r="FYO81" s="163"/>
      <c r="FYP81" s="163"/>
      <c r="FYQ81" s="163"/>
      <c r="FYR81" s="163"/>
      <c r="FYS81" s="163"/>
      <c r="FYT81" s="163"/>
      <c r="FYU81" s="163"/>
      <c r="FYV81" s="163"/>
      <c r="FYW81" s="163"/>
      <c r="FYX81" s="163"/>
      <c r="FYY81" s="163"/>
      <c r="FYZ81" s="163"/>
      <c r="FZA81" s="163"/>
      <c r="FZB81" s="163"/>
      <c r="FZC81" s="163"/>
      <c r="FZD81" s="163"/>
      <c r="FZE81" s="163"/>
      <c r="FZF81" s="163"/>
      <c r="FZG81" s="163"/>
      <c r="FZH81" s="163"/>
      <c r="FZI81" s="163"/>
      <c r="FZJ81" s="163"/>
      <c r="FZK81" s="163"/>
      <c r="FZL81" s="163"/>
      <c r="FZM81" s="163"/>
      <c r="FZN81" s="163"/>
      <c r="FZO81" s="163"/>
      <c r="FZP81" s="163"/>
      <c r="FZQ81" s="163"/>
      <c r="FZR81" s="163"/>
      <c r="FZS81" s="163"/>
      <c r="FZT81" s="163"/>
      <c r="FZU81" s="163"/>
      <c r="FZV81" s="163"/>
      <c r="FZW81" s="163"/>
      <c r="FZX81" s="163"/>
      <c r="FZY81" s="163"/>
      <c r="FZZ81" s="163"/>
      <c r="GAA81" s="163"/>
      <c r="GAB81" s="163"/>
      <c r="GAC81" s="163"/>
      <c r="GAD81" s="163"/>
      <c r="GAE81" s="163"/>
      <c r="GAF81" s="163"/>
      <c r="GAG81" s="163"/>
      <c r="GAH81" s="163"/>
      <c r="GAI81" s="163"/>
      <c r="GAJ81" s="163"/>
      <c r="GAK81" s="163"/>
      <c r="GAL81" s="163"/>
      <c r="GAM81" s="163"/>
      <c r="GAN81" s="163"/>
      <c r="GAO81" s="163"/>
      <c r="GAP81" s="163"/>
      <c r="GAQ81" s="163"/>
      <c r="GAR81" s="163"/>
      <c r="GAS81" s="163"/>
      <c r="GAT81" s="163"/>
      <c r="GAU81" s="163"/>
      <c r="GAV81" s="163"/>
      <c r="GAW81" s="163"/>
      <c r="GAX81" s="163"/>
      <c r="GAY81" s="163"/>
      <c r="GAZ81" s="163"/>
      <c r="GBA81" s="163"/>
      <c r="GBB81" s="163"/>
      <c r="GBC81" s="163"/>
      <c r="GBD81" s="163"/>
      <c r="GBE81" s="163"/>
      <c r="GBF81" s="163"/>
      <c r="GBG81" s="163"/>
      <c r="GBH81" s="163"/>
      <c r="GBI81" s="163"/>
      <c r="GBJ81" s="163"/>
      <c r="GBK81" s="163"/>
      <c r="GBL81" s="163"/>
      <c r="GBM81" s="163"/>
      <c r="GBN81" s="163"/>
      <c r="GBO81" s="163"/>
      <c r="GBP81" s="163"/>
      <c r="GBQ81" s="163"/>
      <c r="GBR81" s="163"/>
      <c r="GBS81" s="163"/>
      <c r="GBT81" s="163"/>
      <c r="GBU81" s="163"/>
      <c r="GBV81" s="163"/>
      <c r="GBW81" s="163"/>
      <c r="GBX81" s="163"/>
      <c r="GBY81" s="163"/>
      <c r="GBZ81" s="163"/>
      <c r="GCA81" s="163"/>
      <c r="GCB81" s="163"/>
      <c r="GCC81" s="163"/>
      <c r="GCD81" s="163"/>
      <c r="GCE81" s="163"/>
      <c r="GCF81" s="163"/>
      <c r="GCG81" s="163"/>
      <c r="GCH81" s="163"/>
      <c r="GCI81" s="163"/>
      <c r="GCJ81" s="163"/>
      <c r="GCK81" s="163"/>
      <c r="GCL81" s="163"/>
      <c r="GCM81" s="163"/>
      <c r="GCN81" s="163"/>
      <c r="GCO81" s="163"/>
      <c r="GCP81" s="163"/>
      <c r="GCQ81" s="163"/>
      <c r="GCR81" s="163"/>
      <c r="GCS81" s="163"/>
      <c r="GCT81" s="163"/>
      <c r="GCU81" s="163"/>
      <c r="GCV81" s="163"/>
      <c r="GCW81" s="163"/>
      <c r="GCX81" s="163"/>
      <c r="GCY81" s="163"/>
      <c r="GCZ81" s="163"/>
      <c r="GDA81" s="163"/>
      <c r="GDB81" s="163"/>
      <c r="GDC81" s="163"/>
      <c r="GDD81" s="163"/>
      <c r="GDE81" s="163"/>
      <c r="GDF81" s="163"/>
      <c r="GDG81" s="163"/>
      <c r="GDH81" s="163"/>
      <c r="GDI81" s="163"/>
      <c r="GDJ81" s="163"/>
      <c r="GDK81" s="163"/>
      <c r="GDL81" s="163"/>
      <c r="GDM81" s="163"/>
      <c r="GDN81" s="163"/>
      <c r="GDO81" s="163"/>
      <c r="GDP81" s="163"/>
      <c r="GDQ81" s="163"/>
      <c r="GDR81" s="163"/>
      <c r="GDS81" s="163"/>
      <c r="GDT81" s="163"/>
      <c r="GDU81" s="163"/>
      <c r="GDV81" s="163"/>
      <c r="GDW81" s="163"/>
      <c r="GDX81" s="163"/>
      <c r="GDY81" s="163"/>
      <c r="GDZ81" s="163"/>
      <c r="GEA81" s="163"/>
      <c r="GEB81" s="163"/>
      <c r="GEC81" s="163"/>
      <c r="GED81" s="163"/>
      <c r="GEE81" s="163"/>
      <c r="GEF81" s="163"/>
      <c r="GEG81" s="163"/>
      <c r="GEH81" s="163"/>
      <c r="GEI81" s="163"/>
      <c r="GEJ81" s="163"/>
      <c r="GEK81" s="163"/>
      <c r="GEL81" s="163"/>
      <c r="GEM81" s="163"/>
      <c r="GEN81" s="163"/>
      <c r="GEO81" s="163"/>
      <c r="GEP81" s="163"/>
      <c r="GEQ81" s="163"/>
      <c r="GER81" s="163"/>
      <c r="GES81" s="163"/>
      <c r="GET81" s="163"/>
      <c r="GEU81" s="163"/>
      <c r="GEV81" s="163"/>
      <c r="GEW81" s="163"/>
      <c r="GEX81" s="163"/>
      <c r="GEY81" s="163"/>
      <c r="GEZ81" s="163"/>
      <c r="GFA81" s="163"/>
      <c r="GFB81" s="163"/>
      <c r="GFC81" s="163"/>
      <c r="GFD81" s="163"/>
      <c r="GFE81" s="163"/>
      <c r="GFF81" s="163"/>
      <c r="GFG81" s="163"/>
      <c r="GFH81" s="163"/>
      <c r="GFI81" s="163"/>
      <c r="GFJ81" s="163"/>
      <c r="GFK81" s="163"/>
      <c r="GFL81" s="163"/>
      <c r="GFM81" s="163"/>
      <c r="GFN81" s="163"/>
      <c r="GFO81" s="163"/>
      <c r="GFP81" s="163"/>
      <c r="GFQ81" s="163"/>
      <c r="GFR81" s="163"/>
      <c r="GFS81" s="163"/>
      <c r="GFT81" s="163"/>
      <c r="GFU81" s="163"/>
      <c r="GFV81" s="163"/>
      <c r="GFW81" s="163"/>
      <c r="GFX81" s="163"/>
      <c r="GFY81" s="163"/>
      <c r="GFZ81" s="163"/>
      <c r="GGA81" s="163"/>
      <c r="GGB81" s="163"/>
      <c r="GGC81" s="163"/>
      <c r="GGD81" s="163"/>
      <c r="GGE81" s="163"/>
      <c r="GGF81" s="163"/>
      <c r="GGG81" s="163"/>
      <c r="GGH81" s="163"/>
      <c r="GGI81" s="163"/>
      <c r="GGJ81" s="163"/>
      <c r="GGK81" s="163"/>
      <c r="GGL81" s="163"/>
      <c r="GGM81" s="163"/>
      <c r="GGN81" s="163"/>
      <c r="GGO81" s="163"/>
      <c r="GGP81" s="163"/>
      <c r="GGQ81" s="163"/>
      <c r="GGR81" s="163"/>
      <c r="GGS81" s="163"/>
      <c r="GGT81" s="163"/>
      <c r="GGU81" s="163"/>
      <c r="GGV81" s="163"/>
      <c r="GGW81" s="163"/>
      <c r="GGX81" s="163"/>
      <c r="GGY81" s="163"/>
      <c r="GGZ81" s="163"/>
      <c r="GHA81" s="163"/>
      <c r="GHB81" s="163"/>
      <c r="GHC81" s="163"/>
      <c r="GHD81" s="163"/>
      <c r="GHE81" s="163"/>
      <c r="GHF81" s="163"/>
      <c r="GHG81" s="163"/>
      <c r="GHH81" s="163"/>
      <c r="GHI81" s="163"/>
      <c r="GHJ81" s="163"/>
      <c r="GHK81" s="163"/>
      <c r="GHL81" s="163"/>
      <c r="GHM81" s="163"/>
      <c r="GHN81" s="163"/>
      <c r="GHO81" s="163"/>
      <c r="GHP81" s="163"/>
      <c r="GHQ81" s="163"/>
      <c r="GHR81" s="163"/>
      <c r="GHS81" s="163"/>
      <c r="GHT81" s="163"/>
      <c r="GHU81" s="163"/>
      <c r="GHV81" s="163"/>
      <c r="GHW81" s="163"/>
      <c r="GHX81" s="163"/>
      <c r="GHY81" s="163"/>
      <c r="GHZ81" s="163"/>
      <c r="GIA81" s="163"/>
      <c r="GIB81" s="163"/>
      <c r="GIC81" s="163"/>
      <c r="GID81" s="163"/>
      <c r="GIE81" s="163"/>
      <c r="GIF81" s="163"/>
      <c r="GIG81" s="163"/>
      <c r="GIH81" s="163"/>
      <c r="GII81" s="163"/>
      <c r="GIJ81" s="163"/>
      <c r="GIK81" s="163"/>
      <c r="GIL81" s="163"/>
      <c r="GIM81" s="163"/>
      <c r="GIN81" s="163"/>
      <c r="GIO81" s="163"/>
      <c r="GIP81" s="163"/>
      <c r="GIQ81" s="163"/>
      <c r="GIR81" s="163"/>
      <c r="GIS81" s="163"/>
      <c r="GIT81" s="163"/>
      <c r="GIU81" s="163"/>
      <c r="GIV81" s="163"/>
      <c r="GIW81" s="163"/>
      <c r="GIX81" s="163"/>
      <c r="GIY81" s="163"/>
      <c r="GIZ81" s="163"/>
      <c r="GJA81" s="163"/>
      <c r="GJB81" s="163"/>
      <c r="GJC81" s="163"/>
      <c r="GJD81" s="163"/>
      <c r="GJE81" s="163"/>
      <c r="GJF81" s="163"/>
      <c r="GJG81" s="163"/>
      <c r="GJH81" s="163"/>
      <c r="GJI81" s="163"/>
      <c r="GJJ81" s="163"/>
      <c r="GJK81" s="163"/>
      <c r="GJL81" s="163"/>
      <c r="GJM81" s="163"/>
      <c r="GJN81" s="163"/>
      <c r="GJO81" s="163"/>
      <c r="GJP81" s="163"/>
      <c r="GJQ81" s="163"/>
      <c r="GJR81" s="163"/>
      <c r="GJS81" s="163"/>
      <c r="GJT81" s="163"/>
      <c r="GJU81" s="163"/>
      <c r="GJV81" s="163"/>
      <c r="GJW81" s="163"/>
      <c r="GJX81" s="163"/>
      <c r="GJY81" s="163"/>
      <c r="GJZ81" s="163"/>
      <c r="GKA81" s="163"/>
      <c r="GKB81" s="163"/>
      <c r="GKC81" s="163"/>
      <c r="GKD81" s="163"/>
      <c r="GKE81" s="163"/>
      <c r="GKF81" s="163"/>
      <c r="GKG81" s="163"/>
      <c r="GKH81" s="163"/>
      <c r="GKI81" s="163"/>
      <c r="GKJ81" s="163"/>
      <c r="GKK81" s="163"/>
      <c r="GKL81" s="163"/>
      <c r="GKM81" s="163"/>
      <c r="GKN81" s="163"/>
      <c r="GKO81" s="163"/>
      <c r="GKP81" s="163"/>
      <c r="GKQ81" s="163"/>
      <c r="GKR81" s="163"/>
      <c r="GKS81" s="163"/>
      <c r="GKT81" s="163"/>
      <c r="GKU81" s="163"/>
      <c r="GKV81" s="163"/>
      <c r="GKW81" s="163"/>
      <c r="GKX81" s="163"/>
      <c r="GKY81" s="163"/>
      <c r="GKZ81" s="163"/>
      <c r="GLA81" s="163"/>
      <c r="GLB81" s="163"/>
      <c r="GLC81" s="163"/>
      <c r="GLD81" s="163"/>
      <c r="GLE81" s="163"/>
      <c r="GLF81" s="163"/>
      <c r="GLG81" s="163"/>
      <c r="GLH81" s="163"/>
      <c r="GLI81" s="163"/>
      <c r="GLJ81" s="163"/>
      <c r="GLK81" s="163"/>
      <c r="GLL81" s="163"/>
      <c r="GLM81" s="163"/>
      <c r="GLN81" s="163"/>
      <c r="GLO81" s="163"/>
      <c r="GLP81" s="163"/>
      <c r="GLQ81" s="163"/>
      <c r="GLR81" s="163"/>
      <c r="GLS81" s="163"/>
      <c r="GLT81" s="163"/>
      <c r="GLU81" s="163"/>
      <c r="GLV81" s="163"/>
      <c r="GLW81" s="163"/>
      <c r="GLX81" s="163"/>
      <c r="GLY81" s="163"/>
      <c r="GLZ81" s="163"/>
      <c r="GMA81" s="163"/>
      <c r="GMB81" s="163"/>
      <c r="GMC81" s="163"/>
      <c r="GMD81" s="163"/>
      <c r="GME81" s="163"/>
      <c r="GMF81" s="163"/>
      <c r="GMG81" s="163"/>
      <c r="GMH81" s="163"/>
      <c r="GMI81" s="163"/>
      <c r="GMJ81" s="163"/>
      <c r="GMK81" s="163"/>
      <c r="GML81" s="163"/>
      <c r="GMM81" s="163"/>
      <c r="GMN81" s="163"/>
      <c r="GMO81" s="163"/>
      <c r="GMP81" s="163"/>
      <c r="GMQ81" s="163"/>
      <c r="GMR81" s="163"/>
      <c r="GMS81" s="163"/>
      <c r="GMT81" s="163"/>
      <c r="GMU81" s="163"/>
      <c r="GMV81" s="163"/>
      <c r="GMW81" s="163"/>
      <c r="GMX81" s="163"/>
      <c r="GMY81" s="163"/>
      <c r="GMZ81" s="163"/>
      <c r="GNA81" s="163"/>
      <c r="GNB81" s="163"/>
      <c r="GNC81" s="163"/>
      <c r="GND81" s="163"/>
      <c r="GNE81" s="163"/>
      <c r="GNF81" s="163"/>
      <c r="GNG81" s="163"/>
      <c r="GNH81" s="163"/>
      <c r="GNI81" s="163"/>
      <c r="GNJ81" s="163"/>
      <c r="GNK81" s="163"/>
      <c r="GNL81" s="163"/>
      <c r="GNM81" s="163"/>
      <c r="GNN81" s="163"/>
      <c r="GNO81" s="163"/>
      <c r="GNP81" s="163"/>
      <c r="GNQ81" s="163"/>
      <c r="GNR81" s="163"/>
      <c r="GNS81" s="163"/>
      <c r="GNT81" s="163"/>
      <c r="GNU81" s="163"/>
      <c r="GNV81" s="163"/>
      <c r="GNW81" s="163"/>
      <c r="GNX81" s="163"/>
      <c r="GNY81" s="163"/>
      <c r="GNZ81" s="163"/>
      <c r="GOA81" s="163"/>
      <c r="GOB81" s="163"/>
      <c r="GOC81" s="163"/>
      <c r="GOD81" s="163"/>
      <c r="GOE81" s="163"/>
      <c r="GOF81" s="163"/>
      <c r="GOG81" s="163"/>
      <c r="GOH81" s="163"/>
      <c r="GOI81" s="163"/>
      <c r="GOJ81" s="163"/>
      <c r="GOK81" s="163"/>
      <c r="GOL81" s="163"/>
      <c r="GOM81" s="163"/>
      <c r="GON81" s="163"/>
      <c r="GOO81" s="163"/>
      <c r="GOP81" s="163"/>
      <c r="GOQ81" s="163"/>
      <c r="GOR81" s="163"/>
      <c r="GOS81" s="163"/>
      <c r="GOT81" s="163"/>
      <c r="GOU81" s="163"/>
      <c r="GOV81" s="163"/>
      <c r="GOW81" s="163"/>
      <c r="GOX81" s="163"/>
      <c r="GOY81" s="163"/>
      <c r="GOZ81" s="163"/>
      <c r="GPA81" s="163"/>
      <c r="GPB81" s="163"/>
      <c r="GPC81" s="163"/>
      <c r="GPD81" s="163"/>
      <c r="GPE81" s="163"/>
      <c r="GPF81" s="163"/>
      <c r="GPG81" s="163"/>
      <c r="GPH81" s="163"/>
      <c r="GPI81" s="163"/>
      <c r="GPJ81" s="163"/>
      <c r="GPK81" s="163"/>
      <c r="GPL81" s="163"/>
      <c r="GPM81" s="163"/>
      <c r="GPN81" s="163"/>
      <c r="GPO81" s="163"/>
      <c r="GPP81" s="163"/>
      <c r="GPQ81" s="163"/>
      <c r="GPR81" s="163"/>
      <c r="GPS81" s="163"/>
      <c r="GPT81" s="163"/>
      <c r="GPU81" s="163"/>
      <c r="GPV81" s="163"/>
      <c r="GPW81" s="163"/>
      <c r="GPX81" s="163"/>
      <c r="GPY81" s="163"/>
      <c r="GPZ81" s="163"/>
      <c r="GQA81" s="163"/>
      <c r="GQB81" s="163"/>
      <c r="GQC81" s="163"/>
      <c r="GQD81" s="163"/>
      <c r="GQE81" s="163"/>
      <c r="GQF81" s="163"/>
      <c r="GQG81" s="163"/>
      <c r="GQH81" s="163"/>
      <c r="GQI81" s="163"/>
      <c r="GQJ81" s="163"/>
      <c r="GQK81" s="163"/>
      <c r="GQL81" s="163"/>
      <c r="GQM81" s="163"/>
      <c r="GQN81" s="163"/>
      <c r="GQO81" s="163"/>
      <c r="GQP81" s="163"/>
      <c r="GQQ81" s="163"/>
      <c r="GQR81" s="163"/>
      <c r="GQS81" s="163"/>
      <c r="GQT81" s="163"/>
      <c r="GQU81" s="163"/>
      <c r="GQV81" s="163"/>
      <c r="GQW81" s="163"/>
      <c r="GQX81" s="163"/>
      <c r="GQY81" s="163"/>
      <c r="GQZ81" s="163"/>
      <c r="GRA81" s="163"/>
      <c r="GRB81" s="163"/>
      <c r="GRC81" s="163"/>
      <c r="GRD81" s="163"/>
      <c r="GRE81" s="163"/>
      <c r="GRF81" s="163"/>
      <c r="GRG81" s="163"/>
      <c r="GRH81" s="163"/>
      <c r="GRI81" s="163"/>
      <c r="GRJ81" s="163"/>
      <c r="GRK81" s="163"/>
      <c r="GRL81" s="163"/>
      <c r="GRM81" s="163"/>
      <c r="GRN81" s="163"/>
      <c r="GRO81" s="163"/>
      <c r="GRP81" s="163"/>
      <c r="GRQ81" s="163"/>
      <c r="GRR81" s="163"/>
      <c r="GRS81" s="163"/>
      <c r="GRT81" s="163"/>
      <c r="GRU81" s="163"/>
      <c r="GRV81" s="163"/>
      <c r="GRW81" s="163"/>
      <c r="GRX81" s="163"/>
      <c r="GRY81" s="163"/>
      <c r="GRZ81" s="163"/>
      <c r="GSA81" s="163"/>
      <c r="GSB81" s="163"/>
      <c r="GSC81" s="163"/>
      <c r="GSD81" s="163"/>
      <c r="GSE81" s="163"/>
      <c r="GSF81" s="163"/>
      <c r="GSG81" s="163"/>
      <c r="GSH81" s="163"/>
      <c r="GSI81" s="163"/>
      <c r="GSJ81" s="163"/>
      <c r="GSK81" s="163"/>
      <c r="GSL81" s="163"/>
      <c r="GSM81" s="163"/>
      <c r="GSN81" s="163"/>
      <c r="GSO81" s="163"/>
      <c r="GSP81" s="163"/>
      <c r="GSQ81" s="163"/>
      <c r="GSR81" s="163"/>
      <c r="GSS81" s="163"/>
      <c r="GST81" s="163"/>
      <c r="GSU81" s="163"/>
      <c r="GSV81" s="163"/>
      <c r="GSW81" s="163"/>
      <c r="GSX81" s="163"/>
      <c r="GSY81" s="163"/>
      <c r="GSZ81" s="163"/>
      <c r="GTA81" s="163"/>
      <c r="GTB81" s="163"/>
      <c r="GTC81" s="163"/>
      <c r="GTD81" s="163"/>
      <c r="GTE81" s="163"/>
      <c r="GTF81" s="163"/>
      <c r="GTG81" s="163"/>
      <c r="GTH81" s="163"/>
      <c r="GTI81" s="163"/>
      <c r="GTJ81" s="163"/>
      <c r="GTK81" s="163"/>
      <c r="GTL81" s="163"/>
      <c r="GTM81" s="163"/>
      <c r="GTN81" s="163"/>
      <c r="GTO81" s="163"/>
      <c r="GTP81" s="163"/>
      <c r="GTQ81" s="163"/>
      <c r="GTR81" s="163"/>
      <c r="GTS81" s="163"/>
      <c r="GTT81" s="163"/>
      <c r="GTU81" s="163"/>
      <c r="GTV81" s="163"/>
      <c r="GTW81" s="163"/>
      <c r="GTX81" s="163"/>
      <c r="GTY81" s="163"/>
      <c r="GTZ81" s="163"/>
      <c r="GUA81" s="163"/>
      <c r="GUB81" s="163"/>
      <c r="GUC81" s="163"/>
      <c r="GUD81" s="163"/>
      <c r="GUE81" s="163"/>
      <c r="GUF81" s="163"/>
      <c r="GUG81" s="163"/>
      <c r="GUH81" s="163"/>
      <c r="GUI81" s="163"/>
      <c r="GUJ81" s="163"/>
      <c r="GUK81" s="163"/>
      <c r="GUL81" s="163"/>
      <c r="GUM81" s="163"/>
      <c r="GUN81" s="163"/>
      <c r="GUO81" s="163"/>
      <c r="GUP81" s="163"/>
      <c r="GUQ81" s="163"/>
      <c r="GUR81" s="163"/>
      <c r="GUS81" s="163"/>
      <c r="GUT81" s="163"/>
      <c r="GUU81" s="163"/>
      <c r="GUV81" s="163"/>
      <c r="GUW81" s="163"/>
      <c r="GUX81" s="163"/>
      <c r="GUY81" s="163"/>
      <c r="GUZ81" s="163"/>
      <c r="GVA81" s="163"/>
      <c r="GVB81" s="163"/>
      <c r="GVC81" s="163"/>
      <c r="GVD81" s="163"/>
      <c r="GVE81" s="163"/>
      <c r="GVF81" s="163"/>
      <c r="GVG81" s="163"/>
      <c r="GVH81" s="163"/>
      <c r="GVI81" s="163"/>
      <c r="GVJ81" s="163"/>
      <c r="GVK81" s="163"/>
      <c r="GVL81" s="163"/>
      <c r="GVM81" s="163"/>
      <c r="GVN81" s="163"/>
      <c r="GVO81" s="163"/>
      <c r="GVP81" s="163"/>
      <c r="GVQ81" s="163"/>
      <c r="GVR81" s="163"/>
      <c r="GVS81" s="163"/>
      <c r="GVT81" s="163"/>
      <c r="GVU81" s="163"/>
      <c r="GVV81" s="163"/>
      <c r="GVW81" s="163"/>
      <c r="GVX81" s="163"/>
      <c r="GVY81" s="163"/>
      <c r="GVZ81" s="163"/>
      <c r="GWA81" s="163"/>
      <c r="GWB81" s="163"/>
      <c r="GWC81" s="163"/>
      <c r="GWD81" s="163"/>
      <c r="GWE81" s="163"/>
      <c r="GWF81" s="163"/>
      <c r="GWG81" s="163"/>
      <c r="GWH81" s="163"/>
      <c r="GWI81" s="163"/>
      <c r="GWJ81" s="163"/>
      <c r="GWK81" s="163"/>
      <c r="GWL81" s="163"/>
      <c r="GWM81" s="163"/>
      <c r="GWN81" s="163"/>
      <c r="GWO81" s="163"/>
      <c r="GWP81" s="163"/>
      <c r="GWQ81" s="163"/>
      <c r="GWR81" s="163"/>
      <c r="GWS81" s="163"/>
      <c r="GWT81" s="163"/>
      <c r="GWU81" s="163"/>
      <c r="GWV81" s="163"/>
      <c r="GWW81" s="163"/>
      <c r="GWX81" s="163"/>
      <c r="GWY81" s="163"/>
      <c r="GWZ81" s="163"/>
      <c r="GXA81" s="163"/>
      <c r="GXB81" s="163"/>
      <c r="GXC81" s="163"/>
      <c r="GXD81" s="163"/>
      <c r="GXE81" s="163"/>
      <c r="GXF81" s="163"/>
      <c r="GXG81" s="163"/>
      <c r="GXH81" s="163"/>
      <c r="GXI81" s="163"/>
      <c r="GXJ81" s="163"/>
      <c r="GXK81" s="163"/>
      <c r="GXL81" s="163"/>
      <c r="GXM81" s="163"/>
      <c r="GXN81" s="163"/>
      <c r="GXO81" s="163"/>
      <c r="GXP81" s="163"/>
      <c r="GXQ81" s="163"/>
      <c r="GXR81" s="163"/>
      <c r="GXS81" s="163"/>
      <c r="GXT81" s="163"/>
      <c r="GXU81" s="163"/>
      <c r="GXV81" s="163"/>
      <c r="GXW81" s="163"/>
      <c r="GXX81" s="163"/>
      <c r="GXY81" s="163"/>
      <c r="GXZ81" s="163"/>
      <c r="GYA81" s="163"/>
      <c r="GYB81" s="163"/>
      <c r="GYC81" s="163"/>
      <c r="GYD81" s="163"/>
      <c r="GYE81" s="163"/>
      <c r="GYF81" s="163"/>
      <c r="GYG81" s="163"/>
      <c r="GYH81" s="163"/>
      <c r="GYI81" s="163"/>
      <c r="GYJ81" s="163"/>
      <c r="GYK81" s="163"/>
      <c r="GYL81" s="163"/>
      <c r="GYM81" s="163"/>
      <c r="GYN81" s="163"/>
      <c r="GYO81" s="163"/>
      <c r="GYP81" s="163"/>
      <c r="GYQ81" s="163"/>
      <c r="GYR81" s="163"/>
      <c r="GYS81" s="163"/>
      <c r="GYT81" s="163"/>
      <c r="GYU81" s="163"/>
      <c r="GYV81" s="163"/>
      <c r="GYW81" s="163"/>
      <c r="GYX81" s="163"/>
      <c r="GYY81" s="163"/>
      <c r="GYZ81" s="163"/>
      <c r="GZA81" s="163"/>
      <c r="GZB81" s="163"/>
      <c r="GZC81" s="163"/>
      <c r="GZD81" s="163"/>
      <c r="GZE81" s="163"/>
      <c r="GZF81" s="163"/>
      <c r="GZG81" s="163"/>
      <c r="GZH81" s="163"/>
      <c r="GZI81" s="163"/>
      <c r="GZJ81" s="163"/>
      <c r="GZK81" s="163"/>
      <c r="GZL81" s="163"/>
      <c r="GZM81" s="163"/>
      <c r="GZN81" s="163"/>
      <c r="GZO81" s="163"/>
      <c r="GZP81" s="163"/>
      <c r="GZQ81" s="163"/>
      <c r="GZR81" s="163"/>
      <c r="GZS81" s="163"/>
      <c r="GZT81" s="163"/>
      <c r="GZU81" s="163"/>
      <c r="GZV81" s="163"/>
      <c r="GZW81" s="163"/>
      <c r="GZX81" s="163"/>
      <c r="GZY81" s="163"/>
      <c r="GZZ81" s="163"/>
      <c r="HAA81" s="163"/>
      <c r="HAB81" s="163"/>
      <c r="HAC81" s="163"/>
      <c r="HAD81" s="163"/>
      <c r="HAE81" s="163"/>
      <c r="HAF81" s="163"/>
      <c r="HAG81" s="163"/>
      <c r="HAH81" s="163"/>
      <c r="HAI81" s="163"/>
      <c r="HAJ81" s="163"/>
      <c r="HAK81" s="163"/>
      <c r="HAL81" s="163"/>
      <c r="HAM81" s="163"/>
      <c r="HAN81" s="163"/>
      <c r="HAO81" s="163"/>
      <c r="HAP81" s="163"/>
      <c r="HAQ81" s="163"/>
      <c r="HAR81" s="163"/>
      <c r="HAS81" s="163"/>
      <c r="HAT81" s="163"/>
      <c r="HAU81" s="163"/>
      <c r="HAV81" s="163"/>
      <c r="HAW81" s="163"/>
      <c r="HAX81" s="163"/>
      <c r="HAY81" s="163"/>
      <c r="HAZ81" s="163"/>
      <c r="HBA81" s="163"/>
      <c r="HBB81" s="163"/>
      <c r="HBC81" s="163"/>
      <c r="HBD81" s="163"/>
      <c r="HBE81" s="163"/>
      <c r="HBF81" s="163"/>
      <c r="HBG81" s="163"/>
      <c r="HBH81" s="163"/>
      <c r="HBI81" s="163"/>
      <c r="HBJ81" s="163"/>
      <c r="HBK81" s="163"/>
      <c r="HBL81" s="163"/>
      <c r="HBM81" s="163"/>
      <c r="HBN81" s="163"/>
      <c r="HBO81" s="163"/>
      <c r="HBP81" s="163"/>
      <c r="HBQ81" s="163"/>
      <c r="HBR81" s="163"/>
      <c r="HBS81" s="163"/>
      <c r="HBT81" s="163"/>
      <c r="HBU81" s="163"/>
      <c r="HBV81" s="163"/>
      <c r="HBW81" s="163"/>
      <c r="HBX81" s="163"/>
      <c r="HBY81" s="163"/>
      <c r="HBZ81" s="163"/>
      <c r="HCA81" s="163"/>
      <c r="HCB81" s="163"/>
      <c r="HCC81" s="163"/>
      <c r="HCD81" s="163"/>
      <c r="HCE81" s="163"/>
      <c r="HCF81" s="163"/>
      <c r="HCG81" s="163"/>
      <c r="HCH81" s="163"/>
      <c r="HCI81" s="163"/>
      <c r="HCJ81" s="163"/>
      <c r="HCK81" s="163"/>
      <c r="HCL81" s="163"/>
      <c r="HCM81" s="163"/>
      <c r="HCN81" s="163"/>
      <c r="HCO81" s="163"/>
      <c r="HCP81" s="163"/>
      <c r="HCQ81" s="163"/>
      <c r="HCR81" s="163"/>
      <c r="HCS81" s="163"/>
      <c r="HCT81" s="163"/>
      <c r="HCU81" s="163"/>
      <c r="HCV81" s="163"/>
      <c r="HCW81" s="163"/>
      <c r="HCX81" s="163"/>
      <c r="HCY81" s="163"/>
      <c r="HCZ81" s="163"/>
      <c r="HDA81" s="163"/>
      <c r="HDB81" s="163"/>
      <c r="HDC81" s="163"/>
      <c r="HDD81" s="163"/>
      <c r="HDE81" s="163"/>
      <c r="HDF81" s="163"/>
      <c r="HDG81" s="163"/>
      <c r="HDH81" s="163"/>
      <c r="HDI81" s="163"/>
      <c r="HDJ81" s="163"/>
      <c r="HDK81" s="163"/>
      <c r="HDL81" s="163"/>
      <c r="HDM81" s="163"/>
      <c r="HDN81" s="163"/>
      <c r="HDO81" s="163"/>
      <c r="HDP81" s="163"/>
      <c r="HDQ81" s="163"/>
      <c r="HDR81" s="163"/>
      <c r="HDS81" s="163"/>
      <c r="HDT81" s="163"/>
      <c r="HDU81" s="163"/>
      <c r="HDV81" s="163"/>
      <c r="HDW81" s="163"/>
      <c r="HDX81" s="163"/>
      <c r="HDY81" s="163"/>
      <c r="HDZ81" s="163"/>
      <c r="HEA81" s="163"/>
      <c r="HEB81" s="163"/>
      <c r="HEC81" s="163"/>
      <c r="HED81" s="163"/>
      <c r="HEE81" s="163"/>
      <c r="HEF81" s="163"/>
      <c r="HEG81" s="163"/>
      <c r="HEH81" s="163"/>
      <c r="HEI81" s="163"/>
      <c r="HEJ81" s="163"/>
      <c r="HEK81" s="163"/>
      <c r="HEL81" s="163"/>
      <c r="HEM81" s="163"/>
      <c r="HEN81" s="163"/>
      <c r="HEO81" s="163"/>
      <c r="HEP81" s="163"/>
      <c r="HEQ81" s="163"/>
      <c r="HER81" s="163"/>
      <c r="HES81" s="163"/>
      <c r="HET81" s="163"/>
      <c r="HEU81" s="163"/>
      <c r="HEV81" s="163"/>
      <c r="HEW81" s="163"/>
      <c r="HEX81" s="163"/>
      <c r="HEY81" s="163"/>
      <c r="HEZ81" s="163"/>
      <c r="HFA81" s="163"/>
      <c r="HFB81" s="163"/>
      <c r="HFC81" s="163"/>
      <c r="HFD81" s="163"/>
      <c r="HFE81" s="163"/>
      <c r="HFF81" s="163"/>
      <c r="HFG81" s="163"/>
      <c r="HFH81" s="163"/>
      <c r="HFI81" s="163"/>
      <c r="HFJ81" s="163"/>
      <c r="HFK81" s="163"/>
      <c r="HFL81" s="163"/>
      <c r="HFM81" s="163"/>
      <c r="HFN81" s="163"/>
      <c r="HFO81" s="163"/>
      <c r="HFP81" s="163"/>
      <c r="HFQ81" s="163"/>
      <c r="HFR81" s="163"/>
      <c r="HFS81" s="163"/>
      <c r="HFT81" s="163"/>
      <c r="HFU81" s="163"/>
      <c r="HFV81" s="163"/>
      <c r="HFW81" s="163"/>
      <c r="HFX81" s="163"/>
      <c r="HFY81" s="163"/>
      <c r="HFZ81" s="163"/>
      <c r="HGA81" s="163"/>
      <c r="HGB81" s="163"/>
      <c r="HGC81" s="163"/>
      <c r="HGD81" s="163"/>
      <c r="HGE81" s="163"/>
      <c r="HGF81" s="163"/>
      <c r="HGG81" s="163"/>
      <c r="HGH81" s="163"/>
      <c r="HGI81" s="163"/>
      <c r="HGJ81" s="163"/>
      <c r="HGK81" s="163"/>
      <c r="HGL81" s="163"/>
      <c r="HGM81" s="163"/>
      <c r="HGN81" s="163"/>
      <c r="HGO81" s="163"/>
      <c r="HGP81" s="163"/>
      <c r="HGQ81" s="163"/>
      <c r="HGR81" s="163"/>
      <c r="HGS81" s="163"/>
      <c r="HGT81" s="163"/>
      <c r="HGU81" s="163"/>
      <c r="HGV81" s="163"/>
      <c r="HGW81" s="163"/>
      <c r="HGX81" s="163"/>
      <c r="HGY81" s="163"/>
      <c r="HGZ81" s="163"/>
      <c r="HHA81" s="163"/>
      <c r="HHB81" s="163"/>
      <c r="HHC81" s="163"/>
      <c r="HHD81" s="163"/>
      <c r="HHE81" s="163"/>
      <c r="HHF81" s="163"/>
      <c r="HHG81" s="163"/>
      <c r="HHH81" s="163"/>
      <c r="HHI81" s="163"/>
      <c r="HHJ81" s="163"/>
      <c r="HHK81" s="163"/>
      <c r="HHL81" s="163"/>
      <c r="HHM81" s="163"/>
      <c r="HHN81" s="163"/>
      <c r="HHO81" s="163"/>
      <c r="HHP81" s="163"/>
      <c r="HHQ81" s="163"/>
      <c r="HHR81" s="163"/>
      <c r="HHS81" s="163"/>
      <c r="HHT81" s="163"/>
      <c r="HHU81" s="163"/>
      <c r="HHV81" s="163"/>
      <c r="HHW81" s="163"/>
      <c r="HHX81" s="163"/>
      <c r="HHY81" s="163"/>
      <c r="HHZ81" s="163"/>
      <c r="HIA81" s="163"/>
      <c r="HIB81" s="163"/>
      <c r="HIC81" s="163"/>
      <c r="HID81" s="163"/>
      <c r="HIE81" s="163"/>
      <c r="HIF81" s="163"/>
      <c r="HIG81" s="163"/>
      <c r="HIH81" s="163"/>
      <c r="HII81" s="163"/>
      <c r="HIJ81" s="163"/>
      <c r="HIK81" s="163"/>
      <c r="HIL81" s="163"/>
      <c r="HIM81" s="163"/>
      <c r="HIN81" s="163"/>
      <c r="HIO81" s="163"/>
      <c r="HIP81" s="163"/>
      <c r="HIQ81" s="163"/>
      <c r="HIR81" s="163"/>
      <c r="HIS81" s="163"/>
      <c r="HIT81" s="163"/>
      <c r="HIU81" s="163"/>
      <c r="HIV81" s="163"/>
      <c r="HIW81" s="163"/>
      <c r="HIX81" s="163"/>
      <c r="HIY81" s="163"/>
      <c r="HIZ81" s="163"/>
      <c r="HJA81" s="163"/>
      <c r="HJB81" s="163"/>
      <c r="HJC81" s="163"/>
      <c r="HJD81" s="163"/>
      <c r="HJE81" s="163"/>
      <c r="HJF81" s="163"/>
      <c r="HJG81" s="163"/>
      <c r="HJH81" s="163"/>
      <c r="HJI81" s="163"/>
      <c r="HJJ81" s="163"/>
      <c r="HJK81" s="163"/>
      <c r="HJL81" s="163"/>
      <c r="HJM81" s="163"/>
      <c r="HJN81" s="163"/>
      <c r="HJO81" s="163"/>
      <c r="HJP81" s="163"/>
      <c r="HJQ81" s="163"/>
      <c r="HJR81" s="163"/>
      <c r="HJS81" s="163"/>
      <c r="HJT81" s="163"/>
      <c r="HJU81" s="163"/>
      <c r="HJV81" s="163"/>
      <c r="HJW81" s="163"/>
      <c r="HJX81" s="163"/>
      <c r="HJY81" s="163"/>
      <c r="HJZ81" s="163"/>
      <c r="HKA81" s="163"/>
      <c r="HKB81" s="163"/>
      <c r="HKC81" s="163"/>
      <c r="HKD81" s="163"/>
      <c r="HKE81" s="163"/>
      <c r="HKF81" s="163"/>
      <c r="HKG81" s="163"/>
      <c r="HKH81" s="163"/>
      <c r="HKI81" s="163"/>
      <c r="HKJ81" s="163"/>
      <c r="HKK81" s="163"/>
      <c r="HKL81" s="163"/>
      <c r="HKM81" s="163"/>
      <c r="HKN81" s="163"/>
      <c r="HKO81" s="163"/>
      <c r="HKP81" s="163"/>
      <c r="HKQ81" s="163"/>
      <c r="HKR81" s="163"/>
      <c r="HKS81" s="163"/>
      <c r="HKT81" s="163"/>
      <c r="HKU81" s="163"/>
      <c r="HKV81" s="163"/>
      <c r="HKW81" s="163"/>
      <c r="HKX81" s="163"/>
      <c r="HKY81" s="163"/>
      <c r="HKZ81" s="163"/>
      <c r="HLA81" s="163"/>
      <c r="HLB81" s="163"/>
      <c r="HLC81" s="163"/>
      <c r="HLD81" s="163"/>
      <c r="HLE81" s="163"/>
      <c r="HLF81" s="163"/>
      <c r="HLG81" s="163"/>
      <c r="HLH81" s="163"/>
      <c r="HLI81" s="163"/>
      <c r="HLJ81" s="163"/>
      <c r="HLK81" s="163"/>
      <c r="HLL81" s="163"/>
      <c r="HLM81" s="163"/>
      <c r="HLN81" s="163"/>
      <c r="HLO81" s="163"/>
      <c r="HLP81" s="163"/>
      <c r="HLQ81" s="163"/>
      <c r="HLR81" s="163"/>
      <c r="HLS81" s="163"/>
      <c r="HLT81" s="163"/>
      <c r="HLU81" s="163"/>
      <c r="HLV81" s="163"/>
      <c r="HLW81" s="163"/>
      <c r="HLX81" s="163"/>
      <c r="HLY81" s="163"/>
      <c r="HLZ81" s="163"/>
      <c r="HMA81" s="163"/>
      <c r="HMB81" s="163"/>
      <c r="HMC81" s="163"/>
      <c r="HMD81" s="163"/>
      <c r="HME81" s="163"/>
      <c r="HMF81" s="163"/>
      <c r="HMG81" s="163"/>
      <c r="HMH81" s="163"/>
      <c r="HMI81" s="163"/>
      <c r="HMJ81" s="163"/>
      <c r="HMK81" s="163"/>
      <c r="HML81" s="163"/>
      <c r="HMM81" s="163"/>
      <c r="HMN81" s="163"/>
      <c r="HMO81" s="163"/>
      <c r="HMP81" s="163"/>
      <c r="HMQ81" s="163"/>
      <c r="HMR81" s="163"/>
      <c r="HMS81" s="163"/>
      <c r="HMT81" s="163"/>
      <c r="HMU81" s="163"/>
      <c r="HMV81" s="163"/>
      <c r="HMW81" s="163"/>
      <c r="HMX81" s="163"/>
      <c r="HMY81" s="163"/>
      <c r="HMZ81" s="163"/>
      <c r="HNA81" s="163"/>
      <c r="HNB81" s="163"/>
      <c r="HNC81" s="163"/>
      <c r="HND81" s="163"/>
      <c r="HNE81" s="163"/>
      <c r="HNF81" s="163"/>
      <c r="HNG81" s="163"/>
      <c r="HNH81" s="163"/>
      <c r="HNI81" s="163"/>
      <c r="HNJ81" s="163"/>
      <c r="HNK81" s="163"/>
      <c r="HNL81" s="163"/>
      <c r="HNM81" s="163"/>
      <c r="HNN81" s="163"/>
      <c r="HNO81" s="163"/>
      <c r="HNP81" s="163"/>
      <c r="HNQ81" s="163"/>
      <c r="HNR81" s="163"/>
      <c r="HNS81" s="163"/>
      <c r="HNT81" s="163"/>
      <c r="HNU81" s="163"/>
      <c r="HNV81" s="163"/>
      <c r="HNW81" s="163"/>
      <c r="HNX81" s="163"/>
      <c r="HNY81" s="163"/>
      <c r="HNZ81" s="163"/>
      <c r="HOA81" s="163"/>
      <c r="HOB81" s="163"/>
      <c r="HOC81" s="163"/>
      <c r="HOD81" s="163"/>
      <c r="HOE81" s="163"/>
      <c r="HOF81" s="163"/>
      <c r="HOG81" s="163"/>
      <c r="HOH81" s="163"/>
      <c r="HOI81" s="163"/>
      <c r="HOJ81" s="163"/>
      <c r="HOK81" s="163"/>
      <c r="HOL81" s="163"/>
      <c r="HOM81" s="163"/>
      <c r="HON81" s="163"/>
      <c r="HOO81" s="163"/>
      <c r="HOP81" s="163"/>
      <c r="HOQ81" s="163"/>
      <c r="HOR81" s="163"/>
      <c r="HOS81" s="163"/>
      <c r="HOT81" s="163"/>
      <c r="HOU81" s="163"/>
      <c r="HOV81" s="163"/>
      <c r="HOW81" s="163"/>
      <c r="HOX81" s="163"/>
      <c r="HOY81" s="163"/>
      <c r="HOZ81" s="163"/>
      <c r="HPA81" s="163"/>
      <c r="HPB81" s="163"/>
      <c r="HPC81" s="163"/>
      <c r="HPD81" s="163"/>
      <c r="HPE81" s="163"/>
      <c r="HPF81" s="163"/>
      <c r="HPG81" s="163"/>
      <c r="HPH81" s="163"/>
      <c r="HPI81" s="163"/>
      <c r="HPJ81" s="163"/>
      <c r="HPK81" s="163"/>
      <c r="HPL81" s="163"/>
      <c r="HPM81" s="163"/>
      <c r="HPN81" s="163"/>
      <c r="HPO81" s="163"/>
      <c r="HPP81" s="163"/>
      <c r="HPQ81" s="163"/>
      <c r="HPR81" s="163"/>
      <c r="HPS81" s="163"/>
      <c r="HPT81" s="163"/>
      <c r="HPU81" s="163"/>
      <c r="HPV81" s="163"/>
      <c r="HPW81" s="163"/>
      <c r="HPX81" s="163"/>
      <c r="HPY81" s="163"/>
      <c r="HPZ81" s="163"/>
      <c r="HQA81" s="163"/>
      <c r="HQB81" s="163"/>
      <c r="HQC81" s="163"/>
      <c r="HQD81" s="163"/>
      <c r="HQE81" s="163"/>
      <c r="HQF81" s="163"/>
      <c r="HQG81" s="163"/>
      <c r="HQH81" s="163"/>
      <c r="HQI81" s="163"/>
      <c r="HQJ81" s="163"/>
      <c r="HQK81" s="163"/>
      <c r="HQL81" s="163"/>
      <c r="HQM81" s="163"/>
      <c r="HQN81" s="163"/>
      <c r="HQO81" s="163"/>
      <c r="HQP81" s="163"/>
      <c r="HQQ81" s="163"/>
      <c r="HQR81" s="163"/>
      <c r="HQS81" s="163"/>
      <c r="HQT81" s="163"/>
      <c r="HQU81" s="163"/>
      <c r="HQV81" s="163"/>
      <c r="HQW81" s="163"/>
      <c r="HQX81" s="163"/>
      <c r="HQY81" s="163"/>
      <c r="HQZ81" s="163"/>
      <c r="HRA81" s="163"/>
      <c r="HRB81" s="163"/>
      <c r="HRC81" s="163"/>
      <c r="HRD81" s="163"/>
      <c r="HRE81" s="163"/>
      <c r="HRF81" s="163"/>
      <c r="HRG81" s="163"/>
      <c r="HRH81" s="163"/>
      <c r="HRI81" s="163"/>
      <c r="HRJ81" s="163"/>
      <c r="HRK81" s="163"/>
      <c r="HRL81" s="163"/>
      <c r="HRM81" s="163"/>
      <c r="HRN81" s="163"/>
      <c r="HRO81" s="163"/>
      <c r="HRP81" s="163"/>
      <c r="HRQ81" s="163"/>
      <c r="HRR81" s="163"/>
      <c r="HRS81" s="163"/>
      <c r="HRT81" s="163"/>
      <c r="HRU81" s="163"/>
      <c r="HRV81" s="163"/>
      <c r="HRW81" s="163"/>
      <c r="HRX81" s="163"/>
      <c r="HRY81" s="163"/>
      <c r="HRZ81" s="163"/>
      <c r="HSA81" s="163"/>
      <c r="HSB81" s="163"/>
      <c r="HSC81" s="163"/>
      <c r="HSD81" s="163"/>
      <c r="HSE81" s="163"/>
      <c r="HSF81" s="163"/>
      <c r="HSG81" s="163"/>
      <c r="HSH81" s="163"/>
      <c r="HSI81" s="163"/>
      <c r="HSJ81" s="163"/>
      <c r="HSK81" s="163"/>
      <c r="HSL81" s="163"/>
      <c r="HSM81" s="163"/>
      <c r="HSN81" s="163"/>
      <c r="HSO81" s="163"/>
      <c r="HSP81" s="163"/>
      <c r="HSQ81" s="163"/>
      <c r="HSR81" s="163"/>
      <c r="HSS81" s="163"/>
      <c r="HST81" s="163"/>
      <c r="HSU81" s="163"/>
      <c r="HSV81" s="163"/>
      <c r="HSW81" s="163"/>
      <c r="HSX81" s="163"/>
      <c r="HSY81" s="163"/>
      <c r="HSZ81" s="163"/>
      <c r="HTA81" s="163"/>
      <c r="HTB81" s="163"/>
      <c r="HTC81" s="163"/>
      <c r="HTD81" s="163"/>
      <c r="HTE81" s="163"/>
      <c r="HTF81" s="163"/>
      <c r="HTG81" s="163"/>
      <c r="HTH81" s="163"/>
      <c r="HTI81" s="163"/>
      <c r="HTJ81" s="163"/>
      <c r="HTK81" s="163"/>
      <c r="HTL81" s="163"/>
      <c r="HTM81" s="163"/>
      <c r="HTN81" s="163"/>
      <c r="HTO81" s="163"/>
      <c r="HTP81" s="163"/>
      <c r="HTQ81" s="163"/>
      <c r="HTR81" s="163"/>
      <c r="HTS81" s="163"/>
      <c r="HTT81" s="163"/>
      <c r="HTU81" s="163"/>
      <c r="HTV81" s="163"/>
      <c r="HTW81" s="163"/>
      <c r="HTX81" s="163"/>
      <c r="HTY81" s="163"/>
      <c r="HTZ81" s="163"/>
      <c r="HUA81" s="163"/>
      <c r="HUB81" s="163"/>
      <c r="HUC81" s="163"/>
      <c r="HUD81" s="163"/>
      <c r="HUE81" s="163"/>
      <c r="HUF81" s="163"/>
      <c r="HUG81" s="163"/>
      <c r="HUH81" s="163"/>
      <c r="HUI81" s="163"/>
      <c r="HUJ81" s="163"/>
      <c r="HUK81" s="163"/>
      <c r="HUL81" s="163"/>
      <c r="HUM81" s="163"/>
      <c r="HUN81" s="163"/>
      <c r="HUO81" s="163"/>
      <c r="HUP81" s="163"/>
      <c r="HUQ81" s="163"/>
      <c r="HUR81" s="163"/>
      <c r="HUS81" s="163"/>
      <c r="HUT81" s="163"/>
      <c r="HUU81" s="163"/>
      <c r="HUV81" s="163"/>
      <c r="HUW81" s="163"/>
      <c r="HUX81" s="163"/>
      <c r="HUY81" s="163"/>
      <c r="HUZ81" s="163"/>
      <c r="HVA81" s="163"/>
      <c r="HVB81" s="163"/>
      <c r="HVC81" s="163"/>
      <c r="HVD81" s="163"/>
      <c r="HVE81" s="163"/>
      <c r="HVF81" s="163"/>
      <c r="HVG81" s="163"/>
      <c r="HVH81" s="163"/>
      <c r="HVI81" s="163"/>
      <c r="HVJ81" s="163"/>
      <c r="HVK81" s="163"/>
      <c r="HVL81" s="163"/>
      <c r="HVM81" s="163"/>
      <c r="HVN81" s="163"/>
      <c r="HVO81" s="163"/>
      <c r="HVP81" s="163"/>
      <c r="HVQ81" s="163"/>
      <c r="HVR81" s="163"/>
      <c r="HVS81" s="163"/>
      <c r="HVT81" s="163"/>
      <c r="HVU81" s="163"/>
      <c r="HVV81" s="163"/>
      <c r="HVW81" s="163"/>
      <c r="HVX81" s="163"/>
      <c r="HVY81" s="163"/>
      <c r="HVZ81" s="163"/>
      <c r="HWA81" s="163"/>
      <c r="HWB81" s="163"/>
      <c r="HWC81" s="163"/>
      <c r="HWD81" s="163"/>
      <c r="HWE81" s="163"/>
      <c r="HWF81" s="163"/>
      <c r="HWG81" s="163"/>
      <c r="HWH81" s="163"/>
      <c r="HWI81" s="163"/>
      <c r="HWJ81" s="163"/>
      <c r="HWK81" s="163"/>
      <c r="HWL81" s="163"/>
      <c r="HWM81" s="163"/>
      <c r="HWN81" s="163"/>
      <c r="HWO81" s="163"/>
      <c r="HWP81" s="163"/>
      <c r="HWQ81" s="163"/>
      <c r="HWR81" s="163"/>
      <c r="HWS81" s="163"/>
      <c r="HWT81" s="163"/>
      <c r="HWU81" s="163"/>
      <c r="HWV81" s="163"/>
      <c r="HWW81" s="163"/>
      <c r="HWX81" s="163"/>
      <c r="HWY81" s="163"/>
      <c r="HWZ81" s="163"/>
      <c r="HXA81" s="163"/>
      <c r="HXB81" s="163"/>
      <c r="HXC81" s="163"/>
      <c r="HXD81" s="163"/>
      <c r="HXE81" s="163"/>
      <c r="HXF81" s="163"/>
      <c r="HXG81" s="163"/>
      <c r="HXH81" s="163"/>
      <c r="HXI81" s="163"/>
      <c r="HXJ81" s="163"/>
      <c r="HXK81" s="163"/>
      <c r="HXL81" s="163"/>
      <c r="HXM81" s="163"/>
      <c r="HXN81" s="163"/>
      <c r="HXO81" s="163"/>
      <c r="HXP81" s="163"/>
      <c r="HXQ81" s="163"/>
      <c r="HXR81" s="163"/>
      <c r="HXS81" s="163"/>
      <c r="HXT81" s="163"/>
      <c r="HXU81" s="163"/>
      <c r="HXV81" s="163"/>
      <c r="HXW81" s="163"/>
      <c r="HXX81" s="163"/>
      <c r="HXY81" s="163"/>
      <c r="HXZ81" s="163"/>
      <c r="HYA81" s="163"/>
      <c r="HYB81" s="163"/>
      <c r="HYC81" s="163"/>
      <c r="HYD81" s="163"/>
      <c r="HYE81" s="163"/>
      <c r="HYF81" s="163"/>
      <c r="HYG81" s="163"/>
      <c r="HYH81" s="163"/>
      <c r="HYI81" s="163"/>
      <c r="HYJ81" s="163"/>
      <c r="HYK81" s="163"/>
      <c r="HYL81" s="163"/>
      <c r="HYM81" s="163"/>
      <c r="HYN81" s="163"/>
      <c r="HYO81" s="163"/>
      <c r="HYP81" s="163"/>
      <c r="HYQ81" s="163"/>
      <c r="HYR81" s="163"/>
      <c r="HYS81" s="163"/>
      <c r="HYT81" s="163"/>
      <c r="HYU81" s="163"/>
      <c r="HYV81" s="163"/>
      <c r="HYW81" s="163"/>
      <c r="HYX81" s="163"/>
      <c r="HYY81" s="163"/>
      <c r="HYZ81" s="163"/>
      <c r="HZA81" s="163"/>
      <c r="HZB81" s="163"/>
      <c r="HZC81" s="163"/>
      <c r="HZD81" s="163"/>
      <c r="HZE81" s="163"/>
      <c r="HZF81" s="163"/>
      <c r="HZG81" s="163"/>
      <c r="HZH81" s="163"/>
      <c r="HZI81" s="163"/>
      <c r="HZJ81" s="163"/>
      <c r="HZK81" s="163"/>
      <c r="HZL81" s="163"/>
      <c r="HZM81" s="163"/>
      <c r="HZN81" s="163"/>
      <c r="HZO81" s="163"/>
      <c r="HZP81" s="163"/>
      <c r="HZQ81" s="163"/>
      <c r="HZR81" s="163"/>
      <c r="HZS81" s="163"/>
      <c r="HZT81" s="163"/>
      <c r="HZU81" s="163"/>
      <c r="HZV81" s="163"/>
      <c r="HZW81" s="163"/>
      <c r="HZX81" s="163"/>
      <c r="HZY81" s="163"/>
      <c r="HZZ81" s="163"/>
      <c r="IAA81" s="163"/>
      <c r="IAB81" s="163"/>
      <c r="IAC81" s="163"/>
      <c r="IAD81" s="163"/>
      <c r="IAE81" s="163"/>
      <c r="IAF81" s="163"/>
      <c r="IAG81" s="163"/>
      <c r="IAH81" s="163"/>
      <c r="IAI81" s="163"/>
      <c r="IAJ81" s="163"/>
      <c r="IAK81" s="163"/>
      <c r="IAL81" s="163"/>
      <c r="IAM81" s="163"/>
      <c r="IAN81" s="163"/>
      <c r="IAO81" s="163"/>
      <c r="IAP81" s="163"/>
      <c r="IAQ81" s="163"/>
      <c r="IAR81" s="163"/>
      <c r="IAS81" s="163"/>
      <c r="IAT81" s="163"/>
      <c r="IAU81" s="163"/>
      <c r="IAV81" s="163"/>
      <c r="IAW81" s="163"/>
      <c r="IAX81" s="163"/>
      <c r="IAY81" s="163"/>
      <c r="IAZ81" s="163"/>
      <c r="IBA81" s="163"/>
      <c r="IBB81" s="163"/>
      <c r="IBC81" s="163"/>
      <c r="IBD81" s="163"/>
      <c r="IBE81" s="163"/>
      <c r="IBF81" s="163"/>
      <c r="IBG81" s="163"/>
      <c r="IBH81" s="163"/>
      <c r="IBI81" s="163"/>
      <c r="IBJ81" s="163"/>
      <c r="IBK81" s="163"/>
      <c r="IBL81" s="163"/>
      <c r="IBM81" s="163"/>
      <c r="IBN81" s="163"/>
      <c r="IBO81" s="163"/>
      <c r="IBP81" s="163"/>
      <c r="IBQ81" s="163"/>
      <c r="IBR81" s="163"/>
      <c r="IBS81" s="163"/>
      <c r="IBT81" s="163"/>
      <c r="IBU81" s="163"/>
      <c r="IBV81" s="163"/>
      <c r="IBW81" s="163"/>
      <c r="IBX81" s="163"/>
      <c r="IBY81" s="163"/>
      <c r="IBZ81" s="163"/>
      <c r="ICA81" s="163"/>
      <c r="ICB81" s="163"/>
      <c r="ICC81" s="163"/>
      <c r="ICD81" s="163"/>
      <c r="ICE81" s="163"/>
      <c r="ICF81" s="163"/>
      <c r="ICG81" s="163"/>
      <c r="ICH81" s="163"/>
      <c r="ICI81" s="163"/>
      <c r="ICJ81" s="163"/>
      <c r="ICK81" s="163"/>
      <c r="ICL81" s="163"/>
      <c r="ICM81" s="163"/>
      <c r="ICN81" s="163"/>
      <c r="ICO81" s="163"/>
      <c r="ICP81" s="163"/>
      <c r="ICQ81" s="163"/>
      <c r="ICR81" s="163"/>
      <c r="ICS81" s="163"/>
      <c r="ICT81" s="163"/>
      <c r="ICU81" s="163"/>
      <c r="ICV81" s="163"/>
      <c r="ICW81" s="163"/>
      <c r="ICX81" s="163"/>
      <c r="ICY81" s="163"/>
      <c r="ICZ81" s="163"/>
      <c r="IDA81" s="163"/>
      <c r="IDB81" s="163"/>
      <c r="IDC81" s="163"/>
      <c r="IDD81" s="163"/>
      <c r="IDE81" s="163"/>
      <c r="IDF81" s="163"/>
      <c r="IDG81" s="163"/>
      <c r="IDH81" s="163"/>
      <c r="IDI81" s="163"/>
      <c r="IDJ81" s="163"/>
      <c r="IDK81" s="163"/>
      <c r="IDL81" s="163"/>
      <c r="IDM81" s="163"/>
      <c r="IDN81" s="163"/>
      <c r="IDO81" s="163"/>
      <c r="IDP81" s="163"/>
      <c r="IDQ81" s="163"/>
      <c r="IDR81" s="163"/>
      <c r="IDS81" s="163"/>
      <c r="IDT81" s="163"/>
      <c r="IDU81" s="163"/>
      <c r="IDV81" s="163"/>
      <c r="IDW81" s="163"/>
      <c r="IDX81" s="163"/>
      <c r="IDY81" s="163"/>
      <c r="IDZ81" s="163"/>
      <c r="IEA81" s="163"/>
      <c r="IEB81" s="163"/>
      <c r="IEC81" s="163"/>
      <c r="IED81" s="163"/>
      <c r="IEE81" s="163"/>
      <c r="IEF81" s="163"/>
      <c r="IEG81" s="163"/>
      <c r="IEH81" s="163"/>
      <c r="IEI81" s="163"/>
      <c r="IEJ81" s="163"/>
      <c r="IEK81" s="163"/>
      <c r="IEL81" s="163"/>
      <c r="IEM81" s="163"/>
      <c r="IEN81" s="163"/>
      <c r="IEO81" s="163"/>
      <c r="IEP81" s="163"/>
      <c r="IEQ81" s="163"/>
      <c r="IER81" s="163"/>
      <c r="IES81" s="163"/>
      <c r="IET81" s="163"/>
      <c r="IEU81" s="163"/>
      <c r="IEV81" s="163"/>
      <c r="IEW81" s="163"/>
      <c r="IEX81" s="163"/>
      <c r="IEY81" s="163"/>
      <c r="IEZ81" s="163"/>
      <c r="IFA81" s="163"/>
      <c r="IFB81" s="163"/>
      <c r="IFC81" s="163"/>
      <c r="IFD81" s="163"/>
      <c r="IFE81" s="163"/>
      <c r="IFF81" s="163"/>
      <c r="IFG81" s="163"/>
      <c r="IFH81" s="163"/>
      <c r="IFI81" s="163"/>
      <c r="IFJ81" s="163"/>
      <c r="IFK81" s="163"/>
      <c r="IFL81" s="163"/>
      <c r="IFM81" s="163"/>
      <c r="IFN81" s="163"/>
      <c r="IFO81" s="163"/>
      <c r="IFP81" s="163"/>
      <c r="IFQ81" s="163"/>
      <c r="IFR81" s="163"/>
      <c r="IFS81" s="163"/>
      <c r="IFT81" s="163"/>
      <c r="IFU81" s="163"/>
      <c r="IFV81" s="163"/>
      <c r="IFW81" s="163"/>
      <c r="IFX81" s="163"/>
      <c r="IFY81" s="163"/>
      <c r="IFZ81" s="163"/>
      <c r="IGA81" s="163"/>
      <c r="IGB81" s="163"/>
      <c r="IGC81" s="163"/>
      <c r="IGD81" s="163"/>
      <c r="IGE81" s="163"/>
      <c r="IGF81" s="163"/>
      <c r="IGG81" s="163"/>
      <c r="IGH81" s="163"/>
      <c r="IGI81" s="163"/>
      <c r="IGJ81" s="163"/>
      <c r="IGK81" s="163"/>
      <c r="IGL81" s="163"/>
      <c r="IGM81" s="163"/>
      <c r="IGN81" s="163"/>
      <c r="IGO81" s="163"/>
      <c r="IGP81" s="163"/>
      <c r="IGQ81" s="163"/>
      <c r="IGR81" s="163"/>
      <c r="IGS81" s="163"/>
      <c r="IGT81" s="163"/>
      <c r="IGU81" s="163"/>
      <c r="IGV81" s="163"/>
      <c r="IGW81" s="163"/>
      <c r="IGX81" s="163"/>
      <c r="IGY81" s="163"/>
      <c r="IGZ81" s="163"/>
      <c r="IHA81" s="163"/>
      <c r="IHB81" s="163"/>
      <c r="IHC81" s="163"/>
      <c r="IHD81" s="163"/>
      <c r="IHE81" s="163"/>
      <c r="IHF81" s="163"/>
      <c r="IHG81" s="163"/>
      <c r="IHH81" s="163"/>
      <c r="IHI81" s="163"/>
      <c r="IHJ81" s="163"/>
      <c r="IHK81" s="163"/>
      <c r="IHL81" s="163"/>
      <c r="IHM81" s="163"/>
      <c r="IHN81" s="163"/>
      <c r="IHO81" s="163"/>
      <c r="IHP81" s="163"/>
      <c r="IHQ81" s="163"/>
      <c r="IHR81" s="163"/>
      <c r="IHS81" s="163"/>
      <c r="IHT81" s="163"/>
      <c r="IHU81" s="163"/>
      <c r="IHV81" s="163"/>
      <c r="IHW81" s="163"/>
      <c r="IHX81" s="163"/>
      <c r="IHY81" s="163"/>
      <c r="IHZ81" s="163"/>
      <c r="IIA81" s="163"/>
      <c r="IIB81" s="163"/>
      <c r="IIC81" s="163"/>
      <c r="IID81" s="163"/>
      <c r="IIE81" s="163"/>
      <c r="IIF81" s="163"/>
      <c r="IIG81" s="163"/>
      <c r="IIH81" s="163"/>
      <c r="III81" s="163"/>
      <c r="IIJ81" s="163"/>
      <c r="IIK81" s="163"/>
      <c r="IIL81" s="163"/>
      <c r="IIM81" s="163"/>
      <c r="IIN81" s="163"/>
      <c r="IIO81" s="163"/>
      <c r="IIP81" s="163"/>
      <c r="IIQ81" s="163"/>
      <c r="IIR81" s="163"/>
      <c r="IIS81" s="163"/>
      <c r="IIT81" s="163"/>
      <c r="IIU81" s="163"/>
      <c r="IIV81" s="163"/>
      <c r="IIW81" s="163"/>
      <c r="IIX81" s="163"/>
      <c r="IIY81" s="163"/>
      <c r="IIZ81" s="163"/>
      <c r="IJA81" s="163"/>
      <c r="IJB81" s="163"/>
      <c r="IJC81" s="163"/>
      <c r="IJD81" s="163"/>
      <c r="IJE81" s="163"/>
      <c r="IJF81" s="163"/>
      <c r="IJG81" s="163"/>
      <c r="IJH81" s="163"/>
      <c r="IJI81" s="163"/>
      <c r="IJJ81" s="163"/>
      <c r="IJK81" s="163"/>
      <c r="IJL81" s="163"/>
      <c r="IJM81" s="163"/>
      <c r="IJN81" s="163"/>
      <c r="IJO81" s="163"/>
      <c r="IJP81" s="163"/>
      <c r="IJQ81" s="163"/>
      <c r="IJR81" s="163"/>
      <c r="IJS81" s="163"/>
      <c r="IJT81" s="163"/>
      <c r="IJU81" s="163"/>
      <c r="IJV81" s="163"/>
      <c r="IJW81" s="163"/>
      <c r="IJX81" s="163"/>
      <c r="IJY81" s="163"/>
      <c r="IJZ81" s="163"/>
      <c r="IKA81" s="163"/>
      <c r="IKB81" s="163"/>
      <c r="IKC81" s="163"/>
      <c r="IKD81" s="163"/>
      <c r="IKE81" s="163"/>
      <c r="IKF81" s="163"/>
      <c r="IKG81" s="163"/>
      <c r="IKH81" s="163"/>
      <c r="IKI81" s="163"/>
      <c r="IKJ81" s="163"/>
      <c r="IKK81" s="163"/>
      <c r="IKL81" s="163"/>
      <c r="IKM81" s="163"/>
      <c r="IKN81" s="163"/>
      <c r="IKO81" s="163"/>
      <c r="IKP81" s="163"/>
      <c r="IKQ81" s="163"/>
      <c r="IKR81" s="163"/>
      <c r="IKS81" s="163"/>
      <c r="IKT81" s="163"/>
      <c r="IKU81" s="163"/>
      <c r="IKV81" s="163"/>
      <c r="IKW81" s="163"/>
      <c r="IKX81" s="163"/>
      <c r="IKY81" s="163"/>
      <c r="IKZ81" s="163"/>
      <c r="ILA81" s="163"/>
      <c r="ILB81" s="163"/>
      <c r="ILC81" s="163"/>
      <c r="ILD81" s="163"/>
      <c r="ILE81" s="163"/>
      <c r="ILF81" s="163"/>
      <c r="ILG81" s="163"/>
      <c r="ILH81" s="163"/>
      <c r="ILI81" s="163"/>
      <c r="ILJ81" s="163"/>
      <c r="ILK81" s="163"/>
      <c r="ILL81" s="163"/>
      <c r="ILM81" s="163"/>
      <c r="ILN81" s="163"/>
      <c r="ILO81" s="163"/>
      <c r="ILP81" s="163"/>
      <c r="ILQ81" s="163"/>
      <c r="ILR81" s="163"/>
      <c r="ILS81" s="163"/>
      <c r="ILT81" s="163"/>
      <c r="ILU81" s="163"/>
      <c r="ILV81" s="163"/>
      <c r="ILW81" s="163"/>
      <c r="ILX81" s="163"/>
      <c r="ILY81" s="163"/>
      <c r="ILZ81" s="163"/>
      <c r="IMA81" s="163"/>
      <c r="IMB81" s="163"/>
      <c r="IMC81" s="163"/>
      <c r="IMD81" s="163"/>
      <c r="IME81" s="163"/>
      <c r="IMF81" s="163"/>
      <c r="IMG81" s="163"/>
      <c r="IMH81" s="163"/>
      <c r="IMI81" s="163"/>
      <c r="IMJ81" s="163"/>
      <c r="IMK81" s="163"/>
      <c r="IML81" s="163"/>
      <c r="IMM81" s="163"/>
      <c r="IMN81" s="163"/>
      <c r="IMO81" s="163"/>
      <c r="IMP81" s="163"/>
      <c r="IMQ81" s="163"/>
      <c r="IMR81" s="163"/>
      <c r="IMS81" s="163"/>
      <c r="IMT81" s="163"/>
      <c r="IMU81" s="163"/>
      <c r="IMV81" s="163"/>
      <c r="IMW81" s="163"/>
      <c r="IMX81" s="163"/>
      <c r="IMY81" s="163"/>
      <c r="IMZ81" s="163"/>
      <c r="INA81" s="163"/>
      <c r="INB81" s="163"/>
      <c r="INC81" s="163"/>
      <c r="IND81" s="163"/>
      <c r="INE81" s="163"/>
      <c r="INF81" s="163"/>
      <c r="ING81" s="163"/>
      <c r="INH81" s="163"/>
      <c r="INI81" s="163"/>
      <c r="INJ81" s="163"/>
      <c r="INK81" s="163"/>
      <c r="INL81" s="163"/>
      <c r="INM81" s="163"/>
      <c r="INN81" s="163"/>
      <c r="INO81" s="163"/>
      <c r="INP81" s="163"/>
      <c r="INQ81" s="163"/>
      <c r="INR81" s="163"/>
      <c r="INS81" s="163"/>
      <c r="INT81" s="163"/>
      <c r="INU81" s="163"/>
      <c r="INV81" s="163"/>
      <c r="INW81" s="163"/>
      <c r="INX81" s="163"/>
      <c r="INY81" s="163"/>
      <c r="INZ81" s="163"/>
      <c r="IOA81" s="163"/>
      <c r="IOB81" s="163"/>
      <c r="IOC81" s="163"/>
      <c r="IOD81" s="163"/>
      <c r="IOE81" s="163"/>
      <c r="IOF81" s="163"/>
      <c r="IOG81" s="163"/>
      <c r="IOH81" s="163"/>
      <c r="IOI81" s="163"/>
      <c r="IOJ81" s="163"/>
      <c r="IOK81" s="163"/>
      <c r="IOL81" s="163"/>
      <c r="IOM81" s="163"/>
      <c r="ION81" s="163"/>
      <c r="IOO81" s="163"/>
      <c r="IOP81" s="163"/>
      <c r="IOQ81" s="163"/>
      <c r="IOR81" s="163"/>
      <c r="IOS81" s="163"/>
      <c r="IOT81" s="163"/>
      <c r="IOU81" s="163"/>
      <c r="IOV81" s="163"/>
      <c r="IOW81" s="163"/>
      <c r="IOX81" s="163"/>
      <c r="IOY81" s="163"/>
      <c r="IOZ81" s="163"/>
      <c r="IPA81" s="163"/>
      <c r="IPB81" s="163"/>
      <c r="IPC81" s="163"/>
      <c r="IPD81" s="163"/>
      <c r="IPE81" s="163"/>
      <c r="IPF81" s="163"/>
      <c r="IPG81" s="163"/>
      <c r="IPH81" s="163"/>
      <c r="IPI81" s="163"/>
      <c r="IPJ81" s="163"/>
      <c r="IPK81" s="163"/>
      <c r="IPL81" s="163"/>
      <c r="IPM81" s="163"/>
      <c r="IPN81" s="163"/>
      <c r="IPO81" s="163"/>
      <c r="IPP81" s="163"/>
      <c r="IPQ81" s="163"/>
      <c r="IPR81" s="163"/>
      <c r="IPS81" s="163"/>
      <c r="IPT81" s="163"/>
      <c r="IPU81" s="163"/>
      <c r="IPV81" s="163"/>
      <c r="IPW81" s="163"/>
      <c r="IPX81" s="163"/>
      <c r="IPY81" s="163"/>
      <c r="IPZ81" s="163"/>
      <c r="IQA81" s="163"/>
      <c r="IQB81" s="163"/>
      <c r="IQC81" s="163"/>
      <c r="IQD81" s="163"/>
      <c r="IQE81" s="163"/>
      <c r="IQF81" s="163"/>
      <c r="IQG81" s="163"/>
      <c r="IQH81" s="163"/>
      <c r="IQI81" s="163"/>
      <c r="IQJ81" s="163"/>
      <c r="IQK81" s="163"/>
      <c r="IQL81" s="163"/>
      <c r="IQM81" s="163"/>
      <c r="IQN81" s="163"/>
      <c r="IQO81" s="163"/>
      <c r="IQP81" s="163"/>
      <c r="IQQ81" s="163"/>
      <c r="IQR81" s="163"/>
      <c r="IQS81" s="163"/>
      <c r="IQT81" s="163"/>
      <c r="IQU81" s="163"/>
      <c r="IQV81" s="163"/>
      <c r="IQW81" s="163"/>
      <c r="IQX81" s="163"/>
      <c r="IQY81" s="163"/>
      <c r="IQZ81" s="163"/>
      <c r="IRA81" s="163"/>
      <c r="IRB81" s="163"/>
      <c r="IRC81" s="163"/>
      <c r="IRD81" s="163"/>
      <c r="IRE81" s="163"/>
      <c r="IRF81" s="163"/>
      <c r="IRG81" s="163"/>
      <c r="IRH81" s="163"/>
      <c r="IRI81" s="163"/>
      <c r="IRJ81" s="163"/>
      <c r="IRK81" s="163"/>
      <c r="IRL81" s="163"/>
      <c r="IRM81" s="163"/>
      <c r="IRN81" s="163"/>
      <c r="IRO81" s="163"/>
      <c r="IRP81" s="163"/>
      <c r="IRQ81" s="163"/>
      <c r="IRR81" s="163"/>
      <c r="IRS81" s="163"/>
      <c r="IRT81" s="163"/>
      <c r="IRU81" s="163"/>
      <c r="IRV81" s="163"/>
      <c r="IRW81" s="163"/>
      <c r="IRX81" s="163"/>
      <c r="IRY81" s="163"/>
      <c r="IRZ81" s="163"/>
      <c r="ISA81" s="163"/>
      <c r="ISB81" s="163"/>
      <c r="ISC81" s="163"/>
      <c r="ISD81" s="163"/>
      <c r="ISE81" s="163"/>
      <c r="ISF81" s="163"/>
      <c r="ISG81" s="163"/>
      <c r="ISH81" s="163"/>
      <c r="ISI81" s="163"/>
      <c r="ISJ81" s="163"/>
      <c r="ISK81" s="163"/>
      <c r="ISL81" s="163"/>
      <c r="ISM81" s="163"/>
      <c r="ISN81" s="163"/>
      <c r="ISO81" s="163"/>
      <c r="ISP81" s="163"/>
      <c r="ISQ81" s="163"/>
      <c r="ISR81" s="163"/>
      <c r="ISS81" s="163"/>
      <c r="IST81" s="163"/>
      <c r="ISU81" s="163"/>
      <c r="ISV81" s="163"/>
      <c r="ISW81" s="163"/>
      <c r="ISX81" s="163"/>
      <c r="ISY81" s="163"/>
      <c r="ISZ81" s="163"/>
      <c r="ITA81" s="163"/>
      <c r="ITB81" s="163"/>
      <c r="ITC81" s="163"/>
      <c r="ITD81" s="163"/>
      <c r="ITE81" s="163"/>
      <c r="ITF81" s="163"/>
      <c r="ITG81" s="163"/>
      <c r="ITH81" s="163"/>
      <c r="ITI81" s="163"/>
      <c r="ITJ81" s="163"/>
      <c r="ITK81" s="163"/>
      <c r="ITL81" s="163"/>
      <c r="ITM81" s="163"/>
      <c r="ITN81" s="163"/>
      <c r="ITO81" s="163"/>
      <c r="ITP81" s="163"/>
      <c r="ITQ81" s="163"/>
      <c r="ITR81" s="163"/>
      <c r="ITS81" s="163"/>
      <c r="ITT81" s="163"/>
      <c r="ITU81" s="163"/>
      <c r="ITV81" s="163"/>
      <c r="ITW81" s="163"/>
      <c r="ITX81" s="163"/>
      <c r="ITY81" s="163"/>
      <c r="ITZ81" s="163"/>
      <c r="IUA81" s="163"/>
      <c r="IUB81" s="163"/>
      <c r="IUC81" s="163"/>
      <c r="IUD81" s="163"/>
      <c r="IUE81" s="163"/>
      <c r="IUF81" s="163"/>
      <c r="IUG81" s="163"/>
      <c r="IUH81" s="163"/>
      <c r="IUI81" s="163"/>
      <c r="IUJ81" s="163"/>
      <c r="IUK81" s="163"/>
      <c r="IUL81" s="163"/>
      <c r="IUM81" s="163"/>
      <c r="IUN81" s="163"/>
      <c r="IUO81" s="163"/>
      <c r="IUP81" s="163"/>
      <c r="IUQ81" s="163"/>
      <c r="IUR81" s="163"/>
      <c r="IUS81" s="163"/>
      <c r="IUT81" s="163"/>
      <c r="IUU81" s="163"/>
      <c r="IUV81" s="163"/>
      <c r="IUW81" s="163"/>
      <c r="IUX81" s="163"/>
      <c r="IUY81" s="163"/>
      <c r="IUZ81" s="163"/>
      <c r="IVA81" s="163"/>
      <c r="IVB81" s="163"/>
      <c r="IVC81" s="163"/>
      <c r="IVD81" s="163"/>
      <c r="IVE81" s="163"/>
      <c r="IVF81" s="163"/>
      <c r="IVG81" s="163"/>
      <c r="IVH81" s="163"/>
      <c r="IVI81" s="163"/>
      <c r="IVJ81" s="163"/>
      <c r="IVK81" s="163"/>
      <c r="IVL81" s="163"/>
      <c r="IVM81" s="163"/>
      <c r="IVN81" s="163"/>
      <c r="IVO81" s="163"/>
      <c r="IVP81" s="163"/>
      <c r="IVQ81" s="163"/>
      <c r="IVR81" s="163"/>
      <c r="IVS81" s="163"/>
      <c r="IVT81" s="163"/>
      <c r="IVU81" s="163"/>
      <c r="IVV81" s="163"/>
      <c r="IVW81" s="163"/>
      <c r="IVX81" s="163"/>
      <c r="IVY81" s="163"/>
      <c r="IVZ81" s="163"/>
      <c r="IWA81" s="163"/>
      <c r="IWB81" s="163"/>
      <c r="IWC81" s="163"/>
      <c r="IWD81" s="163"/>
      <c r="IWE81" s="163"/>
      <c r="IWF81" s="163"/>
      <c r="IWG81" s="163"/>
      <c r="IWH81" s="163"/>
      <c r="IWI81" s="163"/>
      <c r="IWJ81" s="163"/>
      <c r="IWK81" s="163"/>
      <c r="IWL81" s="163"/>
      <c r="IWM81" s="163"/>
      <c r="IWN81" s="163"/>
      <c r="IWO81" s="163"/>
      <c r="IWP81" s="163"/>
      <c r="IWQ81" s="163"/>
      <c r="IWR81" s="163"/>
      <c r="IWS81" s="163"/>
      <c r="IWT81" s="163"/>
      <c r="IWU81" s="163"/>
      <c r="IWV81" s="163"/>
      <c r="IWW81" s="163"/>
      <c r="IWX81" s="163"/>
      <c r="IWY81" s="163"/>
      <c r="IWZ81" s="163"/>
      <c r="IXA81" s="163"/>
      <c r="IXB81" s="163"/>
      <c r="IXC81" s="163"/>
      <c r="IXD81" s="163"/>
      <c r="IXE81" s="163"/>
      <c r="IXF81" s="163"/>
      <c r="IXG81" s="163"/>
      <c r="IXH81" s="163"/>
      <c r="IXI81" s="163"/>
      <c r="IXJ81" s="163"/>
      <c r="IXK81" s="163"/>
      <c r="IXL81" s="163"/>
      <c r="IXM81" s="163"/>
      <c r="IXN81" s="163"/>
      <c r="IXO81" s="163"/>
      <c r="IXP81" s="163"/>
      <c r="IXQ81" s="163"/>
      <c r="IXR81" s="163"/>
      <c r="IXS81" s="163"/>
      <c r="IXT81" s="163"/>
      <c r="IXU81" s="163"/>
      <c r="IXV81" s="163"/>
      <c r="IXW81" s="163"/>
      <c r="IXX81" s="163"/>
      <c r="IXY81" s="163"/>
      <c r="IXZ81" s="163"/>
      <c r="IYA81" s="163"/>
      <c r="IYB81" s="163"/>
      <c r="IYC81" s="163"/>
      <c r="IYD81" s="163"/>
      <c r="IYE81" s="163"/>
      <c r="IYF81" s="163"/>
      <c r="IYG81" s="163"/>
      <c r="IYH81" s="163"/>
      <c r="IYI81" s="163"/>
      <c r="IYJ81" s="163"/>
      <c r="IYK81" s="163"/>
      <c r="IYL81" s="163"/>
      <c r="IYM81" s="163"/>
      <c r="IYN81" s="163"/>
      <c r="IYO81" s="163"/>
      <c r="IYP81" s="163"/>
      <c r="IYQ81" s="163"/>
      <c r="IYR81" s="163"/>
      <c r="IYS81" s="163"/>
      <c r="IYT81" s="163"/>
      <c r="IYU81" s="163"/>
      <c r="IYV81" s="163"/>
      <c r="IYW81" s="163"/>
      <c r="IYX81" s="163"/>
      <c r="IYY81" s="163"/>
      <c r="IYZ81" s="163"/>
      <c r="IZA81" s="163"/>
      <c r="IZB81" s="163"/>
      <c r="IZC81" s="163"/>
      <c r="IZD81" s="163"/>
      <c r="IZE81" s="163"/>
      <c r="IZF81" s="163"/>
      <c r="IZG81" s="163"/>
      <c r="IZH81" s="163"/>
      <c r="IZI81" s="163"/>
      <c r="IZJ81" s="163"/>
      <c r="IZK81" s="163"/>
      <c r="IZL81" s="163"/>
      <c r="IZM81" s="163"/>
      <c r="IZN81" s="163"/>
      <c r="IZO81" s="163"/>
      <c r="IZP81" s="163"/>
      <c r="IZQ81" s="163"/>
      <c r="IZR81" s="163"/>
      <c r="IZS81" s="163"/>
      <c r="IZT81" s="163"/>
      <c r="IZU81" s="163"/>
      <c r="IZV81" s="163"/>
      <c r="IZW81" s="163"/>
      <c r="IZX81" s="163"/>
      <c r="IZY81" s="163"/>
      <c r="IZZ81" s="163"/>
      <c r="JAA81" s="163"/>
      <c r="JAB81" s="163"/>
      <c r="JAC81" s="163"/>
      <c r="JAD81" s="163"/>
      <c r="JAE81" s="163"/>
      <c r="JAF81" s="163"/>
      <c r="JAG81" s="163"/>
      <c r="JAH81" s="163"/>
      <c r="JAI81" s="163"/>
      <c r="JAJ81" s="163"/>
      <c r="JAK81" s="163"/>
      <c r="JAL81" s="163"/>
      <c r="JAM81" s="163"/>
      <c r="JAN81" s="163"/>
      <c r="JAO81" s="163"/>
      <c r="JAP81" s="163"/>
      <c r="JAQ81" s="163"/>
      <c r="JAR81" s="163"/>
      <c r="JAS81" s="163"/>
      <c r="JAT81" s="163"/>
      <c r="JAU81" s="163"/>
      <c r="JAV81" s="163"/>
      <c r="JAW81" s="163"/>
      <c r="JAX81" s="163"/>
      <c r="JAY81" s="163"/>
      <c r="JAZ81" s="163"/>
      <c r="JBA81" s="163"/>
      <c r="JBB81" s="163"/>
      <c r="JBC81" s="163"/>
      <c r="JBD81" s="163"/>
      <c r="JBE81" s="163"/>
      <c r="JBF81" s="163"/>
      <c r="JBG81" s="163"/>
      <c r="JBH81" s="163"/>
      <c r="JBI81" s="163"/>
      <c r="JBJ81" s="163"/>
      <c r="JBK81" s="163"/>
      <c r="JBL81" s="163"/>
      <c r="JBM81" s="163"/>
      <c r="JBN81" s="163"/>
      <c r="JBO81" s="163"/>
      <c r="JBP81" s="163"/>
      <c r="JBQ81" s="163"/>
      <c r="JBR81" s="163"/>
      <c r="JBS81" s="163"/>
      <c r="JBT81" s="163"/>
      <c r="JBU81" s="163"/>
      <c r="JBV81" s="163"/>
      <c r="JBW81" s="163"/>
      <c r="JBX81" s="163"/>
      <c r="JBY81" s="163"/>
      <c r="JBZ81" s="163"/>
      <c r="JCA81" s="163"/>
      <c r="JCB81" s="163"/>
      <c r="JCC81" s="163"/>
      <c r="JCD81" s="163"/>
      <c r="JCE81" s="163"/>
      <c r="JCF81" s="163"/>
      <c r="JCG81" s="163"/>
      <c r="JCH81" s="163"/>
      <c r="JCI81" s="163"/>
      <c r="JCJ81" s="163"/>
      <c r="JCK81" s="163"/>
      <c r="JCL81" s="163"/>
      <c r="JCM81" s="163"/>
      <c r="JCN81" s="163"/>
      <c r="JCO81" s="163"/>
      <c r="JCP81" s="163"/>
      <c r="JCQ81" s="163"/>
      <c r="JCR81" s="163"/>
      <c r="JCS81" s="163"/>
      <c r="JCT81" s="163"/>
      <c r="JCU81" s="163"/>
      <c r="JCV81" s="163"/>
      <c r="JCW81" s="163"/>
      <c r="JCX81" s="163"/>
      <c r="JCY81" s="163"/>
      <c r="JCZ81" s="163"/>
      <c r="JDA81" s="163"/>
      <c r="JDB81" s="163"/>
      <c r="JDC81" s="163"/>
      <c r="JDD81" s="163"/>
      <c r="JDE81" s="163"/>
      <c r="JDF81" s="163"/>
      <c r="JDG81" s="163"/>
      <c r="JDH81" s="163"/>
      <c r="JDI81" s="163"/>
      <c r="JDJ81" s="163"/>
      <c r="JDK81" s="163"/>
      <c r="JDL81" s="163"/>
      <c r="JDM81" s="163"/>
      <c r="JDN81" s="163"/>
      <c r="JDO81" s="163"/>
      <c r="JDP81" s="163"/>
      <c r="JDQ81" s="163"/>
      <c r="JDR81" s="163"/>
      <c r="JDS81" s="163"/>
      <c r="JDT81" s="163"/>
      <c r="JDU81" s="163"/>
      <c r="JDV81" s="163"/>
      <c r="JDW81" s="163"/>
      <c r="JDX81" s="163"/>
      <c r="JDY81" s="163"/>
      <c r="JDZ81" s="163"/>
      <c r="JEA81" s="163"/>
      <c r="JEB81" s="163"/>
      <c r="JEC81" s="163"/>
      <c r="JED81" s="163"/>
      <c r="JEE81" s="163"/>
      <c r="JEF81" s="163"/>
      <c r="JEG81" s="163"/>
      <c r="JEH81" s="163"/>
      <c r="JEI81" s="163"/>
      <c r="JEJ81" s="163"/>
      <c r="JEK81" s="163"/>
      <c r="JEL81" s="163"/>
      <c r="JEM81" s="163"/>
      <c r="JEN81" s="163"/>
      <c r="JEO81" s="163"/>
      <c r="JEP81" s="163"/>
      <c r="JEQ81" s="163"/>
      <c r="JER81" s="163"/>
      <c r="JES81" s="163"/>
      <c r="JET81" s="163"/>
      <c r="JEU81" s="163"/>
      <c r="JEV81" s="163"/>
      <c r="JEW81" s="163"/>
      <c r="JEX81" s="163"/>
      <c r="JEY81" s="163"/>
      <c r="JEZ81" s="163"/>
      <c r="JFA81" s="163"/>
      <c r="JFB81" s="163"/>
      <c r="JFC81" s="163"/>
      <c r="JFD81" s="163"/>
      <c r="JFE81" s="163"/>
      <c r="JFF81" s="163"/>
      <c r="JFG81" s="163"/>
      <c r="JFH81" s="163"/>
      <c r="JFI81" s="163"/>
      <c r="JFJ81" s="163"/>
      <c r="JFK81" s="163"/>
      <c r="JFL81" s="163"/>
      <c r="JFM81" s="163"/>
      <c r="JFN81" s="163"/>
      <c r="JFO81" s="163"/>
      <c r="JFP81" s="163"/>
      <c r="JFQ81" s="163"/>
      <c r="JFR81" s="163"/>
      <c r="JFS81" s="163"/>
      <c r="JFT81" s="163"/>
      <c r="JFU81" s="163"/>
      <c r="JFV81" s="163"/>
      <c r="JFW81" s="163"/>
      <c r="JFX81" s="163"/>
      <c r="JFY81" s="163"/>
      <c r="JFZ81" s="163"/>
      <c r="JGA81" s="163"/>
      <c r="JGB81" s="163"/>
      <c r="JGC81" s="163"/>
      <c r="JGD81" s="163"/>
      <c r="JGE81" s="163"/>
      <c r="JGF81" s="163"/>
      <c r="JGG81" s="163"/>
      <c r="JGH81" s="163"/>
      <c r="JGI81" s="163"/>
      <c r="JGJ81" s="163"/>
      <c r="JGK81" s="163"/>
      <c r="JGL81" s="163"/>
      <c r="JGM81" s="163"/>
      <c r="JGN81" s="163"/>
      <c r="JGO81" s="163"/>
      <c r="JGP81" s="163"/>
      <c r="JGQ81" s="163"/>
      <c r="JGR81" s="163"/>
      <c r="JGS81" s="163"/>
      <c r="JGT81" s="163"/>
      <c r="JGU81" s="163"/>
      <c r="JGV81" s="163"/>
      <c r="JGW81" s="163"/>
      <c r="JGX81" s="163"/>
      <c r="JGY81" s="163"/>
      <c r="JGZ81" s="163"/>
      <c r="JHA81" s="163"/>
      <c r="JHB81" s="163"/>
      <c r="JHC81" s="163"/>
      <c r="JHD81" s="163"/>
      <c r="JHE81" s="163"/>
      <c r="JHF81" s="163"/>
      <c r="JHG81" s="163"/>
      <c r="JHH81" s="163"/>
      <c r="JHI81" s="163"/>
      <c r="JHJ81" s="163"/>
      <c r="JHK81" s="163"/>
      <c r="JHL81" s="163"/>
      <c r="JHM81" s="163"/>
      <c r="JHN81" s="163"/>
      <c r="JHO81" s="163"/>
      <c r="JHP81" s="163"/>
      <c r="JHQ81" s="163"/>
      <c r="JHR81" s="163"/>
      <c r="JHS81" s="163"/>
      <c r="JHT81" s="163"/>
      <c r="JHU81" s="163"/>
      <c r="JHV81" s="163"/>
      <c r="JHW81" s="163"/>
      <c r="JHX81" s="163"/>
      <c r="JHY81" s="163"/>
      <c r="JHZ81" s="163"/>
      <c r="JIA81" s="163"/>
      <c r="JIB81" s="163"/>
      <c r="JIC81" s="163"/>
      <c r="JID81" s="163"/>
      <c r="JIE81" s="163"/>
      <c r="JIF81" s="163"/>
      <c r="JIG81" s="163"/>
      <c r="JIH81" s="163"/>
      <c r="JII81" s="163"/>
      <c r="JIJ81" s="163"/>
      <c r="JIK81" s="163"/>
      <c r="JIL81" s="163"/>
      <c r="JIM81" s="163"/>
      <c r="JIN81" s="163"/>
      <c r="JIO81" s="163"/>
      <c r="JIP81" s="163"/>
      <c r="JIQ81" s="163"/>
      <c r="JIR81" s="163"/>
      <c r="JIS81" s="163"/>
      <c r="JIT81" s="163"/>
      <c r="JIU81" s="163"/>
      <c r="JIV81" s="163"/>
      <c r="JIW81" s="163"/>
      <c r="JIX81" s="163"/>
      <c r="JIY81" s="163"/>
      <c r="JIZ81" s="163"/>
      <c r="JJA81" s="163"/>
      <c r="JJB81" s="163"/>
      <c r="JJC81" s="163"/>
      <c r="JJD81" s="163"/>
      <c r="JJE81" s="163"/>
      <c r="JJF81" s="163"/>
      <c r="JJG81" s="163"/>
      <c r="JJH81" s="163"/>
      <c r="JJI81" s="163"/>
      <c r="JJJ81" s="163"/>
      <c r="JJK81" s="163"/>
      <c r="JJL81" s="163"/>
      <c r="JJM81" s="163"/>
      <c r="JJN81" s="163"/>
      <c r="JJO81" s="163"/>
      <c r="JJP81" s="163"/>
      <c r="JJQ81" s="163"/>
      <c r="JJR81" s="163"/>
      <c r="JJS81" s="163"/>
      <c r="JJT81" s="163"/>
      <c r="JJU81" s="163"/>
      <c r="JJV81" s="163"/>
      <c r="JJW81" s="163"/>
      <c r="JJX81" s="163"/>
      <c r="JJY81" s="163"/>
      <c r="JJZ81" s="163"/>
      <c r="JKA81" s="163"/>
      <c r="JKB81" s="163"/>
      <c r="JKC81" s="163"/>
      <c r="JKD81" s="163"/>
      <c r="JKE81" s="163"/>
      <c r="JKF81" s="163"/>
      <c r="JKG81" s="163"/>
      <c r="JKH81" s="163"/>
      <c r="JKI81" s="163"/>
      <c r="JKJ81" s="163"/>
      <c r="JKK81" s="163"/>
      <c r="JKL81" s="163"/>
      <c r="JKM81" s="163"/>
      <c r="JKN81" s="163"/>
      <c r="JKO81" s="163"/>
      <c r="JKP81" s="163"/>
      <c r="JKQ81" s="163"/>
      <c r="JKR81" s="163"/>
      <c r="JKS81" s="163"/>
      <c r="JKT81" s="163"/>
      <c r="JKU81" s="163"/>
      <c r="JKV81" s="163"/>
      <c r="JKW81" s="163"/>
      <c r="JKX81" s="163"/>
      <c r="JKY81" s="163"/>
      <c r="JKZ81" s="163"/>
      <c r="JLA81" s="163"/>
      <c r="JLB81" s="163"/>
      <c r="JLC81" s="163"/>
      <c r="JLD81" s="163"/>
      <c r="JLE81" s="163"/>
      <c r="JLF81" s="163"/>
      <c r="JLG81" s="163"/>
      <c r="JLH81" s="163"/>
      <c r="JLI81" s="163"/>
      <c r="JLJ81" s="163"/>
      <c r="JLK81" s="163"/>
      <c r="JLL81" s="163"/>
      <c r="JLM81" s="163"/>
      <c r="JLN81" s="163"/>
      <c r="JLO81" s="163"/>
      <c r="JLP81" s="163"/>
      <c r="JLQ81" s="163"/>
      <c r="JLR81" s="163"/>
      <c r="JLS81" s="163"/>
      <c r="JLT81" s="163"/>
      <c r="JLU81" s="163"/>
      <c r="JLV81" s="163"/>
      <c r="JLW81" s="163"/>
      <c r="JLX81" s="163"/>
      <c r="JLY81" s="163"/>
      <c r="JLZ81" s="163"/>
      <c r="JMA81" s="163"/>
      <c r="JMB81" s="163"/>
      <c r="JMC81" s="163"/>
      <c r="JMD81" s="163"/>
      <c r="JME81" s="163"/>
      <c r="JMF81" s="163"/>
      <c r="JMG81" s="163"/>
      <c r="JMH81" s="163"/>
      <c r="JMI81" s="163"/>
      <c r="JMJ81" s="163"/>
      <c r="JMK81" s="163"/>
      <c r="JML81" s="163"/>
      <c r="JMM81" s="163"/>
      <c r="JMN81" s="163"/>
      <c r="JMO81" s="163"/>
      <c r="JMP81" s="163"/>
      <c r="JMQ81" s="163"/>
      <c r="JMR81" s="163"/>
      <c r="JMS81" s="163"/>
      <c r="JMT81" s="163"/>
      <c r="JMU81" s="163"/>
      <c r="JMV81" s="163"/>
      <c r="JMW81" s="163"/>
      <c r="JMX81" s="163"/>
      <c r="JMY81" s="163"/>
      <c r="JMZ81" s="163"/>
      <c r="JNA81" s="163"/>
      <c r="JNB81" s="163"/>
      <c r="JNC81" s="163"/>
      <c r="JND81" s="163"/>
      <c r="JNE81" s="163"/>
      <c r="JNF81" s="163"/>
      <c r="JNG81" s="163"/>
      <c r="JNH81" s="163"/>
      <c r="JNI81" s="163"/>
      <c r="JNJ81" s="163"/>
      <c r="JNK81" s="163"/>
      <c r="JNL81" s="163"/>
      <c r="JNM81" s="163"/>
      <c r="JNN81" s="163"/>
      <c r="JNO81" s="163"/>
      <c r="JNP81" s="163"/>
      <c r="JNQ81" s="163"/>
      <c r="JNR81" s="163"/>
      <c r="JNS81" s="163"/>
      <c r="JNT81" s="163"/>
      <c r="JNU81" s="163"/>
      <c r="JNV81" s="163"/>
      <c r="JNW81" s="163"/>
      <c r="JNX81" s="163"/>
      <c r="JNY81" s="163"/>
      <c r="JNZ81" s="163"/>
      <c r="JOA81" s="163"/>
      <c r="JOB81" s="163"/>
      <c r="JOC81" s="163"/>
      <c r="JOD81" s="163"/>
      <c r="JOE81" s="163"/>
      <c r="JOF81" s="163"/>
      <c r="JOG81" s="163"/>
      <c r="JOH81" s="163"/>
      <c r="JOI81" s="163"/>
      <c r="JOJ81" s="163"/>
      <c r="JOK81" s="163"/>
      <c r="JOL81" s="163"/>
      <c r="JOM81" s="163"/>
      <c r="JON81" s="163"/>
      <c r="JOO81" s="163"/>
      <c r="JOP81" s="163"/>
      <c r="JOQ81" s="163"/>
      <c r="JOR81" s="163"/>
      <c r="JOS81" s="163"/>
      <c r="JOT81" s="163"/>
      <c r="JOU81" s="163"/>
      <c r="JOV81" s="163"/>
      <c r="JOW81" s="163"/>
      <c r="JOX81" s="163"/>
      <c r="JOY81" s="163"/>
      <c r="JOZ81" s="163"/>
      <c r="JPA81" s="163"/>
      <c r="JPB81" s="163"/>
      <c r="JPC81" s="163"/>
      <c r="JPD81" s="163"/>
      <c r="JPE81" s="163"/>
      <c r="JPF81" s="163"/>
      <c r="JPG81" s="163"/>
      <c r="JPH81" s="163"/>
      <c r="JPI81" s="163"/>
      <c r="JPJ81" s="163"/>
      <c r="JPK81" s="163"/>
      <c r="JPL81" s="163"/>
      <c r="JPM81" s="163"/>
      <c r="JPN81" s="163"/>
      <c r="JPO81" s="163"/>
      <c r="JPP81" s="163"/>
      <c r="JPQ81" s="163"/>
      <c r="JPR81" s="163"/>
      <c r="JPS81" s="163"/>
      <c r="JPT81" s="163"/>
      <c r="JPU81" s="163"/>
      <c r="JPV81" s="163"/>
      <c r="JPW81" s="163"/>
      <c r="JPX81" s="163"/>
      <c r="JPY81" s="163"/>
      <c r="JPZ81" s="163"/>
      <c r="JQA81" s="163"/>
      <c r="JQB81" s="163"/>
      <c r="JQC81" s="163"/>
      <c r="JQD81" s="163"/>
      <c r="JQE81" s="163"/>
      <c r="JQF81" s="163"/>
      <c r="JQG81" s="163"/>
      <c r="JQH81" s="163"/>
      <c r="JQI81" s="163"/>
      <c r="JQJ81" s="163"/>
      <c r="JQK81" s="163"/>
      <c r="JQL81" s="163"/>
      <c r="JQM81" s="163"/>
      <c r="JQN81" s="163"/>
      <c r="JQO81" s="163"/>
      <c r="JQP81" s="163"/>
      <c r="JQQ81" s="163"/>
      <c r="JQR81" s="163"/>
      <c r="JQS81" s="163"/>
      <c r="JQT81" s="163"/>
      <c r="JQU81" s="163"/>
      <c r="JQV81" s="163"/>
      <c r="JQW81" s="163"/>
      <c r="JQX81" s="163"/>
      <c r="JQY81" s="163"/>
      <c r="JQZ81" s="163"/>
      <c r="JRA81" s="163"/>
      <c r="JRB81" s="163"/>
      <c r="JRC81" s="163"/>
      <c r="JRD81" s="163"/>
      <c r="JRE81" s="163"/>
      <c r="JRF81" s="163"/>
      <c r="JRG81" s="163"/>
      <c r="JRH81" s="163"/>
      <c r="JRI81" s="163"/>
      <c r="JRJ81" s="163"/>
      <c r="JRK81" s="163"/>
      <c r="JRL81" s="163"/>
      <c r="JRM81" s="163"/>
      <c r="JRN81" s="163"/>
      <c r="JRO81" s="163"/>
      <c r="JRP81" s="163"/>
      <c r="JRQ81" s="163"/>
      <c r="JRR81" s="163"/>
      <c r="JRS81" s="163"/>
      <c r="JRT81" s="163"/>
      <c r="JRU81" s="163"/>
      <c r="JRV81" s="163"/>
      <c r="JRW81" s="163"/>
      <c r="JRX81" s="163"/>
      <c r="JRY81" s="163"/>
      <c r="JRZ81" s="163"/>
      <c r="JSA81" s="163"/>
      <c r="JSB81" s="163"/>
      <c r="JSC81" s="163"/>
      <c r="JSD81" s="163"/>
      <c r="JSE81" s="163"/>
      <c r="JSF81" s="163"/>
      <c r="JSG81" s="163"/>
      <c r="JSH81" s="163"/>
      <c r="JSI81" s="163"/>
      <c r="JSJ81" s="163"/>
      <c r="JSK81" s="163"/>
      <c r="JSL81" s="163"/>
      <c r="JSM81" s="163"/>
      <c r="JSN81" s="163"/>
      <c r="JSO81" s="163"/>
      <c r="JSP81" s="163"/>
      <c r="JSQ81" s="163"/>
      <c r="JSR81" s="163"/>
      <c r="JSS81" s="163"/>
      <c r="JST81" s="163"/>
      <c r="JSU81" s="163"/>
      <c r="JSV81" s="163"/>
      <c r="JSW81" s="163"/>
      <c r="JSX81" s="163"/>
      <c r="JSY81" s="163"/>
      <c r="JSZ81" s="163"/>
      <c r="JTA81" s="163"/>
      <c r="JTB81" s="163"/>
      <c r="JTC81" s="163"/>
      <c r="JTD81" s="163"/>
      <c r="JTE81" s="163"/>
      <c r="JTF81" s="163"/>
      <c r="JTG81" s="163"/>
      <c r="JTH81" s="163"/>
      <c r="JTI81" s="163"/>
      <c r="JTJ81" s="163"/>
      <c r="JTK81" s="163"/>
      <c r="JTL81" s="163"/>
      <c r="JTM81" s="163"/>
      <c r="JTN81" s="163"/>
      <c r="JTO81" s="163"/>
      <c r="JTP81" s="163"/>
      <c r="JTQ81" s="163"/>
      <c r="JTR81" s="163"/>
      <c r="JTS81" s="163"/>
      <c r="JTT81" s="163"/>
      <c r="JTU81" s="163"/>
      <c r="JTV81" s="163"/>
      <c r="JTW81" s="163"/>
      <c r="JTX81" s="163"/>
      <c r="JTY81" s="163"/>
      <c r="JTZ81" s="163"/>
      <c r="JUA81" s="163"/>
      <c r="JUB81" s="163"/>
      <c r="JUC81" s="163"/>
      <c r="JUD81" s="163"/>
      <c r="JUE81" s="163"/>
      <c r="JUF81" s="163"/>
      <c r="JUG81" s="163"/>
      <c r="JUH81" s="163"/>
      <c r="JUI81" s="163"/>
      <c r="JUJ81" s="163"/>
      <c r="JUK81" s="163"/>
      <c r="JUL81" s="163"/>
      <c r="JUM81" s="163"/>
      <c r="JUN81" s="163"/>
      <c r="JUO81" s="163"/>
      <c r="JUP81" s="163"/>
      <c r="JUQ81" s="163"/>
      <c r="JUR81" s="163"/>
      <c r="JUS81" s="163"/>
      <c r="JUT81" s="163"/>
      <c r="JUU81" s="163"/>
      <c r="JUV81" s="163"/>
      <c r="JUW81" s="163"/>
      <c r="JUX81" s="163"/>
      <c r="JUY81" s="163"/>
      <c r="JUZ81" s="163"/>
      <c r="JVA81" s="163"/>
      <c r="JVB81" s="163"/>
      <c r="JVC81" s="163"/>
      <c r="JVD81" s="163"/>
      <c r="JVE81" s="163"/>
      <c r="JVF81" s="163"/>
      <c r="JVG81" s="163"/>
      <c r="JVH81" s="163"/>
      <c r="JVI81" s="163"/>
      <c r="JVJ81" s="163"/>
      <c r="JVK81" s="163"/>
      <c r="JVL81" s="163"/>
      <c r="JVM81" s="163"/>
      <c r="JVN81" s="163"/>
      <c r="JVO81" s="163"/>
      <c r="JVP81" s="163"/>
      <c r="JVQ81" s="163"/>
      <c r="JVR81" s="163"/>
      <c r="JVS81" s="163"/>
      <c r="JVT81" s="163"/>
      <c r="JVU81" s="163"/>
      <c r="JVV81" s="163"/>
      <c r="JVW81" s="163"/>
      <c r="JVX81" s="163"/>
      <c r="JVY81" s="163"/>
      <c r="JVZ81" s="163"/>
      <c r="JWA81" s="163"/>
      <c r="JWB81" s="163"/>
      <c r="JWC81" s="163"/>
      <c r="JWD81" s="163"/>
      <c r="JWE81" s="163"/>
      <c r="JWF81" s="163"/>
      <c r="JWG81" s="163"/>
      <c r="JWH81" s="163"/>
      <c r="JWI81" s="163"/>
      <c r="JWJ81" s="163"/>
      <c r="JWK81" s="163"/>
      <c r="JWL81" s="163"/>
      <c r="JWM81" s="163"/>
      <c r="JWN81" s="163"/>
      <c r="JWO81" s="163"/>
      <c r="JWP81" s="163"/>
      <c r="JWQ81" s="163"/>
      <c r="JWR81" s="163"/>
      <c r="JWS81" s="163"/>
      <c r="JWT81" s="163"/>
      <c r="JWU81" s="163"/>
      <c r="JWV81" s="163"/>
      <c r="JWW81" s="163"/>
      <c r="JWX81" s="163"/>
      <c r="JWY81" s="163"/>
      <c r="JWZ81" s="163"/>
      <c r="JXA81" s="163"/>
      <c r="JXB81" s="163"/>
      <c r="JXC81" s="163"/>
      <c r="JXD81" s="163"/>
      <c r="JXE81" s="163"/>
      <c r="JXF81" s="163"/>
      <c r="JXG81" s="163"/>
      <c r="JXH81" s="163"/>
      <c r="JXI81" s="163"/>
      <c r="JXJ81" s="163"/>
      <c r="JXK81" s="163"/>
      <c r="JXL81" s="163"/>
      <c r="JXM81" s="163"/>
      <c r="JXN81" s="163"/>
      <c r="JXO81" s="163"/>
      <c r="JXP81" s="163"/>
      <c r="JXQ81" s="163"/>
      <c r="JXR81" s="163"/>
      <c r="JXS81" s="163"/>
      <c r="JXT81" s="163"/>
      <c r="JXU81" s="163"/>
      <c r="JXV81" s="163"/>
      <c r="JXW81" s="163"/>
      <c r="JXX81" s="163"/>
      <c r="JXY81" s="163"/>
      <c r="JXZ81" s="163"/>
      <c r="JYA81" s="163"/>
      <c r="JYB81" s="163"/>
      <c r="JYC81" s="163"/>
      <c r="JYD81" s="163"/>
      <c r="JYE81" s="163"/>
      <c r="JYF81" s="163"/>
      <c r="JYG81" s="163"/>
      <c r="JYH81" s="163"/>
      <c r="JYI81" s="163"/>
      <c r="JYJ81" s="163"/>
      <c r="JYK81" s="163"/>
      <c r="JYL81" s="163"/>
      <c r="JYM81" s="163"/>
      <c r="JYN81" s="163"/>
      <c r="JYO81" s="163"/>
      <c r="JYP81" s="163"/>
      <c r="JYQ81" s="163"/>
      <c r="JYR81" s="163"/>
      <c r="JYS81" s="163"/>
      <c r="JYT81" s="163"/>
      <c r="JYU81" s="163"/>
      <c r="JYV81" s="163"/>
      <c r="JYW81" s="163"/>
      <c r="JYX81" s="163"/>
      <c r="JYY81" s="163"/>
      <c r="JYZ81" s="163"/>
      <c r="JZA81" s="163"/>
      <c r="JZB81" s="163"/>
      <c r="JZC81" s="163"/>
      <c r="JZD81" s="163"/>
      <c r="JZE81" s="163"/>
      <c r="JZF81" s="163"/>
      <c r="JZG81" s="163"/>
      <c r="JZH81" s="163"/>
      <c r="JZI81" s="163"/>
      <c r="JZJ81" s="163"/>
      <c r="JZK81" s="163"/>
      <c r="JZL81" s="163"/>
      <c r="JZM81" s="163"/>
      <c r="JZN81" s="163"/>
      <c r="JZO81" s="163"/>
      <c r="JZP81" s="163"/>
      <c r="JZQ81" s="163"/>
      <c r="JZR81" s="163"/>
      <c r="JZS81" s="163"/>
      <c r="JZT81" s="163"/>
      <c r="JZU81" s="163"/>
      <c r="JZV81" s="163"/>
      <c r="JZW81" s="163"/>
      <c r="JZX81" s="163"/>
      <c r="JZY81" s="163"/>
      <c r="JZZ81" s="163"/>
      <c r="KAA81" s="163"/>
      <c r="KAB81" s="163"/>
      <c r="KAC81" s="163"/>
      <c r="KAD81" s="163"/>
      <c r="KAE81" s="163"/>
      <c r="KAF81" s="163"/>
      <c r="KAG81" s="163"/>
      <c r="KAH81" s="163"/>
      <c r="KAI81" s="163"/>
      <c r="KAJ81" s="163"/>
      <c r="KAK81" s="163"/>
      <c r="KAL81" s="163"/>
      <c r="KAM81" s="163"/>
      <c r="KAN81" s="163"/>
      <c r="KAO81" s="163"/>
      <c r="KAP81" s="163"/>
      <c r="KAQ81" s="163"/>
      <c r="KAR81" s="163"/>
      <c r="KAS81" s="163"/>
      <c r="KAT81" s="163"/>
      <c r="KAU81" s="163"/>
      <c r="KAV81" s="163"/>
      <c r="KAW81" s="163"/>
      <c r="KAX81" s="163"/>
      <c r="KAY81" s="163"/>
      <c r="KAZ81" s="163"/>
      <c r="KBA81" s="163"/>
      <c r="KBB81" s="163"/>
      <c r="KBC81" s="163"/>
      <c r="KBD81" s="163"/>
      <c r="KBE81" s="163"/>
      <c r="KBF81" s="163"/>
      <c r="KBG81" s="163"/>
      <c r="KBH81" s="163"/>
      <c r="KBI81" s="163"/>
      <c r="KBJ81" s="163"/>
      <c r="KBK81" s="163"/>
      <c r="KBL81" s="163"/>
      <c r="KBM81" s="163"/>
      <c r="KBN81" s="163"/>
      <c r="KBO81" s="163"/>
      <c r="KBP81" s="163"/>
      <c r="KBQ81" s="163"/>
      <c r="KBR81" s="163"/>
      <c r="KBS81" s="163"/>
      <c r="KBT81" s="163"/>
      <c r="KBU81" s="163"/>
      <c r="KBV81" s="163"/>
      <c r="KBW81" s="163"/>
      <c r="KBX81" s="163"/>
      <c r="KBY81" s="163"/>
      <c r="KBZ81" s="163"/>
      <c r="KCA81" s="163"/>
      <c r="KCB81" s="163"/>
      <c r="KCC81" s="163"/>
      <c r="KCD81" s="163"/>
      <c r="KCE81" s="163"/>
      <c r="KCF81" s="163"/>
      <c r="KCG81" s="163"/>
      <c r="KCH81" s="163"/>
      <c r="KCI81" s="163"/>
      <c r="KCJ81" s="163"/>
      <c r="KCK81" s="163"/>
      <c r="KCL81" s="163"/>
      <c r="KCM81" s="163"/>
      <c r="KCN81" s="163"/>
      <c r="KCO81" s="163"/>
      <c r="KCP81" s="163"/>
      <c r="KCQ81" s="163"/>
      <c r="KCR81" s="163"/>
      <c r="KCS81" s="163"/>
      <c r="KCT81" s="163"/>
      <c r="KCU81" s="163"/>
      <c r="KCV81" s="163"/>
      <c r="KCW81" s="163"/>
      <c r="KCX81" s="163"/>
      <c r="KCY81" s="163"/>
      <c r="KCZ81" s="163"/>
      <c r="KDA81" s="163"/>
      <c r="KDB81" s="163"/>
      <c r="KDC81" s="163"/>
      <c r="KDD81" s="163"/>
      <c r="KDE81" s="163"/>
      <c r="KDF81" s="163"/>
      <c r="KDG81" s="163"/>
      <c r="KDH81" s="163"/>
      <c r="KDI81" s="163"/>
      <c r="KDJ81" s="163"/>
      <c r="KDK81" s="163"/>
      <c r="KDL81" s="163"/>
      <c r="KDM81" s="163"/>
      <c r="KDN81" s="163"/>
      <c r="KDO81" s="163"/>
      <c r="KDP81" s="163"/>
      <c r="KDQ81" s="163"/>
      <c r="KDR81" s="163"/>
      <c r="KDS81" s="163"/>
      <c r="KDT81" s="163"/>
      <c r="KDU81" s="163"/>
      <c r="KDV81" s="163"/>
      <c r="KDW81" s="163"/>
      <c r="KDX81" s="163"/>
      <c r="KDY81" s="163"/>
      <c r="KDZ81" s="163"/>
      <c r="KEA81" s="163"/>
      <c r="KEB81" s="163"/>
      <c r="KEC81" s="163"/>
      <c r="KED81" s="163"/>
      <c r="KEE81" s="163"/>
      <c r="KEF81" s="163"/>
      <c r="KEG81" s="163"/>
      <c r="KEH81" s="163"/>
      <c r="KEI81" s="163"/>
      <c r="KEJ81" s="163"/>
      <c r="KEK81" s="163"/>
      <c r="KEL81" s="163"/>
      <c r="KEM81" s="163"/>
      <c r="KEN81" s="163"/>
      <c r="KEO81" s="163"/>
      <c r="KEP81" s="163"/>
      <c r="KEQ81" s="163"/>
      <c r="KER81" s="163"/>
      <c r="KES81" s="163"/>
      <c r="KET81" s="163"/>
      <c r="KEU81" s="163"/>
      <c r="KEV81" s="163"/>
      <c r="KEW81" s="163"/>
      <c r="KEX81" s="163"/>
      <c r="KEY81" s="163"/>
      <c r="KEZ81" s="163"/>
      <c r="KFA81" s="163"/>
      <c r="KFB81" s="163"/>
      <c r="KFC81" s="163"/>
      <c r="KFD81" s="163"/>
      <c r="KFE81" s="163"/>
      <c r="KFF81" s="163"/>
      <c r="KFG81" s="163"/>
      <c r="KFH81" s="163"/>
      <c r="KFI81" s="163"/>
      <c r="KFJ81" s="163"/>
      <c r="KFK81" s="163"/>
      <c r="KFL81" s="163"/>
      <c r="KFM81" s="163"/>
      <c r="KFN81" s="163"/>
      <c r="KFO81" s="163"/>
      <c r="KFP81" s="163"/>
      <c r="KFQ81" s="163"/>
      <c r="KFR81" s="163"/>
      <c r="KFS81" s="163"/>
      <c r="KFT81" s="163"/>
      <c r="KFU81" s="163"/>
      <c r="KFV81" s="163"/>
      <c r="KFW81" s="163"/>
      <c r="KFX81" s="163"/>
      <c r="KFY81" s="163"/>
      <c r="KFZ81" s="163"/>
      <c r="KGA81" s="163"/>
      <c r="KGB81" s="163"/>
      <c r="KGC81" s="163"/>
      <c r="KGD81" s="163"/>
      <c r="KGE81" s="163"/>
      <c r="KGF81" s="163"/>
      <c r="KGG81" s="163"/>
      <c r="KGH81" s="163"/>
      <c r="KGI81" s="163"/>
      <c r="KGJ81" s="163"/>
      <c r="KGK81" s="163"/>
      <c r="KGL81" s="163"/>
      <c r="KGM81" s="163"/>
      <c r="KGN81" s="163"/>
      <c r="KGO81" s="163"/>
      <c r="KGP81" s="163"/>
      <c r="KGQ81" s="163"/>
      <c r="KGR81" s="163"/>
      <c r="KGS81" s="163"/>
      <c r="KGT81" s="163"/>
      <c r="KGU81" s="163"/>
      <c r="KGV81" s="163"/>
      <c r="KGW81" s="163"/>
      <c r="KGX81" s="163"/>
      <c r="KGY81" s="163"/>
      <c r="KGZ81" s="163"/>
      <c r="KHA81" s="163"/>
      <c r="KHB81" s="163"/>
      <c r="KHC81" s="163"/>
      <c r="KHD81" s="163"/>
      <c r="KHE81" s="163"/>
      <c r="KHF81" s="163"/>
      <c r="KHG81" s="163"/>
      <c r="KHH81" s="163"/>
      <c r="KHI81" s="163"/>
      <c r="KHJ81" s="163"/>
      <c r="KHK81" s="163"/>
      <c r="KHL81" s="163"/>
      <c r="KHM81" s="163"/>
      <c r="KHN81" s="163"/>
      <c r="KHO81" s="163"/>
      <c r="KHP81" s="163"/>
      <c r="KHQ81" s="163"/>
      <c r="KHR81" s="163"/>
      <c r="KHS81" s="163"/>
      <c r="KHT81" s="163"/>
      <c r="KHU81" s="163"/>
      <c r="KHV81" s="163"/>
      <c r="KHW81" s="163"/>
      <c r="KHX81" s="163"/>
      <c r="KHY81" s="163"/>
      <c r="KHZ81" s="163"/>
      <c r="KIA81" s="163"/>
      <c r="KIB81" s="163"/>
      <c r="KIC81" s="163"/>
      <c r="KID81" s="163"/>
      <c r="KIE81" s="163"/>
      <c r="KIF81" s="163"/>
      <c r="KIG81" s="163"/>
      <c r="KIH81" s="163"/>
      <c r="KII81" s="163"/>
      <c r="KIJ81" s="163"/>
      <c r="KIK81" s="163"/>
      <c r="KIL81" s="163"/>
      <c r="KIM81" s="163"/>
      <c r="KIN81" s="163"/>
      <c r="KIO81" s="163"/>
      <c r="KIP81" s="163"/>
      <c r="KIQ81" s="163"/>
      <c r="KIR81" s="163"/>
      <c r="KIS81" s="163"/>
      <c r="KIT81" s="163"/>
      <c r="KIU81" s="163"/>
      <c r="KIV81" s="163"/>
      <c r="KIW81" s="163"/>
      <c r="KIX81" s="163"/>
      <c r="KIY81" s="163"/>
      <c r="KIZ81" s="163"/>
      <c r="KJA81" s="163"/>
      <c r="KJB81" s="163"/>
      <c r="KJC81" s="163"/>
      <c r="KJD81" s="163"/>
      <c r="KJE81" s="163"/>
      <c r="KJF81" s="163"/>
      <c r="KJG81" s="163"/>
      <c r="KJH81" s="163"/>
      <c r="KJI81" s="163"/>
      <c r="KJJ81" s="163"/>
      <c r="KJK81" s="163"/>
      <c r="KJL81" s="163"/>
      <c r="KJM81" s="163"/>
      <c r="KJN81" s="163"/>
      <c r="KJO81" s="163"/>
      <c r="KJP81" s="163"/>
      <c r="KJQ81" s="163"/>
      <c r="KJR81" s="163"/>
      <c r="KJS81" s="163"/>
      <c r="KJT81" s="163"/>
      <c r="KJU81" s="163"/>
      <c r="KJV81" s="163"/>
      <c r="KJW81" s="163"/>
      <c r="KJX81" s="163"/>
      <c r="KJY81" s="163"/>
      <c r="KJZ81" s="163"/>
      <c r="KKA81" s="163"/>
      <c r="KKB81" s="163"/>
      <c r="KKC81" s="163"/>
      <c r="KKD81" s="163"/>
      <c r="KKE81" s="163"/>
      <c r="KKF81" s="163"/>
      <c r="KKG81" s="163"/>
      <c r="KKH81" s="163"/>
      <c r="KKI81" s="163"/>
      <c r="KKJ81" s="163"/>
      <c r="KKK81" s="163"/>
      <c r="KKL81" s="163"/>
      <c r="KKM81" s="163"/>
      <c r="KKN81" s="163"/>
      <c r="KKO81" s="163"/>
      <c r="KKP81" s="163"/>
      <c r="KKQ81" s="163"/>
      <c r="KKR81" s="163"/>
      <c r="KKS81" s="163"/>
      <c r="KKT81" s="163"/>
      <c r="KKU81" s="163"/>
      <c r="KKV81" s="163"/>
      <c r="KKW81" s="163"/>
      <c r="KKX81" s="163"/>
      <c r="KKY81" s="163"/>
      <c r="KKZ81" s="163"/>
      <c r="KLA81" s="163"/>
      <c r="KLB81" s="163"/>
      <c r="KLC81" s="163"/>
      <c r="KLD81" s="163"/>
      <c r="KLE81" s="163"/>
      <c r="KLF81" s="163"/>
      <c r="KLG81" s="163"/>
      <c r="KLH81" s="163"/>
      <c r="KLI81" s="163"/>
      <c r="KLJ81" s="163"/>
      <c r="KLK81" s="163"/>
      <c r="KLL81" s="163"/>
      <c r="KLM81" s="163"/>
      <c r="KLN81" s="163"/>
      <c r="KLO81" s="163"/>
      <c r="KLP81" s="163"/>
      <c r="KLQ81" s="163"/>
      <c r="KLR81" s="163"/>
      <c r="KLS81" s="163"/>
      <c r="KLT81" s="163"/>
      <c r="KLU81" s="163"/>
      <c r="KLV81" s="163"/>
      <c r="KLW81" s="163"/>
      <c r="KLX81" s="163"/>
      <c r="KLY81" s="163"/>
      <c r="KLZ81" s="163"/>
      <c r="KMA81" s="163"/>
      <c r="KMB81" s="163"/>
      <c r="KMC81" s="163"/>
      <c r="KMD81" s="163"/>
      <c r="KME81" s="163"/>
      <c r="KMF81" s="163"/>
      <c r="KMG81" s="163"/>
      <c r="KMH81" s="163"/>
      <c r="KMI81" s="163"/>
      <c r="KMJ81" s="163"/>
      <c r="KMK81" s="163"/>
      <c r="KML81" s="163"/>
      <c r="KMM81" s="163"/>
      <c r="KMN81" s="163"/>
      <c r="KMO81" s="163"/>
      <c r="KMP81" s="163"/>
      <c r="KMQ81" s="163"/>
      <c r="KMR81" s="163"/>
      <c r="KMS81" s="163"/>
      <c r="KMT81" s="163"/>
      <c r="KMU81" s="163"/>
      <c r="KMV81" s="163"/>
      <c r="KMW81" s="163"/>
      <c r="KMX81" s="163"/>
      <c r="KMY81" s="163"/>
      <c r="KMZ81" s="163"/>
      <c r="KNA81" s="163"/>
      <c r="KNB81" s="163"/>
      <c r="KNC81" s="163"/>
      <c r="KND81" s="163"/>
      <c r="KNE81" s="163"/>
      <c r="KNF81" s="163"/>
      <c r="KNG81" s="163"/>
      <c r="KNH81" s="163"/>
      <c r="KNI81" s="163"/>
      <c r="KNJ81" s="163"/>
      <c r="KNK81" s="163"/>
      <c r="KNL81" s="163"/>
      <c r="KNM81" s="163"/>
      <c r="KNN81" s="163"/>
      <c r="KNO81" s="163"/>
      <c r="KNP81" s="163"/>
      <c r="KNQ81" s="163"/>
      <c r="KNR81" s="163"/>
      <c r="KNS81" s="163"/>
      <c r="KNT81" s="163"/>
      <c r="KNU81" s="163"/>
      <c r="KNV81" s="163"/>
      <c r="KNW81" s="163"/>
      <c r="KNX81" s="163"/>
      <c r="KNY81" s="163"/>
      <c r="KNZ81" s="163"/>
      <c r="KOA81" s="163"/>
      <c r="KOB81" s="163"/>
      <c r="KOC81" s="163"/>
      <c r="KOD81" s="163"/>
      <c r="KOE81" s="163"/>
      <c r="KOF81" s="163"/>
      <c r="KOG81" s="163"/>
      <c r="KOH81" s="163"/>
      <c r="KOI81" s="163"/>
      <c r="KOJ81" s="163"/>
      <c r="KOK81" s="163"/>
      <c r="KOL81" s="163"/>
      <c r="KOM81" s="163"/>
      <c r="KON81" s="163"/>
      <c r="KOO81" s="163"/>
      <c r="KOP81" s="163"/>
      <c r="KOQ81" s="163"/>
      <c r="KOR81" s="163"/>
      <c r="KOS81" s="163"/>
      <c r="KOT81" s="163"/>
      <c r="KOU81" s="163"/>
      <c r="KOV81" s="163"/>
      <c r="KOW81" s="163"/>
      <c r="KOX81" s="163"/>
      <c r="KOY81" s="163"/>
      <c r="KOZ81" s="163"/>
      <c r="KPA81" s="163"/>
      <c r="KPB81" s="163"/>
      <c r="KPC81" s="163"/>
      <c r="KPD81" s="163"/>
      <c r="KPE81" s="163"/>
      <c r="KPF81" s="163"/>
      <c r="KPG81" s="163"/>
      <c r="KPH81" s="163"/>
      <c r="KPI81" s="163"/>
      <c r="KPJ81" s="163"/>
      <c r="KPK81" s="163"/>
      <c r="KPL81" s="163"/>
      <c r="KPM81" s="163"/>
      <c r="KPN81" s="163"/>
      <c r="KPO81" s="163"/>
      <c r="KPP81" s="163"/>
      <c r="KPQ81" s="163"/>
      <c r="KPR81" s="163"/>
      <c r="KPS81" s="163"/>
      <c r="KPT81" s="163"/>
      <c r="KPU81" s="163"/>
      <c r="KPV81" s="163"/>
      <c r="KPW81" s="163"/>
      <c r="KPX81" s="163"/>
      <c r="KPY81" s="163"/>
      <c r="KPZ81" s="163"/>
      <c r="KQA81" s="163"/>
      <c r="KQB81" s="163"/>
      <c r="KQC81" s="163"/>
      <c r="KQD81" s="163"/>
      <c r="KQE81" s="163"/>
      <c r="KQF81" s="163"/>
      <c r="KQG81" s="163"/>
      <c r="KQH81" s="163"/>
      <c r="KQI81" s="163"/>
      <c r="KQJ81" s="163"/>
      <c r="KQK81" s="163"/>
      <c r="KQL81" s="163"/>
      <c r="KQM81" s="163"/>
      <c r="KQN81" s="163"/>
      <c r="KQO81" s="163"/>
      <c r="KQP81" s="163"/>
      <c r="KQQ81" s="163"/>
      <c r="KQR81" s="163"/>
      <c r="KQS81" s="163"/>
      <c r="KQT81" s="163"/>
      <c r="KQU81" s="163"/>
      <c r="KQV81" s="163"/>
      <c r="KQW81" s="163"/>
      <c r="KQX81" s="163"/>
      <c r="KQY81" s="163"/>
      <c r="KQZ81" s="163"/>
      <c r="KRA81" s="163"/>
      <c r="KRB81" s="163"/>
      <c r="KRC81" s="163"/>
      <c r="KRD81" s="163"/>
      <c r="KRE81" s="163"/>
      <c r="KRF81" s="163"/>
      <c r="KRG81" s="163"/>
      <c r="KRH81" s="163"/>
      <c r="KRI81" s="163"/>
      <c r="KRJ81" s="163"/>
      <c r="KRK81" s="163"/>
      <c r="KRL81" s="163"/>
      <c r="KRM81" s="163"/>
      <c r="KRN81" s="163"/>
      <c r="KRO81" s="163"/>
      <c r="KRP81" s="163"/>
      <c r="KRQ81" s="163"/>
      <c r="KRR81" s="163"/>
      <c r="KRS81" s="163"/>
      <c r="KRT81" s="163"/>
      <c r="KRU81" s="163"/>
      <c r="KRV81" s="163"/>
      <c r="KRW81" s="163"/>
      <c r="KRX81" s="163"/>
      <c r="KRY81" s="163"/>
      <c r="KRZ81" s="163"/>
      <c r="KSA81" s="163"/>
      <c r="KSB81" s="163"/>
      <c r="KSC81" s="163"/>
      <c r="KSD81" s="163"/>
      <c r="KSE81" s="163"/>
      <c r="KSF81" s="163"/>
      <c r="KSG81" s="163"/>
      <c r="KSH81" s="163"/>
      <c r="KSI81" s="163"/>
      <c r="KSJ81" s="163"/>
      <c r="KSK81" s="163"/>
      <c r="KSL81" s="163"/>
      <c r="KSM81" s="163"/>
      <c r="KSN81" s="163"/>
      <c r="KSO81" s="163"/>
      <c r="KSP81" s="163"/>
      <c r="KSQ81" s="163"/>
      <c r="KSR81" s="163"/>
      <c r="KSS81" s="163"/>
      <c r="KST81" s="163"/>
      <c r="KSU81" s="163"/>
      <c r="KSV81" s="163"/>
      <c r="KSW81" s="163"/>
      <c r="KSX81" s="163"/>
      <c r="KSY81" s="163"/>
      <c r="KSZ81" s="163"/>
      <c r="KTA81" s="163"/>
      <c r="KTB81" s="163"/>
      <c r="KTC81" s="163"/>
      <c r="KTD81" s="163"/>
      <c r="KTE81" s="163"/>
      <c r="KTF81" s="163"/>
      <c r="KTG81" s="163"/>
      <c r="KTH81" s="163"/>
      <c r="KTI81" s="163"/>
      <c r="KTJ81" s="163"/>
      <c r="KTK81" s="163"/>
      <c r="KTL81" s="163"/>
      <c r="KTM81" s="163"/>
      <c r="KTN81" s="163"/>
      <c r="KTO81" s="163"/>
      <c r="KTP81" s="163"/>
      <c r="KTQ81" s="163"/>
      <c r="KTR81" s="163"/>
      <c r="KTS81" s="163"/>
      <c r="KTT81" s="163"/>
      <c r="KTU81" s="163"/>
      <c r="KTV81" s="163"/>
      <c r="KTW81" s="163"/>
      <c r="KTX81" s="163"/>
      <c r="KTY81" s="163"/>
      <c r="KTZ81" s="163"/>
      <c r="KUA81" s="163"/>
      <c r="KUB81" s="163"/>
      <c r="KUC81" s="163"/>
      <c r="KUD81" s="163"/>
      <c r="KUE81" s="163"/>
      <c r="KUF81" s="163"/>
      <c r="KUG81" s="163"/>
      <c r="KUH81" s="163"/>
      <c r="KUI81" s="163"/>
      <c r="KUJ81" s="163"/>
      <c r="KUK81" s="163"/>
      <c r="KUL81" s="163"/>
      <c r="KUM81" s="163"/>
      <c r="KUN81" s="163"/>
      <c r="KUO81" s="163"/>
      <c r="KUP81" s="163"/>
      <c r="KUQ81" s="163"/>
      <c r="KUR81" s="163"/>
      <c r="KUS81" s="163"/>
      <c r="KUT81" s="163"/>
      <c r="KUU81" s="163"/>
      <c r="KUV81" s="163"/>
      <c r="KUW81" s="163"/>
      <c r="KUX81" s="163"/>
      <c r="KUY81" s="163"/>
      <c r="KUZ81" s="163"/>
      <c r="KVA81" s="163"/>
      <c r="KVB81" s="163"/>
      <c r="KVC81" s="163"/>
      <c r="KVD81" s="163"/>
      <c r="KVE81" s="163"/>
      <c r="KVF81" s="163"/>
      <c r="KVG81" s="163"/>
      <c r="KVH81" s="163"/>
      <c r="KVI81" s="163"/>
      <c r="KVJ81" s="163"/>
      <c r="KVK81" s="163"/>
      <c r="KVL81" s="163"/>
      <c r="KVM81" s="163"/>
      <c r="KVN81" s="163"/>
      <c r="KVO81" s="163"/>
      <c r="KVP81" s="163"/>
      <c r="KVQ81" s="163"/>
      <c r="KVR81" s="163"/>
      <c r="KVS81" s="163"/>
      <c r="KVT81" s="163"/>
      <c r="KVU81" s="163"/>
      <c r="KVV81" s="163"/>
      <c r="KVW81" s="163"/>
      <c r="KVX81" s="163"/>
      <c r="KVY81" s="163"/>
      <c r="KVZ81" s="163"/>
      <c r="KWA81" s="163"/>
      <c r="KWB81" s="163"/>
      <c r="KWC81" s="163"/>
      <c r="KWD81" s="163"/>
      <c r="KWE81" s="163"/>
      <c r="KWF81" s="163"/>
      <c r="KWG81" s="163"/>
      <c r="KWH81" s="163"/>
      <c r="KWI81" s="163"/>
      <c r="KWJ81" s="163"/>
      <c r="KWK81" s="163"/>
      <c r="KWL81" s="163"/>
      <c r="KWM81" s="163"/>
      <c r="KWN81" s="163"/>
      <c r="KWO81" s="163"/>
      <c r="KWP81" s="163"/>
      <c r="KWQ81" s="163"/>
      <c r="KWR81" s="163"/>
      <c r="KWS81" s="163"/>
      <c r="KWT81" s="163"/>
      <c r="KWU81" s="163"/>
      <c r="KWV81" s="163"/>
      <c r="KWW81" s="163"/>
      <c r="KWX81" s="163"/>
      <c r="KWY81" s="163"/>
      <c r="KWZ81" s="163"/>
      <c r="KXA81" s="163"/>
      <c r="KXB81" s="163"/>
      <c r="KXC81" s="163"/>
      <c r="KXD81" s="163"/>
      <c r="KXE81" s="163"/>
      <c r="KXF81" s="163"/>
      <c r="KXG81" s="163"/>
      <c r="KXH81" s="163"/>
      <c r="KXI81" s="163"/>
      <c r="KXJ81" s="163"/>
      <c r="KXK81" s="163"/>
      <c r="KXL81" s="163"/>
      <c r="KXM81" s="163"/>
      <c r="KXN81" s="163"/>
      <c r="KXO81" s="163"/>
      <c r="KXP81" s="163"/>
      <c r="KXQ81" s="163"/>
      <c r="KXR81" s="163"/>
      <c r="KXS81" s="163"/>
      <c r="KXT81" s="163"/>
      <c r="KXU81" s="163"/>
      <c r="KXV81" s="163"/>
      <c r="KXW81" s="163"/>
      <c r="KXX81" s="163"/>
      <c r="KXY81" s="163"/>
      <c r="KXZ81" s="163"/>
      <c r="KYA81" s="163"/>
      <c r="KYB81" s="163"/>
      <c r="KYC81" s="163"/>
      <c r="KYD81" s="163"/>
      <c r="KYE81" s="163"/>
      <c r="KYF81" s="163"/>
      <c r="KYG81" s="163"/>
      <c r="KYH81" s="163"/>
      <c r="KYI81" s="163"/>
      <c r="KYJ81" s="163"/>
      <c r="KYK81" s="163"/>
      <c r="KYL81" s="163"/>
      <c r="KYM81" s="163"/>
      <c r="KYN81" s="163"/>
      <c r="KYO81" s="163"/>
      <c r="KYP81" s="163"/>
      <c r="KYQ81" s="163"/>
      <c r="KYR81" s="163"/>
      <c r="KYS81" s="163"/>
      <c r="KYT81" s="163"/>
      <c r="KYU81" s="163"/>
      <c r="KYV81" s="163"/>
      <c r="KYW81" s="163"/>
      <c r="KYX81" s="163"/>
      <c r="KYY81" s="163"/>
      <c r="KYZ81" s="163"/>
      <c r="KZA81" s="163"/>
      <c r="KZB81" s="163"/>
      <c r="KZC81" s="163"/>
      <c r="KZD81" s="163"/>
      <c r="KZE81" s="163"/>
      <c r="KZF81" s="163"/>
      <c r="KZG81" s="163"/>
      <c r="KZH81" s="163"/>
      <c r="KZI81" s="163"/>
      <c r="KZJ81" s="163"/>
      <c r="KZK81" s="163"/>
      <c r="KZL81" s="163"/>
      <c r="KZM81" s="163"/>
      <c r="KZN81" s="163"/>
      <c r="KZO81" s="163"/>
      <c r="KZP81" s="163"/>
      <c r="KZQ81" s="163"/>
      <c r="KZR81" s="163"/>
      <c r="KZS81" s="163"/>
      <c r="KZT81" s="163"/>
      <c r="KZU81" s="163"/>
      <c r="KZV81" s="163"/>
      <c r="KZW81" s="163"/>
      <c r="KZX81" s="163"/>
      <c r="KZY81" s="163"/>
      <c r="KZZ81" s="163"/>
      <c r="LAA81" s="163"/>
      <c r="LAB81" s="163"/>
      <c r="LAC81" s="163"/>
      <c r="LAD81" s="163"/>
      <c r="LAE81" s="163"/>
      <c r="LAF81" s="163"/>
      <c r="LAG81" s="163"/>
      <c r="LAH81" s="163"/>
      <c r="LAI81" s="163"/>
      <c r="LAJ81" s="163"/>
      <c r="LAK81" s="163"/>
      <c r="LAL81" s="163"/>
      <c r="LAM81" s="163"/>
      <c r="LAN81" s="163"/>
      <c r="LAO81" s="163"/>
      <c r="LAP81" s="163"/>
      <c r="LAQ81" s="163"/>
      <c r="LAR81" s="163"/>
      <c r="LAS81" s="163"/>
      <c r="LAT81" s="163"/>
      <c r="LAU81" s="163"/>
      <c r="LAV81" s="163"/>
      <c r="LAW81" s="163"/>
      <c r="LAX81" s="163"/>
      <c r="LAY81" s="163"/>
      <c r="LAZ81" s="163"/>
      <c r="LBA81" s="163"/>
      <c r="LBB81" s="163"/>
      <c r="LBC81" s="163"/>
      <c r="LBD81" s="163"/>
      <c r="LBE81" s="163"/>
      <c r="LBF81" s="163"/>
      <c r="LBG81" s="163"/>
      <c r="LBH81" s="163"/>
      <c r="LBI81" s="163"/>
      <c r="LBJ81" s="163"/>
      <c r="LBK81" s="163"/>
      <c r="LBL81" s="163"/>
      <c r="LBM81" s="163"/>
      <c r="LBN81" s="163"/>
      <c r="LBO81" s="163"/>
      <c r="LBP81" s="163"/>
      <c r="LBQ81" s="163"/>
      <c r="LBR81" s="163"/>
      <c r="LBS81" s="163"/>
      <c r="LBT81" s="163"/>
      <c r="LBU81" s="163"/>
      <c r="LBV81" s="163"/>
      <c r="LBW81" s="163"/>
      <c r="LBX81" s="163"/>
      <c r="LBY81" s="163"/>
      <c r="LBZ81" s="163"/>
      <c r="LCA81" s="163"/>
      <c r="LCB81" s="163"/>
      <c r="LCC81" s="163"/>
      <c r="LCD81" s="163"/>
      <c r="LCE81" s="163"/>
      <c r="LCF81" s="163"/>
      <c r="LCG81" s="163"/>
      <c r="LCH81" s="163"/>
      <c r="LCI81" s="163"/>
      <c r="LCJ81" s="163"/>
      <c r="LCK81" s="163"/>
      <c r="LCL81" s="163"/>
      <c r="LCM81" s="163"/>
      <c r="LCN81" s="163"/>
      <c r="LCO81" s="163"/>
      <c r="LCP81" s="163"/>
      <c r="LCQ81" s="163"/>
      <c r="LCR81" s="163"/>
      <c r="LCS81" s="163"/>
      <c r="LCT81" s="163"/>
      <c r="LCU81" s="163"/>
      <c r="LCV81" s="163"/>
      <c r="LCW81" s="163"/>
      <c r="LCX81" s="163"/>
      <c r="LCY81" s="163"/>
      <c r="LCZ81" s="163"/>
      <c r="LDA81" s="163"/>
      <c r="LDB81" s="163"/>
      <c r="LDC81" s="163"/>
      <c r="LDD81" s="163"/>
      <c r="LDE81" s="163"/>
      <c r="LDF81" s="163"/>
      <c r="LDG81" s="163"/>
      <c r="LDH81" s="163"/>
      <c r="LDI81" s="163"/>
      <c r="LDJ81" s="163"/>
      <c r="LDK81" s="163"/>
      <c r="LDL81" s="163"/>
      <c r="LDM81" s="163"/>
      <c r="LDN81" s="163"/>
      <c r="LDO81" s="163"/>
      <c r="LDP81" s="163"/>
      <c r="LDQ81" s="163"/>
      <c r="LDR81" s="163"/>
      <c r="LDS81" s="163"/>
      <c r="LDT81" s="163"/>
      <c r="LDU81" s="163"/>
      <c r="LDV81" s="163"/>
      <c r="LDW81" s="163"/>
      <c r="LDX81" s="163"/>
      <c r="LDY81" s="163"/>
      <c r="LDZ81" s="163"/>
      <c r="LEA81" s="163"/>
      <c r="LEB81" s="163"/>
      <c r="LEC81" s="163"/>
      <c r="LED81" s="163"/>
      <c r="LEE81" s="163"/>
      <c r="LEF81" s="163"/>
      <c r="LEG81" s="163"/>
      <c r="LEH81" s="163"/>
      <c r="LEI81" s="163"/>
      <c r="LEJ81" s="163"/>
      <c r="LEK81" s="163"/>
      <c r="LEL81" s="163"/>
      <c r="LEM81" s="163"/>
      <c r="LEN81" s="163"/>
      <c r="LEO81" s="163"/>
      <c r="LEP81" s="163"/>
      <c r="LEQ81" s="163"/>
      <c r="LER81" s="163"/>
      <c r="LES81" s="163"/>
      <c r="LET81" s="163"/>
      <c r="LEU81" s="163"/>
      <c r="LEV81" s="163"/>
      <c r="LEW81" s="163"/>
      <c r="LEX81" s="163"/>
      <c r="LEY81" s="163"/>
      <c r="LEZ81" s="163"/>
      <c r="LFA81" s="163"/>
      <c r="LFB81" s="163"/>
      <c r="LFC81" s="163"/>
      <c r="LFD81" s="163"/>
      <c r="LFE81" s="163"/>
      <c r="LFF81" s="163"/>
      <c r="LFG81" s="163"/>
      <c r="LFH81" s="163"/>
      <c r="LFI81" s="163"/>
      <c r="LFJ81" s="163"/>
      <c r="LFK81" s="163"/>
      <c r="LFL81" s="163"/>
      <c r="LFM81" s="163"/>
      <c r="LFN81" s="163"/>
      <c r="LFO81" s="163"/>
      <c r="LFP81" s="163"/>
      <c r="LFQ81" s="163"/>
      <c r="LFR81" s="163"/>
      <c r="LFS81" s="163"/>
      <c r="LFT81" s="163"/>
      <c r="LFU81" s="163"/>
      <c r="LFV81" s="163"/>
      <c r="LFW81" s="163"/>
      <c r="LFX81" s="163"/>
      <c r="LFY81" s="163"/>
      <c r="LFZ81" s="163"/>
      <c r="LGA81" s="163"/>
      <c r="LGB81" s="163"/>
      <c r="LGC81" s="163"/>
      <c r="LGD81" s="163"/>
      <c r="LGE81" s="163"/>
      <c r="LGF81" s="163"/>
      <c r="LGG81" s="163"/>
      <c r="LGH81" s="163"/>
      <c r="LGI81" s="163"/>
      <c r="LGJ81" s="163"/>
      <c r="LGK81" s="163"/>
      <c r="LGL81" s="163"/>
      <c r="LGM81" s="163"/>
      <c r="LGN81" s="163"/>
      <c r="LGO81" s="163"/>
      <c r="LGP81" s="163"/>
      <c r="LGQ81" s="163"/>
      <c r="LGR81" s="163"/>
      <c r="LGS81" s="163"/>
      <c r="LGT81" s="163"/>
      <c r="LGU81" s="163"/>
      <c r="LGV81" s="163"/>
      <c r="LGW81" s="163"/>
      <c r="LGX81" s="163"/>
      <c r="LGY81" s="163"/>
      <c r="LGZ81" s="163"/>
      <c r="LHA81" s="163"/>
      <c r="LHB81" s="163"/>
      <c r="LHC81" s="163"/>
      <c r="LHD81" s="163"/>
      <c r="LHE81" s="163"/>
      <c r="LHF81" s="163"/>
      <c r="LHG81" s="163"/>
      <c r="LHH81" s="163"/>
      <c r="LHI81" s="163"/>
      <c r="LHJ81" s="163"/>
      <c r="LHK81" s="163"/>
      <c r="LHL81" s="163"/>
      <c r="LHM81" s="163"/>
      <c r="LHN81" s="163"/>
      <c r="LHO81" s="163"/>
      <c r="LHP81" s="163"/>
      <c r="LHQ81" s="163"/>
      <c r="LHR81" s="163"/>
      <c r="LHS81" s="163"/>
      <c r="LHT81" s="163"/>
      <c r="LHU81" s="163"/>
      <c r="LHV81" s="163"/>
      <c r="LHW81" s="163"/>
      <c r="LHX81" s="163"/>
      <c r="LHY81" s="163"/>
      <c r="LHZ81" s="163"/>
      <c r="LIA81" s="163"/>
      <c r="LIB81" s="163"/>
      <c r="LIC81" s="163"/>
      <c r="LID81" s="163"/>
      <c r="LIE81" s="163"/>
      <c r="LIF81" s="163"/>
      <c r="LIG81" s="163"/>
      <c r="LIH81" s="163"/>
      <c r="LII81" s="163"/>
      <c r="LIJ81" s="163"/>
      <c r="LIK81" s="163"/>
      <c r="LIL81" s="163"/>
      <c r="LIM81" s="163"/>
      <c r="LIN81" s="163"/>
      <c r="LIO81" s="163"/>
      <c r="LIP81" s="163"/>
      <c r="LIQ81" s="163"/>
      <c r="LIR81" s="163"/>
      <c r="LIS81" s="163"/>
      <c r="LIT81" s="163"/>
      <c r="LIU81" s="163"/>
      <c r="LIV81" s="163"/>
      <c r="LIW81" s="163"/>
      <c r="LIX81" s="163"/>
      <c r="LIY81" s="163"/>
      <c r="LIZ81" s="163"/>
      <c r="LJA81" s="163"/>
      <c r="LJB81" s="163"/>
      <c r="LJC81" s="163"/>
      <c r="LJD81" s="163"/>
      <c r="LJE81" s="163"/>
      <c r="LJF81" s="163"/>
      <c r="LJG81" s="163"/>
      <c r="LJH81" s="163"/>
      <c r="LJI81" s="163"/>
      <c r="LJJ81" s="163"/>
      <c r="LJK81" s="163"/>
      <c r="LJL81" s="163"/>
      <c r="LJM81" s="163"/>
      <c r="LJN81" s="163"/>
      <c r="LJO81" s="163"/>
      <c r="LJP81" s="163"/>
      <c r="LJQ81" s="163"/>
      <c r="LJR81" s="163"/>
      <c r="LJS81" s="163"/>
      <c r="LJT81" s="163"/>
      <c r="LJU81" s="163"/>
      <c r="LJV81" s="163"/>
      <c r="LJW81" s="163"/>
      <c r="LJX81" s="163"/>
      <c r="LJY81" s="163"/>
      <c r="LJZ81" s="163"/>
      <c r="LKA81" s="163"/>
      <c r="LKB81" s="163"/>
      <c r="LKC81" s="163"/>
      <c r="LKD81" s="163"/>
      <c r="LKE81" s="163"/>
      <c r="LKF81" s="163"/>
      <c r="LKG81" s="163"/>
      <c r="LKH81" s="163"/>
      <c r="LKI81" s="163"/>
      <c r="LKJ81" s="163"/>
      <c r="LKK81" s="163"/>
      <c r="LKL81" s="163"/>
      <c r="LKM81" s="163"/>
      <c r="LKN81" s="163"/>
      <c r="LKO81" s="163"/>
      <c r="LKP81" s="163"/>
      <c r="LKQ81" s="163"/>
      <c r="LKR81" s="163"/>
      <c r="LKS81" s="163"/>
      <c r="LKT81" s="163"/>
      <c r="LKU81" s="163"/>
      <c r="LKV81" s="163"/>
      <c r="LKW81" s="163"/>
      <c r="LKX81" s="163"/>
      <c r="LKY81" s="163"/>
      <c r="LKZ81" s="163"/>
      <c r="LLA81" s="163"/>
      <c r="LLB81" s="163"/>
      <c r="LLC81" s="163"/>
      <c r="LLD81" s="163"/>
      <c r="LLE81" s="163"/>
      <c r="LLF81" s="163"/>
      <c r="LLG81" s="163"/>
      <c r="LLH81" s="163"/>
      <c r="LLI81" s="163"/>
      <c r="LLJ81" s="163"/>
      <c r="LLK81" s="163"/>
      <c r="LLL81" s="163"/>
      <c r="LLM81" s="163"/>
      <c r="LLN81" s="163"/>
      <c r="LLO81" s="163"/>
      <c r="LLP81" s="163"/>
      <c r="LLQ81" s="163"/>
      <c r="LLR81" s="163"/>
      <c r="LLS81" s="163"/>
      <c r="LLT81" s="163"/>
      <c r="LLU81" s="163"/>
      <c r="LLV81" s="163"/>
      <c r="LLW81" s="163"/>
      <c r="LLX81" s="163"/>
      <c r="LLY81" s="163"/>
      <c r="LLZ81" s="163"/>
      <c r="LMA81" s="163"/>
      <c r="LMB81" s="163"/>
      <c r="LMC81" s="163"/>
      <c r="LMD81" s="163"/>
      <c r="LME81" s="163"/>
      <c r="LMF81" s="163"/>
      <c r="LMG81" s="163"/>
      <c r="LMH81" s="163"/>
      <c r="LMI81" s="163"/>
      <c r="LMJ81" s="163"/>
      <c r="LMK81" s="163"/>
      <c r="LML81" s="163"/>
      <c r="LMM81" s="163"/>
      <c r="LMN81" s="163"/>
      <c r="LMO81" s="163"/>
      <c r="LMP81" s="163"/>
      <c r="LMQ81" s="163"/>
      <c r="LMR81" s="163"/>
      <c r="LMS81" s="163"/>
      <c r="LMT81" s="163"/>
      <c r="LMU81" s="163"/>
      <c r="LMV81" s="163"/>
      <c r="LMW81" s="163"/>
      <c r="LMX81" s="163"/>
      <c r="LMY81" s="163"/>
      <c r="LMZ81" s="163"/>
      <c r="LNA81" s="163"/>
      <c r="LNB81" s="163"/>
      <c r="LNC81" s="163"/>
      <c r="LND81" s="163"/>
      <c r="LNE81" s="163"/>
      <c r="LNF81" s="163"/>
      <c r="LNG81" s="163"/>
      <c r="LNH81" s="163"/>
      <c r="LNI81" s="163"/>
      <c r="LNJ81" s="163"/>
      <c r="LNK81" s="163"/>
      <c r="LNL81" s="163"/>
      <c r="LNM81" s="163"/>
      <c r="LNN81" s="163"/>
      <c r="LNO81" s="163"/>
      <c r="LNP81" s="163"/>
      <c r="LNQ81" s="163"/>
      <c r="LNR81" s="163"/>
      <c r="LNS81" s="163"/>
      <c r="LNT81" s="163"/>
      <c r="LNU81" s="163"/>
      <c r="LNV81" s="163"/>
      <c r="LNW81" s="163"/>
      <c r="LNX81" s="163"/>
      <c r="LNY81" s="163"/>
      <c r="LNZ81" s="163"/>
      <c r="LOA81" s="163"/>
      <c r="LOB81" s="163"/>
      <c r="LOC81" s="163"/>
      <c r="LOD81" s="163"/>
      <c r="LOE81" s="163"/>
      <c r="LOF81" s="163"/>
      <c r="LOG81" s="163"/>
      <c r="LOH81" s="163"/>
      <c r="LOI81" s="163"/>
      <c r="LOJ81" s="163"/>
      <c r="LOK81" s="163"/>
      <c r="LOL81" s="163"/>
      <c r="LOM81" s="163"/>
      <c r="LON81" s="163"/>
      <c r="LOO81" s="163"/>
      <c r="LOP81" s="163"/>
      <c r="LOQ81" s="163"/>
      <c r="LOR81" s="163"/>
      <c r="LOS81" s="163"/>
      <c r="LOT81" s="163"/>
      <c r="LOU81" s="163"/>
      <c r="LOV81" s="163"/>
      <c r="LOW81" s="163"/>
      <c r="LOX81" s="163"/>
      <c r="LOY81" s="163"/>
      <c r="LOZ81" s="163"/>
      <c r="LPA81" s="163"/>
      <c r="LPB81" s="163"/>
      <c r="LPC81" s="163"/>
      <c r="LPD81" s="163"/>
      <c r="LPE81" s="163"/>
      <c r="LPF81" s="163"/>
      <c r="LPG81" s="163"/>
      <c r="LPH81" s="163"/>
      <c r="LPI81" s="163"/>
      <c r="LPJ81" s="163"/>
      <c r="LPK81" s="163"/>
      <c r="LPL81" s="163"/>
      <c r="LPM81" s="163"/>
      <c r="LPN81" s="163"/>
      <c r="LPO81" s="163"/>
      <c r="LPP81" s="163"/>
      <c r="LPQ81" s="163"/>
      <c r="LPR81" s="163"/>
      <c r="LPS81" s="163"/>
      <c r="LPT81" s="163"/>
      <c r="LPU81" s="163"/>
      <c r="LPV81" s="163"/>
      <c r="LPW81" s="163"/>
      <c r="LPX81" s="163"/>
      <c r="LPY81" s="163"/>
      <c r="LPZ81" s="163"/>
      <c r="LQA81" s="163"/>
      <c r="LQB81" s="163"/>
      <c r="LQC81" s="163"/>
      <c r="LQD81" s="163"/>
      <c r="LQE81" s="163"/>
      <c r="LQF81" s="163"/>
      <c r="LQG81" s="163"/>
      <c r="LQH81" s="163"/>
      <c r="LQI81" s="163"/>
      <c r="LQJ81" s="163"/>
      <c r="LQK81" s="163"/>
      <c r="LQL81" s="163"/>
      <c r="LQM81" s="163"/>
      <c r="LQN81" s="163"/>
      <c r="LQO81" s="163"/>
      <c r="LQP81" s="163"/>
      <c r="LQQ81" s="163"/>
      <c r="LQR81" s="163"/>
      <c r="LQS81" s="163"/>
      <c r="LQT81" s="163"/>
      <c r="LQU81" s="163"/>
      <c r="LQV81" s="163"/>
      <c r="LQW81" s="163"/>
      <c r="LQX81" s="163"/>
      <c r="LQY81" s="163"/>
      <c r="LQZ81" s="163"/>
      <c r="LRA81" s="163"/>
      <c r="LRB81" s="163"/>
      <c r="LRC81" s="163"/>
      <c r="LRD81" s="163"/>
      <c r="LRE81" s="163"/>
      <c r="LRF81" s="163"/>
      <c r="LRG81" s="163"/>
      <c r="LRH81" s="163"/>
      <c r="LRI81" s="163"/>
      <c r="LRJ81" s="163"/>
      <c r="LRK81" s="163"/>
      <c r="LRL81" s="163"/>
      <c r="LRM81" s="163"/>
      <c r="LRN81" s="163"/>
      <c r="LRO81" s="163"/>
      <c r="LRP81" s="163"/>
      <c r="LRQ81" s="163"/>
      <c r="LRR81" s="163"/>
      <c r="LRS81" s="163"/>
      <c r="LRT81" s="163"/>
      <c r="LRU81" s="163"/>
      <c r="LRV81" s="163"/>
      <c r="LRW81" s="163"/>
      <c r="LRX81" s="163"/>
      <c r="LRY81" s="163"/>
      <c r="LRZ81" s="163"/>
      <c r="LSA81" s="163"/>
      <c r="LSB81" s="163"/>
      <c r="LSC81" s="163"/>
      <c r="LSD81" s="163"/>
      <c r="LSE81" s="163"/>
      <c r="LSF81" s="163"/>
      <c r="LSG81" s="163"/>
      <c r="LSH81" s="163"/>
      <c r="LSI81" s="163"/>
      <c r="LSJ81" s="163"/>
      <c r="LSK81" s="163"/>
      <c r="LSL81" s="163"/>
      <c r="LSM81" s="163"/>
      <c r="LSN81" s="163"/>
      <c r="LSO81" s="163"/>
      <c r="LSP81" s="163"/>
      <c r="LSQ81" s="163"/>
      <c r="LSR81" s="163"/>
      <c r="LSS81" s="163"/>
      <c r="LST81" s="163"/>
      <c r="LSU81" s="163"/>
      <c r="LSV81" s="163"/>
      <c r="LSW81" s="163"/>
      <c r="LSX81" s="163"/>
      <c r="LSY81" s="163"/>
      <c r="LSZ81" s="163"/>
      <c r="LTA81" s="163"/>
      <c r="LTB81" s="163"/>
      <c r="LTC81" s="163"/>
      <c r="LTD81" s="163"/>
      <c r="LTE81" s="163"/>
      <c r="LTF81" s="163"/>
      <c r="LTG81" s="163"/>
      <c r="LTH81" s="163"/>
      <c r="LTI81" s="163"/>
      <c r="LTJ81" s="163"/>
      <c r="LTK81" s="163"/>
      <c r="LTL81" s="163"/>
      <c r="LTM81" s="163"/>
      <c r="LTN81" s="163"/>
      <c r="LTO81" s="163"/>
      <c r="LTP81" s="163"/>
      <c r="LTQ81" s="163"/>
      <c r="LTR81" s="163"/>
      <c r="LTS81" s="163"/>
      <c r="LTT81" s="163"/>
      <c r="LTU81" s="163"/>
      <c r="LTV81" s="163"/>
      <c r="LTW81" s="163"/>
      <c r="LTX81" s="163"/>
      <c r="LTY81" s="163"/>
      <c r="LTZ81" s="163"/>
      <c r="LUA81" s="163"/>
      <c r="LUB81" s="163"/>
      <c r="LUC81" s="163"/>
      <c r="LUD81" s="163"/>
      <c r="LUE81" s="163"/>
      <c r="LUF81" s="163"/>
      <c r="LUG81" s="163"/>
      <c r="LUH81" s="163"/>
      <c r="LUI81" s="163"/>
      <c r="LUJ81" s="163"/>
      <c r="LUK81" s="163"/>
      <c r="LUL81" s="163"/>
      <c r="LUM81" s="163"/>
      <c r="LUN81" s="163"/>
      <c r="LUO81" s="163"/>
      <c r="LUP81" s="163"/>
      <c r="LUQ81" s="163"/>
      <c r="LUR81" s="163"/>
      <c r="LUS81" s="163"/>
      <c r="LUT81" s="163"/>
      <c r="LUU81" s="163"/>
      <c r="LUV81" s="163"/>
      <c r="LUW81" s="163"/>
      <c r="LUX81" s="163"/>
      <c r="LUY81" s="163"/>
      <c r="LUZ81" s="163"/>
      <c r="LVA81" s="163"/>
      <c r="LVB81" s="163"/>
      <c r="LVC81" s="163"/>
      <c r="LVD81" s="163"/>
      <c r="LVE81" s="163"/>
      <c r="LVF81" s="163"/>
      <c r="LVG81" s="163"/>
      <c r="LVH81" s="163"/>
      <c r="LVI81" s="163"/>
      <c r="LVJ81" s="163"/>
      <c r="LVK81" s="163"/>
      <c r="LVL81" s="163"/>
      <c r="LVM81" s="163"/>
      <c r="LVN81" s="163"/>
      <c r="LVO81" s="163"/>
      <c r="LVP81" s="163"/>
      <c r="LVQ81" s="163"/>
      <c r="LVR81" s="163"/>
      <c r="LVS81" s="163"/>
      <c r="LVT81" s="163"/>
      <c r="LVU81" s="163"/>
      <c r="LVV81" s="163"/>
      <c r="LVW81" s="163"/>
      <c r="LVX81" s="163"/>
      <c r="LVY81" s="163"/>
      <c r="LVZ81" s="163"/>
      <c r="LWA81" s="163"/>
      <c r="LWB81" s="163"/>
      <c r="LWC81" s="163"/>
      <c r="LWD81" s="163"/>
      <c r="LWE81" s="163"/>
      <c r="LWF81" s="163"/>
      <c r="LWG81" s="163"/>
      <c r="LWH81" s="163"/>
      <c r="LWI81" s="163"/>
      <c r="LWJ81" s="163"/>
      <c r="LWK81" s="163"/>
      <c r="LWL81" s="163"/>
      <c r="LWM81" s="163"/>
      <c r="LWN81" s="163"/>
      <c r="LWO81" s="163"/>
      <c r="LWP81" s="163"/>
      <c r="LWQ81" s="163"/>
      <c r="LWR81" s="163"/>
      <c r="LWS81" s="163"/>
      <c r="LWT81" s="163"/>
      <c r="LWU81" s="163"/>
      <c r="LWV81" s="163"/>
      <c r="LWW81" s="163"/>
      <c r="LWX81" s="163"/>
      <c r="LWY81" s="163"/>
      <c r="LWZ81" s="163"/>
      <c r="LXA81" s="163"/>
      <c r="LXB81" s="163"/>
      <c r="LXC81" s="163"/>
      <c r="LXD81" s="163"/>
      <c r="LXE81" s="163"/>
      <c r="LXF81" s="163"/>
      <c r="LXG81" s="163"/>
      <c r="LXH81" s="163"/>
      <c r="LXI81" s="163"/>
      <c r="LXJ81" s="163"/>
      <c r="LXK81" s="163"/>
      <c r="LXL81" s="163"/>
      <c r="LXM81" s="163"/>
      <c r="LXN81" s="163"/>
      <c r="LXO81" s="163"/>
      <c r="LXP81" s="163"/>
      <c r="LXQ81" s="163"/>
      <c r="LXR81" s="163"/>
      <c r="LXS81" s="163"/>
      <c r="LXT81" s="163"/>
      <c r="LXU81" s="163"/>
      <c r="LXV81" s="163"/>
      <c r="LXW81" s="163"/>
      <c r="LXX81" s="163"/>
      <c r="LXY81" s="163"/>
      <c r="LXZ81" s="163"/>
      <c r="LYA81" s="163"/>
      <c r="LYB81" s="163"/>
      <c r="LYC81" s="163"/>
      <c r="LYD81" s="163"/>
      <c r="LYE81" s="163"/>
      <c r="LYF81" s="163"/>
      <c r="LYG81" s="163"/>
      <c r="LYH81" s="163"/>
      <c r="LYI81" s="163"/>
      <c r="LYJ81" s="163"/>
      <c r="LYK81" s="163"/>
      <c r="LYL81" s="163"/>
      <c r="LYM81" s="163"/>
      <c r="LYN81" s="163"/>
      <c r="LYO81" s="163"/>
      <c r="LYP81" s="163"/>
      <c r="LYQ81" s="163"/>
      <c r="LYR81" s="163"/>
      <c r="LYS81" s="163"/>
      <c r="LYT81" s="163"/>
      <c r="LYU81" s="163"/>
      <c r="LYV81" s="163"/>
      <c r="LYW81" s="163"/>
      <c r="LYX81" s="163"/>
      <c r="LYY81" s="163"/>
      <c r="LYZ81" s="163"/>
      <c r="LZA81" s="163"/>
      <c r="LZB81" s="163"/>
      <c r="LZC81" s="163"/>
      <c r="LZD81" s="163"/>
      <c r="LZE81" s="163"/>
      <c r="LZF81" s="163"/>
      <c r="LZG81" s="163"/>
      <c r="LZH81" s="163"/>
      <c r="LZI81" s="163"/>
      <c r="LZJ81" s="163"/>
      <c r="LZK81" s="163"/>
      <c r="LZL81" s="163"/>
      <c r="LZM81" s="163"/>
      <c r="LZN81" s="163"/>
      <c r="LZO81" s="163"/>
      <c r="LZP81" s="163"/>
      <c r="LZQ81" s="163"/>
      <c r="LZR81" s="163"/>
      <c r="LZS81" s="163"/>
      <c r="LZT81" s="163"/>
      <c r="LZU81" s="163"/>
      <c r="LZV81" s="163"/>
      <c r="LZW81" s="163"/>
      <c r="LZX81" s="163"/>
      <c r="LZY81" s="163"/>
      <c r="LZZ81" s="163"/>
      <c r="MAA81" s="163"/>
      <c r="MAB81" s="163"/>
      <c r="MAC81" s="163"/>
      <c r="MAD81" s="163"/>
      <c r="MAE81" s="163"/>
      <c r="MAF81" s="163"/>
      <c r="MAG81" s="163"/>
      <c r="MAH81" s="163"/>
      <c r="MAI81" s="163"/>
      <c r="MAJ81" s="163"/>
      <c r="MAK81" s="163"/>
      <c r="MAL81" s="163"/>
      <c r="MAM81" s="163"/>
      <c r="MAN81" s="163"/>
      <c r="MAO81" s="163"/>
      <c r="MAP81" s="163"/>
      <c r="MAQ81" s="163"/>
      <c r="MAR81" s="163"/>
      <c r="MAS81" s="163"/>
      <c r="MAT81" s="163"/>
      <c r="MAU81" s="163"/>
      <c r="MAV81" s="163"/>
      <c r="MAW81" s="163"/>
      <c r="MAX81" s="163"/>
      <c r="MAY81" s="163"/>
      <c r="MAZ81" s="163"/>
      <c r="MBA81" s="163"/>
      <c r="MBB81" s="163"/>
      <c r="MBC81" s="163"/>
      <c r="MBD81" s="163"/>
      <c r="MBE81" s="163"/>
      <c r="MBF81" s="163"/>
      <c r="MBG81" s="163"/>
      <c r="MBH81" s="163"/>
      <c r="MBI81" s="163"/>
      <c r="MBJ81" s="163"/>
      <c r="MBK81" s="163"/>
      <c r="MBL81" s="163"/>
      <c r="MBM81" s="163"/>
      <c r="MBN81" s="163"/>
      <c r="MBO81" s="163"/>
      <c r="MBP81" s="163"/>
      <c r="MBQ81" s="163"/>
      <c r="MBR81" s="163"/>
      <c r="MBS81" s="163"/>
      <c r="MBT81" s="163"/>
      <c r="MBU81" s="163"/>
      <c r="MBV81" s="163"/>
      <c r="MBW81" s="163"/>
      <c r="MBX81" s="163"/>
      <c r="MBY81" s="163"/>
      <c r="MBZ81" s="163"/>
      <c r="MCA81" s="163"/>
      <c r="MCB81" s="163"/>
      <c r="MCC81" s="163"/>
      <c r="MCD81" s="163"/>
      <c r="MCE81" s="163"/>
      <c r="MCF81" s="163"/>
      <c r="MCG81" s="163"/>
      <c r="MCH81" s="163"/>
      <c r="MCI81" s="163"/>
      <c r="MCJ81" s="163"/>
      <c r="MCK81" s="163"/>
      <c r="MCL81" s="163"/>
      <c r="MCM81" s="163"/>
      <c r="MCN81" s="163"/>
      <c r="MCO81" s="163"/>
      <c r="MCP81" s="163"/>
      <c r="MCQ81" s="163"/>
      <c r="MCR81" s="163"/>
      <c r="MCS81" s="163"/>
      <c r="MCT81" s="163"/>
      <c r="MCU81" s="163"/>
      <c r="MCV81" s="163"/>
      <c r="MCW81" s="163"/>
      <c r="MCX81" s="163"/>
      <c r="MCY81" s="163"/>
      <c r="MCZ81" s="163"/>
      <c r="MDA81" s="163"/>
      <c r="MDB81" s="163"/>
      <c r="MDC81" s="163"/>
      <c r="MDD81" s="163"/>
      <c r="MDE81" s="163"/>
      <c r="MDF81" s="163"/>
      <c r="MDG81" s="163"/>
      <c r="MDH81" s="163"/>
      <c r="MDI81" s="163"/>
      <c r="MDJ81" s="163"/>
      <c r="MDK81" s="163"/>
      <c r="MDL81" s="163"/>
      <c r="MDM81" s="163"/>
      <c r="MDN81" s="163"/>
      <c r="MDO81" s="163"/>
      <c r="MDP81" s="163"/>
      <c r="MDQ81" s="163"/>
      <c r="MDR81" s="163"/>
      <c r="MDS81" s="163"/>
      <c r="MDT81" s="163"/>
      <c r="MDU81" s="163"/>
      <c r="MDV81" s="163"/>
      <c r="MDW81" s="163"/>
      <c r="MDX81" s="163"/>
      <c r="MDY81" s="163"/>
      <c r="MDZ81" s="163"/>
      <c r="MEA81" s="163"/>
      <c r="MEB81" s="163"/>
      <c r="MEC81" s="163"/>
      <c r="MED81" s="163"/>
      <c r="MEE81" s="163"/>
      <c r="MEF81" s="163"/>
      <c r="MEG81" s="163"/>
      <c r="MEH81" s="163"/>
      <c r="MEI81" s="163"/>
      <c r="MEJ81" s="163"/>
      <c r="MEK81" s="163"/>
      <c r="MEL81" s="163"/>
      <c r="MEM81" s="163"/>
      <c r="MEN81" s="163"/>
      <c r="MEO81" s="163"/>
      <c r="MEP81" s="163"/>
      <c r="MEQ81" s="163"/>
      <c r="MER81" s="163"/>
      <c r="MES81" s="163"/>
      <c r="MET81" s="163"/>
      <c r="MEU81" s="163"/>
      <c r="MEV81" s="163"/>
      <c r="MEW81" s="163"/>
      <c r="MEX81" s="163"/>
      <c r="MEY81" s="163"/>
      <c r="MEZ81" s="163"/>
      <c r="MFA81" s="163"/>
      <c r="MFB81" s="163"/>
      <c r="MFC81" s="163"/>
      <c r="MFD81" s="163"/>
      <c r="MFE81" s="163"/>
      <c r="MFF81" s="163"/>
      <c r="MFG81" s="163"/>
      <c r="MFH81" s="163"/>
      <c r="MFI81" s="163"/>
      <c r="MFJ81" s="163"/>
      <c r="MFK81" s="163"/>
      <c r="MFL81" s="163"/>
      <c r="MFM81" s="163"/>
      <c r="MFN81" s="163"/>
      <c r="MFO81" s="163"/>
      <c r="MFP81" s="163"/>
      <c r="MFQ81" s="163"/>
      <c r="MFR81" s="163"/>
      <c r="MFS81" s="163"/>
      <c r="MFT81" s="163"/>
      <c r="MFU81" s="163"/>
      <c r="MFV81" s="163"/>
      <c r="MFW81" s="163"/>
      <c r="MFX81" s="163"/>
      <c r="MFY81" s="163"/>
      <c r="MFZ81" s="163"/>
      <c r="MGA81" s="163"/>
      <c r="MGB81" s="163"/>
      <c r="MGC81" s="163"/>
      <c r="MGD81" s="163"/>
      <c r="MGE81" s="163"/>
      <c r="MGF81" s="163"/>
      <c r="MGG81" s="163"/>
      <c r="MGH81" s="163"/>
      <c r="MGI81" s="163"/>
      <c r="MGJ81" s="163"/>
      <c r="MGK81" s="163"/>
      <c r="MGL81" s="163"/>
      <c r="MGM81" s="163"/>
      <c r="MGN81" s="163"/>
      <c r="MGO81" s="163"/>
      <c r="MGP81" s="163"/>
      <c r="MGQ81" s="163"/>
      <c r="MGR81" s="163"/>
      <c r="MGS81" s="163"/>
      <c r="MGT81" s="163"/>
      <c r="MGU81" s="163"/>
      <c r="MGV81" s="163"/>
      <c r="MGW81" s="163"/>
      <c r="MGX81" s="163"/>
      <c r="MGY81" s="163"/>
      <c r="MGZ81" s="163"/>
      <c r="MHA81" s="163"/>
      <c r="MHB81" s="163"/>
      <c r="MHC81" s="163"/>
      <c r="MHD81" s="163"/>
      <c r="MHE81" s="163"/>
      <c r="MHF81" s="163"/>
      <c r="MHG81" s="163"/>
      <c r="MHH81" s="163"/>
      <c r="MHI81" s="163"/>
      <c r="MHJ81" s="163"/>
      <c r="MHK81" s="163"/>
      <c r="MHL81" s="163"/>
      <c r="MHM81" s="163"/>
      <c r="MHN81" s="163"/>
      <c r="MHO81" s="163"/>
      <c r="MHP81" s="163"/>
      <c r="MHQ81" s="163"/>
      <c r="MHR81" s="163"/>
      <c r="MHS81" s="163"/>
      <c r="MHT81" s="163"/>
      <c r="MHU81" s="163"/>
      <c r="MHV81" s="163"/>
      <c r="MHW81" s="163"/>
      <c r="MHX81" s="163"/>
      <c r="MHY81" s="163"/>
      <c r="MHZ81" s="163"/>
      <c r="MIA81" s="163"/>
      <c r="MIB81" s="163"/>
      <c r="MIC81" s="163"/>
      <c r="MID81" s="163"/>
      <c r="MIE81" s="163"/>
      <c r="MIF81" s="163"/>
      <c r="MIG81" s="163"/>
      <c r="MIH81" s="163"/>
      <c r="MII81" s="163"/>
      <c r="MIJ81" s="163"/>
      <c r="MIK81" s="163"/>
      <c r="MIL81" s="163"/>
      <c r="MIM81" s="163"/>
      <c r="MIN81" s="163"/>
      <c r="MIO81" s="163"/>
      <c r="MIP81" s="163"/>
      <c r="MIQ81" s="163"/>
      <c r="MIR81" s="163"/>
      <c r="MIS81" s="163"/>
      <c r="MIT81" s="163"/>
      <c r="MIU81" s="163"/>
      <c r="MIV81" s="163"/>
      <c r="MIW81" s="163"/>
      <c r="MIX81" s="163"/>
      <c r="MIY81" s="163"/>
      <c r="MIZ81" s="163"/>
      <c r="MJA81" s="163"/>
      <c r="MJB81" s="163"/>
      <c r="MJC81" s="163"/>
      <c r="MJD81" s="163"/>
      <c r="MJE81" s="163"/>
      <c r="MJF81" s="163"/>
      <c r="MJG81" s="163"/>
      <c r="MJH81" s="163"/>
      <c r="MJI81" s="163"/>
      <c r="MJJ81" s="163"/>
      <c r="MJK81" s="163"/>
      <c r="MJL81" s="163"/>
      <c r="MJM81" s="163"/>
      <c r="MJN81" s="163"/>
      <c r="MJO81" s="163"/>
      <c r="MJP81" s="163"/>
      <c r="MJQ81" s="163"/>
      <c r="MJR81" s="163"/>
      <c r="MJS81" s="163"/>
      <c r="MJT81" s="163"/>
      <c r="MJU81" s="163"/>
      <c r="MJV81" s="163"/>
      <c r="MJW81" s="163"/>
      <c r="MJX81" s="163"/>
      <c r="MJY81" s="163"/>
      <c r="MJZ81" s="163"/>
      <c r="MKA81" s="163"/>
      <c r="MKB81" s="163"/>
      <c r="MKC81" s="163"/>
      <c r="MKD81" s="163"/>
      <c r="MKE81" s="163"/>
      <c r="MKF81" s="163"/>
      <c r="MKG81" s="163"/>
      <c r="MKH81" s="163"/>
      <c r="MKI81" s="163"/>
      <c r="MKJ81" s="163"/>
      <c r="MKK81" s="163"/>
      <c r="MKL81" s="163"/>
      <c r="MKM81" s="163"/>
      <c r="MKN81" s="163"/>
      <c r="MKO81" s="163"/>
      <c r="MKP81" s="163"/>
      <c r="MKQ81" s="163"/>
      <c r="MKR81" s="163"/>
      <c r="MKS81" s="163"/>
      <c r="MKT81" s="163"/>
      <c r="MKU81" s="163"/>
      <c r="MKV81" s="163"/>
      <c r="MKW81" s="163"/>
      <c r="MKX81" s="163"/>
      <c r="MKY81" s="163"/>
      <c r="MKZ81" s="163"/>
      <c r="MLA81" s="163"/>
      <c r="MLB81" s="163"/>
      <c r="MLC81" s="163"/>
      <c r="MLD81" s="163"/>
      <c r="MLE81" s="163"/>
      <c r="MLF81" s="163"/>
      <c r="MLG81" s="163"/>
      <c r="MLH81" s="163"/>
      <c r="MLI81" s="163"/>
      <c r="MLJ81" s="163"/>
      <c r="MLK81" s="163"/>
      <c r="MLL81" s="163"/>
      <c r="MLM81" s="163"/>
      <c r="MLN81" s="163"/>
      <c r="MLO81" s="163"/>
      <c r="MLP81" s="163"/>
      <c r="MLQ81" s="163"/>
      <c r="MLR81" s="163"/>
      <c r="MLS81" s="163"/>
      <c r="MLT81" s="163"/>
      <c r="MLU81" s="163"/>
      <c r="MLV81" s="163"/>
      <c r="MLW81" s="163"/>
      <c r="MLX81" s="163"/>
      <c r="MLY81" s="163"/>
      <c r="MLZ81" s="163"/>
      <c r="MMA81" s="163"/>
      <c r="MMB81" s="163"/>
      <c r="MMC81" s="163"/>
      <c r="MMD81" s="163"/>
      <c r="MME81" s="163"/>
      <c r="MMF81" s="163"/>
      <c r="MMG81" s="163"/>
      <c r="MMH81" s="163"/>
      <c r="MMI81" s="163"/>
      <c r="MMJ81" s="163"/>
      <c r="MMK81" s="163"/>
      <c r="MML81" s="163"/>
      <c r="MMM81" s="163"/>
      <c r="MMN81" s="163"/>
      <c r="MMO81" s="163"/>
      <c r="MMP81" s="163"/>
      <c r="MMQ81" s="163"/>
      <c r="MMR81" s="163"/>
      <c r="MMS81" s="163"/>
      <c r="MMT81" s="163"/>
      <c r="MMU81" s="163"/>
      <c r="MMV81" s="163"/>
      <c r="MMW81" s="163"/>
      <c r="MMX81" s="163"/>
      <c r="MMY81" s="163"/>
      <c r="MMZ81" s="163"/>
      <c r="MNA81" s="163"/>
      <c r="MNB81" s="163"/>
      <c r="MNC81" s="163"/>
      <c r="MND81" s="163"/>
      <c r="MNE81" s="163"/>
      <c r="MNF81" s="163"/>
      <c r="MNG81" s="163"/>
      <c r="MNH81" s="163"/>
      <c r="MNI81" s="163"/>
      <c r="MNJ81" s="163"/>
      <c r="MNK81" s="163"/>
      <c r="MNL81" s="163"/>
      <c r="MNM81" s="163"/>
      <c r="MNN81" s="163"/>
      <c r="MNO81" s="163"/>
      <c r="MNP81" s="163"/>
      <c r="MNQ81" s="163"/>
      <c r="MNR81" s="163"/>
      <c r="MNS81" s="163"/>
      <c r="MNT81" s="163"/>
      <c r="MNU81" s="163"/>
      <c r="MNV81" s="163"/>
      <c r="MNW81" s="163"/>
      <c r="MNX81" s="163"/>
      <c r="MNY81" s="163"/>
      <c r="MNZ81" s="163"/>
      <c r="MOA81" s="163"/>
      <c r="MOB81" s="163"/>
      <c r="MOC81" s="163"/>
      <c r="MOD81" s="163"/>
      <c r="MOE81" s="163"/>
      <c r="MOF81" s="163"/>
      <c r="MOG81" s="163"/>
      <c r="MOH81" s="163"/>
      <c r="MOI81" s="163"/>
      <c r="MOJ81" s="163"/>
      <c r="MOK81" s="163"/>
      <c r="MOL81" s="163"/>
      <c r="MOM81" s="163"/>
      <c r="MON81" s="163"/>
      <c r="MOO81" s="163"/>
      <c r="MOP81" s="163"/>
      <c r="MOQ81" s="163"/>
      <c r="MOR81" s="163"/>
      <c r="MOS81" s="163"/>
      <c r="MOT81" s="163"/>
      <c r="MOU81" s="163"/>
      <c r="MOV81" s="163"/>
      <c r="MOW81" s="163"/>
      <c r="MOX81" s="163"/>
      <c r="MOY81" s="163"/>
      <c r="MOZ81" s="163"/>
      <c r="MPA81" s="163"/>
      <c r="MPB81" s="163"/>
      <c r="MPC81" s="163"/>
      <c r="MPD81" s="163"/>
      <c r="MPE81" s="163"/>
      <c r="MPF81" s="163"/>
      <c r="MPG81" s="163"/>
      <c r="MPH81" s="163"/>
      <c r="MPI81" s="163"/>
      <c r="MPJ81" s="163"/>
      <c r="MPK81" s="163"/>
      <c r="MPL81" s="163"/>
      <c r="MPM81" s="163"/>
      <c r="MPN81" s="163"/>
      <c r="MPO81" s="163"/>
      <c r="MPP81" s="163"/>
      <c r="MPQ81" s="163"/>
      <c r="MPR81" s="163"/>
      <c r="MPS81" s="163"/>
      <c r="MPT81" s="163"/>
      <c r="MPU81" s="163"/>
      <c r="MPV81" s="163"/>
      <c r="MPW81" s="163"/>
      <c r="MPX81" s="163"/>
      <c r="MPY81" s="163"/>
      <c r="MPZ81" s="163"/>
      <c r="MQA81" s="163"/>
      <c r="MQB81" s="163"/>
      <c r="MQC81" s="163"/>
      <c r="MQD81" s="163"/>
      <c r="MQE81" s="163"/>
      <c r="MQF81" s="163"/>
      <c r="MQG81" s="163"/>
      <c r="MQH81" s="163"/>
      <c r="MQI81" s="163"/>
      <c r="MQJ81" s="163"/>
      <c r="MQK81" s="163"/>
      <c r="MQL81" s="163"/>
      <c r="MQM81" s="163"/>
      <c r="MQN81" s="163"/>
      <c r="MQO81" s="163"/>
      <c r="MQP81" s="163"/>
      <c r="MQQ81" s="163"/>
      <c r="MQR81" s="163"/>
      <c r="MQS81" s="163"/>
      <c r="MQT81" s="163"/>
      <c r="MQU81" s="163"/>
      <c r="MQV81" s="163"/>
      <c r="MQW81" s="163"/>
      <c r="MQX81" s="163"/>
      <c r="MQY81" s="163"/>
      <c r="MQZ81" s="163"/>
      <c r="MRA81" s="163"/>
      <c r="MRB81" s="163"/>
      <c r="MRC81" s="163"/>
      <c r="MRD81" s="163"/>
      <c r="MRE81" s="163"/>
      <c r="MRF81" s="163"/>
      <c r="MRG81" s="163"/>
      <c r="MRH81" s="163"/>
      <c r="MRI81" s="163"/>
      <c r="MRJ81" s="163"/>
      <c r="MRK81" s="163"/>
      <c r="MRL81" s="163"/>
      <c r="MRM81" s="163"/>
      <c r="MRN81" s="163"/>
      <c r="MRO81" s="163"/>
      <c r="MRP81" s="163"/>
      <c r="MRQ81" s="163"/>
      <c r="MRR81" s="163"/>
      <c r="MRS81" s="163"/>
      <c r="MRT81" s="163"/>
      <c r="MRU81" s="163"/>
      <c r="MRV81" s="163"/>
      <c r="MRW81" s="163"/>
      <c r="MRX81" s="163"/>
      <c r="MRY81" s="163"/>
      <c r="MRZ81" s="163"/>
      <c r="MSA81" s="163"/>
      <c r="MSB81" s="163"/>
      <c r="MSC81" s="163"/>
      <c r="MSD81" s="163"/>
      <c r="MSE81" s="163"/>
      <c r="MSF81" s="163"/>
      <c r="MSG81" s="163"/>
      <c r="MSH81" s="163"/>
      <c r="MSI81" s="163"/>
      <c r="MSJ81" s="163"/>
      <c r="MSK81" s="163"/>
      <c r="MSL81" s="163"/>
      <c r="MSM81" s="163"/>
      <c r="MSN81" s="163"/>
      <c r="MSO81" s="163"/>
      <c r="MSP81" s="163"/>
      <c r="MSQ81" s="163"/>
      <c r="MSR81" s="163"/>
      <c r="MSS81" s="163"/>
      <c r="MST81" s="163"/>
      <c r="MSU81" s="163"/>
      <c r="MSV81" s="163"/>
      <c r="MSW81" s="163"/>
      <c r="MSX81" s="163"/>
      <c r="MSY81" s="163"/>
      <c r="MSZ81" s="163"/>
      <c r="MTA81" s="163"/>
      <c r="MTB81" s="163"/>
      <c r="MTC81" s="163"/>
      <c r="MTD81" s="163"/>
      <c r="MTE81" s="163"/>
      <c r="MTF81" s="163"/>
      <c r="MTG81" s="163"/>
      <c r="MTH81" s="163"/>
      <c r="MTI81" s="163"/>
      <c r="MTJ81" s="163"/>
      <c r="MTK81" s="163"/>
      <c r="MTL81" s="163"/>
      <c r="MTM81" s="163"/>
      <c r="MTN81" s="163"/>
      <c r="MTO81" s="163"/>
      <c r="MTP81" s="163"/>
      <c r="MTQ81" s="163"/>
      <c r="MTR81" s="163"/>
      <c r="MTS81" s="163"/>
      <c r="MTT81" s="163"/>
      <c r="MTU81" s="163"/>
      <c r="MTV81" s="163"/>
      <c r="MTW81" s="163"/>
      <c r="MTX81" s="163"/>
      <c r="MTY81" s="163"/>
      <c r="MTZ81" s="163"/>
      <c r="MUA81" s="163"/>
      <c r="MUB81" s="163"/>
      <c r="MUC81" s="163"/>
      <c r="MUD81" s="163"/>
      <c r="MUE81" s="163"/>
      <c r="MUF81" s="163"/>
      <c r="MUG81" s="163"/>
      <c r="MUH81" s="163"/>
      <c r="MUI81" s="163"/>
      <c r="MUJ81" s="163"/>
      <c r="MUK81" s="163"/>
      <c r="MUL81" s="163"/>
      <c r="MUM81" s="163"/>
      <c r="MUN81" s="163"/>
      <c r="MUO81" s="163"/>
      <c r="MUP81" s="163"/>
      <c r="MUQ81" s="163"/>
      <c r="MUR81" s="163"/>
      <c r="MUS81" s="163"/>
      <c r="MUT81" s="163"/>
      <c r="MUU81" s="163"/>
      <c r="MUV81" s="163"/>
      <c r="MUW81" s="163"/>
      <c r="MUX81" s="163"/>
      <c r="MUY81" s="163"/>
      <c r="MUZ81" s="163"/>
      <c r="MVA81" s="163"/>
      <c r="MVB81" s="163"/>
      <c r="MVC81" s="163"/>
      <c r="MVD81" s="163"/>
      <c r="MVE81" s="163"/>
      <c r="MVF81" s="163"/>
      <c r="MVG81" s="163"/>
      <c r="MVH81" s="163"/>
      <c r="MVI81" s="163"/>
      <c r="MVJ81" s="163"/>
      <c r="MVK81" s="163"/>
      <c r="MVL81" s="163"/>
      <c r="MVM81" s="163"/>
      <c r="MVN81" s="163"/>
      <c r="MVO81" s="163"/>
      <c r="MVP81" s="163"/>
      <c r="MVQ81" s="163"/>
      <c r="MVR81" s="163"/>
      <c r="MVS81" s="163"/>
      <c r="MVT81" s="163"/>
      <c r="MVU81" s="163"/>
      <c r="MVV81" s="163"/>
      <c r="MVW81" s="163"/>
      <c r="MVX81" s="163"/>
      <c r="MVY81" s="163"/>
      <c r="MVZ81" s="163"/>
      <c r="MWA81" s="163"/>
      <c r="MWB81" s="163"/>
      <c r="MWC81" s="163"/>
      <c r="MWD81" s="163"/>
      <c r="MWE81" s="163"/>
      <c r="MWF81" s="163"/>
      <c r="MWG81" s="163"/>
      <c r="MWH81" s="163"/>
      <c r="MWI81" s="163"/>
      <c r="MWJ81" s="163"/>
      <c r="MWK81" s="163"/>
      <c r="MWL81" s="163"/>
      <c r="MWM81" s="163"/>
      <c r="MWN81" s="163"/>
      <c r="MWO81" s="163"/>
      <c r="MWP81" s="163"/>
      <c r="MWQ81" s="163"/>
      <c r="MWR81" s="163"/>
      <c r="MWS81" s="163"/>
      <c r="MWT81" s="163"/>
      <c r="MWU81" s="163"/>
      <c r="MWV81" s="163"/>
      <c r="MWW81" s="163"/>
      <c r="MWX81" s="163"/>
      <c r="MWY81" s="163"/>
      <c r="MWZ81" s="163"/>
      <c r="MXA81" s="163"/>
      <c r="MXB81" s="163"/>
      <c r="MXC81" s="163"/>
      <c r="MXD81" s="163"/>
      <c r="MXE81" s="163"/>
      <c r="MXF81" s="163"/>
      <c r="MXG81" s="163"/>
      <c r="MXH81" s="163"/>
      <c r="MXI81" s="163"/>
      <c r="MXJ81" s="163"/>
      <c r="MXK81" s="163"/>
      <c r="MXL81" s="163"/>
      <c r="MXM81" s="163"/>
      <c r="MXN81" s="163"/>
      <c r="MXO81" s="163"/>
      <c r="MXP81" s="163"/>
      <c r="MXQ81" s="163"/>
      <c r="MXR81" s="163"/>
      <c r="MXS81" s="163"/>
      <c r="MXT81" s="163"/>
      <c r="MXU81" s="163"/>
      <c r="MXV81" s="163"/>
      <c r="MXW81" s="163"/>
      <c r="MXX81" s="163"/>
      <c r="MXY81" s="163"/>
      <c r="MXZ81" s="163"/>
      <c r="MYA81" s="163"/>
      <c r="MYB81" s="163"/>
      <c r="MYC81" s="163"/>
      <c r="MYD81" s="163"/>
      <c r="MYE81" s="163"/>
      <c r="MYF81" s="163"/>
      <c r="MYG81" s="163"/>
      <c r="MYH81" s="163"/>
      <c r="MYI81" s="163"/>
      <c r="MYJ81" s="163"/>
      <c r="MYK81" s="163"/>
      <c r="MYL81" s="163"/>
      <c r="MYM81" s="163"/>
      <c r="MYN81" s="163"/>
      <c r="MYO81" s="163"/>
      <c r="MYP81" s="163"/>
      <c r="MYQ81" s="163"/>
      <c r="MYR81" s="163"/>
      <c r="MYS81" s="163"/>
      <c r="MYT81" s="163"/>
      <c r="MYU81" s="163"/>
      <c r="MYV81" s="163"/>
      <c r="MYW81" s="163"/>
      <c r="MYX81" s="163"/>
      <c r="MYY81" s="163"/>
      <c r="MYZ81" s="163"/>
      <c r="MZA81" s="163"/>
      <c r="MZB81" s="163"/>
      <c r="MZC81" s="163"/>
      <c r="MZD81" s="163"/>
      <c r="MZE81" s="163"/>
      <c r="MZF81" s="163"/>
      <c r="MZG81" s="163"/>
      <c r="MZH81" s="163"/>
      <c r="MZI81" s="163"/>
      <c r="MZJ81" s="163"/>
      <c r="MZK81" s="163"/>
      <c r="MZL81" s="163"/>
      <c r="MZM81" s="163"/>
      <c r="MZN81" s="163"/>
      <c r="MZO81" s="163"/>
      <c r="MZP81" s="163"/>
      <c r="MZQ81" s="163"/>
      <c r="MZR81" s="163"/>
      <c r="MZS81" s="163"/>
      <c r="MZT81" s="163"/>
      <c r="MZU81" s="163"/>
      <c r="MZV81" s="163"/>
      <c r="MZW81" s="163"/>
      <c r="MZX81" s="163"/>
      <c r="MZY81" s="163"/>
      <c r="MZZ81" s="163"/>
      <c r="NAA81" s="163"/>
      <c r="NAB81" s="163"/>
      <c r="NAC81" s="163"/>
      <c r="NAD81" s="163"/>
      <c r="NAE81" s="163"/>
      <c r="NAF81" s="163"/>
      <c r="NAG81" s="163"/>
      <c r="NAH81" s="163"/>
      <c r="NAI81" s="163"/>
      <c r="NAJ81" s="163"/>
      <c r="NAK81" s="163"/>
      <c r="NAL81" s="163"/>
      <c r="NAM81" s="163"/>
      <c r="NAN81" s="163"/>
      <c r="NAO81" s="163"/>
      <c r="NAP81" s="163"/>
      <c r="NAQ81" s="163"/>
      <c r="NAR81" s="163"/>
      <c r="NAS81" s="163"/>
      <c r="NAT81" s="163"/>
      <c r="NAU81" s="163"/>
      <c r="NAV81" s="163"/>
      <c r="NAW81" s="163"/>
      <c r="NAX81" s="163"/>
      <c r="NAY81" s="163"/>
      <c r="NAZ81" s="163"/>
      <c r="NBA81" s="163"/>
      <c r="NBB81" s="163"/>
      <c r="NBC81" s="163"/>
      <c r="NBD81" s="163"/>
      <c r="NBE81" s="163"/>
      <c r="NBF81" s="163"/>
      <c r="NBG81" s="163"/>
      <c r="NBH81" s="163"/>
      <c r="NBI81" s="163"/>
      <c r="NBJ81" s="163"/>
      <c r="NBK81" s="163"/>
      <c r="NBL81" s="163"/>
      <c r="NBM81" s="163"/>
      <c r="NBN81" s="163"/>
      <c r="NBO81" s="163"/>
      <c r="NBP81" s="163"/>
      <c r="NBQ81" s="163"/>
      <c r="NBR81" s="163"/>
      <c r="NBS81" s="163"/>
      <c r="NBT81" s="163"/>
      <c r="NBU81" s="163"/>
      <c r="NBV81" s="163"/>
      <c r="NBW81" s="163"/>
      <c r="NBX81" s="163"/>
      <c r="NBY81" s="163"/>
      <c r="NBZ81" s="163"/>
      <c r="NCA81" s="163"/>
      <c r="NCB81" s="163"/>
      <c r="NCC81" s="163"/>
      <c r="NCD81" s="163"/>
      <c r="NCE81" s="163"/>
      <c r="NCF81" s="163"/>
      <c r="NCG81" s="163"/>
      <c r="NCH81" s="163"/>
      <c r="NCI81" s="163"/>
      <c r="NCJ81" s="163"/>
      <c r="NCK81" s="163"/>
      <c r="NCL81" s="163"/>
      <c r="NCM81" s="163"/>
      <c r="NCN81" s="163"/>
      <c r="NCO81" s="163"/>
      <c r="NCP81" s="163"/>
      <c r="NCQ81" s="163"/>
      <c r="NCR81" s="163"/>
      <c r="NCS81" s="163"/>
      <c r="NCT81" s="163"/>
      <c r="NCU81" s="163"/>
      <c r="NCV81" s="163"/>
      <c r="NCW81" s="163"/>
      <c r="NCX81" s="163"/>
      <c r="NCY81" s="163"/>
      <c r="NCZ81" s="163"/>
      <c r="NDA81" s="163"/>
      <c r="NDB81" s="163"/>
      <c r="NDC81" s="163"/>
      <c r="NDD81" s="163"/>
      <c r="NDE81" s="163"/>
      <c r="NDF81" s="163"/>
      <c r="NDG81" s="163"/>
      <c r="NDH81" s="163"/>
      <c r="NDI81" s="163"/>
      <c r="NDJ81" s="163"/>
      <c r="NDK81" s="163"/>
      <c r="NDL81" s="163"/>
      <c r="NDM81" s="163"/>
      <c r="NDN81" s="163"/>
      <c r="NDO81" s="163"/>
      <c r="NDP81" s="163"/>
      <c r="NDQ81" s="163"/>
      <c r="NDR81" s="163"/>
      <c r="NDS81" s="163"/>
      <c r="NDT81" s="163"/>
      <c r="NDU81" s="163"/>
      <c r="NDV81" s="163"/>
      <c r="NDW81" s="163"/>
      <c r="NDX81" s="163"/>
      <c r="NDY81" s="163"/>
      <c r="NDZ81" s="163"/>
      <c r="NEA81" s="163"/>
      <c r="NEB81" s="163"/>
      <c r="NEC81" s="163"/>
      <c r="NED81" s="163"/>
      <c r="NEE81" s="163"/>
      <c r="NEF81" s="163"/>
      <c r="NEG81" s="163"/>
      <c r="NEH81" s="163"/>
      <c r="NEI81" s="163"/>
      <c r="NEJ81" s="163"/>
      <c r="NEK81" s="163"/>
      <c r="NEL81" s="163"/>
      <c r="NEM81" s="163"/>
      <c r="NEN81" s="163"/>
      <c r="NEO81" s="163"/>
      <c r="NEP81" s="163"/>
      <c r="NEQ81" s="163"/>
      <c r="NER81" s="163"/>
      <c r="NES81" s="163"/>
      <c r="NET81" s="163"/>
      <c r="NEU81" s="163"/>
      <c r="NEV81" s="163"/>
      <c r="NEW81" s="163"/>
      <c r="NEX81" s="163"/>
      <c r="NEY81" s="163"/>
      <c r="NEZ81" s="163"/>
      <c r="NFA81" s="163"/>
      <c r="NFB81" s="163"/>
      <c r="NFC81" s="163"/>
      <c r="NFD81" s="163"/>
      <c r="NFE81" s="163"/>
      <c r="NFF81" s="163"/>
      <c r="NFG81" s="163"/>
      <c r="NFH81" s="163"/>
      <c r="NFI81" s="163"/>
      <c r="NFJ81" s="163"/>
      <c r="NFK81" s="163"/>
      <c r="NFL81" s="163"/>
      <c r="NFM81" s="163"/>
      <c r="NFN81" s="163"/>
      <c r="NFO81" s="163"/>
      <c r="NFP81" s="163"/>
      <c r="NFQ81" s="163"/>
      <c r="NFR81" s="163"/>
      <c r="NFS81" s="163"/>
      <c r="NFT81" s="163"/>
      <c r="NFU81" s="163"/>
      <c r="NFV81" s="163"/>
      <c r="NFW81" s="163"/>
      <c r="NFX81" s="163"/>
      <c r="NFY81" s="163"/>
      <c r="NFZ81" s="163"/>
      <c r="NGA81" s="163"/>
      <c r="NGB81" s="163"/>
      <c r="NGC81" s="163"/>
      <c r="NGD81" s="163"/>
      <c r="NGE81" s="163"/>
      <c r="NGF81" s="163"/>
      <c r="NGG81" s="163"/>
      <c r="NGH81" s="163"/>
      <c r="NGI81" s="163"/>
      <c r="NGJ81" s="163"/>
      <c r="NGK81" s="163"/>
      <c r="NGL81" s="163"/>
      <c r="NGM81" s="163"/>
      <c r="NGN81" s="163"/>
      <c r="NGO81" s="163"/>
      <c r="NGP81" s="163"/>
      <c r="NGQ81" s="163"/>
      <c r="NGR81" s="163"/>
      <c r="NGS81" s="163"/>
      <c r="NGT81" s="163"/>
      <c r="NGU81" s="163"/>
      <c r="NGV81" s="163"/>
      <c r="NGW81" s="163"/>
      <c r="NGX81" s="163"/>
      <c r="NGY81" s="163"/>
      <c r="NGZ81" s="163"/>
      <c r="NHA81" s="163"/>
      <c r="NHB81" s="163"/>
      <c r="NHC81" s="163"/>
      <c r="NHD81" s="163"/>
      <c r="NHE81" s="163"/>
      <c r="NHF81" s="163"/>
      <c r="NHG81" s="163"/>
      <c r="NHH81" s="163"/>
      <c r="NHI81" s="163"/>
      <c r="NHJ81" s="163"/>
      <c r="NHK81" s="163"/>
      <c r="NHL81" s="163"/>
      <c r="NHM81" s="163"/>
      <c r="NHN81" s="163"/>
      <c r="NHO81" s="163"/>
      <c r="NHP81" s="163"/>
      <c r="NHQ81" s="163"/>
      <c r="NHR81" s="163"/>
      <c r="NHS81" s="163"/>
      <c r="NHT81" s="163"/>
      <c r="NHU81" s="163"/>
      <c r="NHV81" s="163"/>
      <c r="NHW81" s="163"/>
      <c r="NHX81" s="163"/>
      <c r="NHY81" s="163"/>
      <c r="NHZ81" s="163"/>
      <c r="NIA81" s="163"/>
      <c r="NIB81" s="163"/>
      <c r="NIC81" s="163"/>
      <c r="NID81" s="163"/>
      <c r="NIE81" s="163"/>
      <c r="NIF81" s="163"/>
      <c r="NIG81" s="163"/>
      <c r="NIH81" s="163"/>
      <c r="NII81" s="163"/>
      <c r="NIJ81" s="163"/>
      <c r="NIK81" s="163"/>
      <c r="NIL81" s="163"/>
      <c r="NIM81" s="163"/>
      <c r="NIN81" s="163"/>
      <c r="NIO81" s="163"/>
      <c r="NIP81" s="163"/>
      <c r="NIQ81" s="163"/>
      <c r="NIR81" s="163"/>
      <c r="NIS81" s="163"/>
      <c r="NIT81" s="163"/>
      <c r="NIU81" s="163"/>
      <c r="NIV81" s="163"/>
      <c r="NIW81" s="163"/>
      <c r="NIX81" s="163"/>
      <c r="NIY81" s="163"/>
      <c r="NIZ81" s="163"/>
      <c r="NJA81" s="163"/>
      <c r="NJB81" s="163"/>
      <c r="NJC81" s="163"/>
      <c r="NJD81" s="163"/>
      <c r="NJE81" s="163"/>
      <c r="NJF81" s="163"/>
      <c r="NJG81" s="163"/>
      <c r="NJH81" s="163"/>
      <c r="NJI81" s="163"/>
      <c r="NJJ81" s="163"/>
      <c r="NJK81" s="163"/>
      <c r="NJL81" s="163"/>
      <c r="NJM81" s="163"/>
      <c r="NJN81" s="163"/>
      <c r="NJO81" s="163"/>
      <c r="NJP81" s="163"/>
      <c r="NJQ81" s="163"/>
      <c r="NJR81" s="163"/>
      <c r="NJS81" s="163"/>
      <c r="NJT81" s="163"/>
      <c r="NJU81" s="163"/>
      <c r="NJV81" s="163"/>
      <c r="NJW81" s="163"/>
      <c r="NJX81" s="163"/>
      <c r="NJY81" s="163"/>
      <c r="NJZ81" s="163"/>
      <c r="NKA81" s="163"/>
      <c r="NKB81" s="163"/>
      <c r="NKC81" s="163"/>
      <c r="NKD81" s="163"/>
      <c r="NKE81" s="163"/>
      <c r="NKF81" s="163"/>
      <c r="NKG81" s="163"/>
      <c r="NKH81" s="163"/>
      <c r="NKI81" s="163"/>
      <c r="NKJ81" s="163"/>
      <c r="NKK81" s="163"/>
      <c r="NKL81" s="163"/>
      <c r="NKM81" s="163"/>
      <c r="NKN81" s="163"/>
      <c r="NKO81" s="163"/>
      <c r="NKP81" s="163"/>
      <c r="NKQ81" s="163"/>
      <c r="NKR81" s="163"/>
      <c r="NKS81" s="163"/>
      <c r="NKT81" s="163"/>
      <c r="NKU81" s="163"/>
      <c r="NKV81" s="163"/>
      <c r="NKW81" s="163"/>
      <c r="NKX81" s="163"/>
      <c r="NKY81" s="163"/>
      <c r="NKZ81" s="163"/>
      <c r="NLA81" s="163"/>
      <c r="NLB81" s="163"/>
      <c r="NLC81" s="163"/>
      <c r="NLD81" s="163"/>
      <c r="NLE81" s="163"/>
      <c r="NLF81" s="163"/>
      <c r="NLG81" s="163"/>
      <c r="NLH81" s="163"/>
      <c r="NLI81" s="163"/>
      <c r="NLJ81" s="163"/>
      <c r="NLK81" s="163"/>
      <c r="NLL81" s="163"/>
      <c r="NLM81" s="163"/>
      <c r="NLN81" s="163"/>
      <c r="NLO81" s="163"/>
      <c r="NLP81" s="163"/>
      <c r="NLQ81" s="163"/>
      <c r="NLR81" s="163"/>
      <c r="NLS81" s="163"/>
      <c r="NLT81" s="163"/>
      <c r="NLU81" s="163"/>
      <c r="NLV81" s="163"/>
      <c r="NLW81" s="163"/>
      <c r="NLX81" s="163"/>
      <c r="NLY81" s="163"/>
      <c r="NLZ81" s="163"/>
      <c r="NMA81" s="163"/>
      <c r="NMB81" s="163"/>
      <c r="NMC81" s="163"/>
      <c r="NMD81" s="163"/>
      <c r="NME81" s="163"/>
      <c r="NMF81" s="163"/>
      <c r="NMG81" s="163"/>
      <c r="NMH81" s="163"/>
      <c r="NMI81" s="163"/>
      <c r="NMJ81" s="163"/>
      <c r="NMK81" s="163"/>
      <c r="NML81" s="163"/>
      <c r="NMM81" s="163"/>
      <c r="NMN81" s="163"/>
      <c r="NMO81" s="163"/>
      <c r="NMP81" s="163"/>
      <c r="NMQ81" s="163"/>
      <c r="NMR81" s="163"/>
      <c r="NMS81" s="163"/>
      <c r="NMT81" s="163"/>
      <c r="NMU81" s="163"/>
      <c r="NMV81" s="163"/>
      <c r="NMW81" s="163"/>
      <c r="NMX81" s="163"/>
      <c r="NMY81" s="163"/>
      <c r="NMZ81" s="163"/>
      <c r="NNA81" s="163"/>
      <c r="NNB81" s="163"/>
      <c r="NNC81" s="163"/>
      <c r="NND81" s="163"/>
      <c r="NNE81" s="163"/>
      <c r="NNF81" s="163"/>
      <c r="NNG81" s="163"/>
      <c r="NNH81" s="163"/>
      <c r="NNI81" s="163"/>
      <c r="NNJ81" s="163"/>
      <c r="NNK81" s="163"/>
      <c r="NNL81" s="163"/>
      <c r="NNM81" s="163"/>
      <c r="NNN81" s="163"/>
      <c r="NNO81" s="163"/>
      <c r="NNP81" s="163"/>
      <c r="NNQ81" s="163"/>
      <c r="NNR81" s="163"/>
      <c r="NNS81" s="163"/>
      <c r="NNT81" s="163"/>
      <c r="NNU81" s="163"/>
      <c r="NNV81" s="163"/>
      <c r="NNW81" s="163"/>
      <c r="NNX81" s="163"/>
      <c r="NNY81" s="163"/>
      <c r="NNZ81" s="163"/>
      <c r="NOA81" s="163"/>
      <c r="NOB81" s="163"/>
      <c r="NOC81" s="163"/>
      <c r="NOD81" s="163"/>
      <c r="NOE81" s="163"/>
      <c r="NOF81" s="163"/>
      <c r="NOG81" s="163"/>
      <c r="NOH81" s="163"/>
      <c r="NOI81" s="163"/>
      <c r="NOJ81" s="163"/>
      <c r="NOK81" s="163"/>
      <c r="NOL81" s="163"/>
      <c r="NOM81" s="163"/>
      <c r="NON81" s="163"/>
      <c r="NOO81" s="163"/>
      <c r="NOP81" s="163"/>
      <c r="NOQ81" s="163"/>
      <c r="NOR81" s="163"/>
      <c r="NOS81" s="163"/>
      <c r="NOT81" s="163"/>
      <c r="NOU81" s="163"/>
      <c r="NOV81" s="163"/>
      <c r="NOW81" s="163"/>
      <c r="NOX81" s="163"/>
      <c r="NOY81" s="163"/>
      <c r="NOZ81" s="163"/>
      <c r="NPA81" s="163"/>
      <c r="NPB81" s="163"/>
      <c r="NPC81" s="163"/>
      <c r="NPD81" s="163"/>
      <c r="NPE81" s="163"/>
      <c r="NPF81" s="163"/>
      <c r="NPG81" s="163"/>
      <c r="NPH81" s="163"/>
      <c r="NPI81" s="163"/>
      <c r="NPJ81" s="163"/>
      <c r="NPK81" s="163"/>
      <c r="NPL81" s="163"/>
      <c r="NPM81" s="163"/>
      <c r="NPN81" s="163"/>
      <c r="NPO81" s="163"/>
      <c r="NPP81" s="163"/>
      <c r="NPQ81" s="163"/>
      <c r="NPR81" s="163"/>
      <c r="NPS81" s="163"/>
      <c r="NPT81" s="163"/>
      <c r="NPU81" s="163"/>
      <c r="NPV81" s="163"/>
      <c r="NPW81" s="163"/>
      <c r="NPX81" s="163"/>
      <c r="NPY81" s="163"/>
      <c r="NPZ81" s="163"/>
      <c r="NQA81" s="163"/>
      <c r="NQB81" s="163"/>
      <c r="NQC81" s="163"/>
      <c r="NQD81" s="163"/>
      <c r="NQE81" s="163"/>
      <c r="NQF81" s="163"/>
      <c r="NQG81" s="163"/>
      <c r="NQH81" s="163"/>
      <c r="NQI81" s="163"/>
      <c r="NQJ81" s="163"/>
      <c r="NQK81" s="163"/>
      <c r="NQL81" s="163"/>
      <c r="NQM81" s="163"/>
      <c r="NQN81" s="163"/>
      <c r="NQO81" s="163"/>
      <c r="NQP81" s="163"/>
      <c r="NQQ81" s="163"/>
      <c r="NQR81" s="163"/>
      <c r="NQS81" s="163"/>
      <c r="NQT81" s="163"/>
      <c r="NQU81" s="163"/>
      <c r="NQV81" s="163"/>
      <c r="NQW81" s="163"/>
      <c r="NQX81" s="163"/>
      <c r="NQY81" s="163"/>
      <c r="NQZ81" s="163"/>
      <c r="NRA81" s="163"/>
      <c r="NRB81" s="163"/>
      <c r="NRC81" s="163"/>
      <c r="NRD81" s="163"/>
      <c r="NRE81" s="163"/>
      <c r="NRF81" s="163"/>
      <c r="NRG81" s="163"/>
      <c r="NRH81" s="163"/>
      <c r="NRI81" s="163"/>
      <c r="NRJ81" s="163"/>
      <c r="NRK81" s="163"/>
      <c r="NRL81" s="163"/>
      <c r="NRM81" s="163"/>
      <c r="NRN81" s="163"/>
      <c r="NRO81" s="163"/>
      <c r="NRP81" s="163"/>
      <c r="NRQ81" s="163"/>
      <c r="NRR81" s="163"/>
      <c r="NRS81" s="163"/>
      <c r="NRT81" s="163"/>
      <c r="NRU81" s="163"/>
      <c r="NRV81" s="163"/>
      <c r="NRW81" s="163"/>
      <c r="NRX81" s="163"/>
      <c r="NRY81" s="163"/>
      <c r="NRZ81" s="163"/>
      <c r="NSA81" s="163"/>
      <c r="NSB81" s="163"/>
      <c r="NSC81" s="163"/>
      <c r="NSD81" s="163"/>
      <c r="NSE81" s="163"/>
      <c r="NSF81" s="163"/>
      <c r="NSG81" s="163"/>
      <c r="NSH81" s="163"/>
      <c r="NSI81" s="163"/>
      <c r="NSJ81" s="163"/>
      <c r="NSK81" s="163"/>
      <c r="NSL81" s="163"/>
      <c r="NSM81" s="163"/>
      <c r="NSN81" s="163"/>
      <c r="NSO81" s="163"/>
      <c r="NSP81" s="163"/>
      <c r="NSQ81" s="163"/>
      <c r="NSR81" s="163"/>
      <c r="NSS81" s="163"/>
      <c r="NST81" s="163"/>
      <c r="NSU81" s="163"/>
      <c r="NSV81" s="163"/>
      <c r="NSW81" s="163"/>
      <c r="NSX81" s="163"/>
      <c r="NSY81" s="163"/>
      <c r="NSZ81" s="163"/>
      <c r="NTA81" s="163"/>
      <c r="NTB81" s="163"/>
      <c r="NTC81" s="163"/>
      <c r="NTD81" s="163"/>
      <c r="NTE81" s="163"/>
      <c r="NTF81" s="163"/>
      <c r="NTG81" s="163"/>
      <c r="NTH81" s="163"/>
      <c r="NTI81" s="163"/>
      <c r="NTJ81" s="163"/>
      <c r="NTK81" s="163"/>
      <c r="NTL81" s="163"/>
      <c r="NTM81" s="163"/>
      <c r="NTN81" s="163"/>
      <c r="NTO81" s="163"/>
      <c r="NTP81" s="163"/>
      <c r="NTQ81" s="163"/>
      <c r="NTR81" s="163"/>
      <c r="NTS81" s="163"/>
      <c r="NTT81" s="163"/>
      <c r="NTU81" s="163"/>
      <c r="NTV81" s="163"/>
      <c r="NTW81" s="163"/>
      <c r="NTX81" s="163"/>
      <c r="NTY81" s="163"/>
      <c r="NTZ81" s="163"/>
      <c r="NUA81" s="163"/>
      <c r="NUB81" s="163"/>
      <c r="NUC81" s="163"/>
      <c r="NUD81" s="163"/>
      <c r="NUE81" s="163"/>
      <c r="NUF81" s="163"/>
      <c r="NUG81" s="163"/>
      <c r="NUH81" s="163"/>
      <c r="NUI81" s="163"/>
      <c r="NUJ81" s="163"/>
      <c r="NUK81" s="163"/>
      <c r="NUL81" s="163"/>
      <c r="NUM81" s="163"/>
      <c r="NUN81" s="163"/>
      <c r="NUO81" s="163"/>
      <c r="NUP81" s="163"/>
      <c r="NUQ81" s="163"/>
      <c r="NUR81" s="163"/>
      <c r="NUS81" s="163"/>
      <c r="NUT81" s="163"/>
      <c r="NUU81" s="163"/>
      <c r="NUV81" s="163"/>
      <c r="NUW81" s="163"/>
      <c r="NUX81" s="163"/>
      <c r="NUY81" s="163"/>
      <c r="NUZ81" s="163"/>
      <c r="NVA81" s="163"/>
      <c r="NVB81" s="163"/>
      <c r="NVC81" s="163"/>
      <c r="NVD81" s="163"/>
      <c r="NVE81" s="163"/>
      <c r="NVF81" s="163"/>
      <c r="NVG81" s="163"/>
      <c r="NVH81" s="163"/>
      <c r="NVI81" s="163"/>
      <c r="NVJ81" s="163"/>
      <c r="NVK81" s="163"/>
      <c r="NVL81" s="163"/>
      <c r="NVM81" s="163"/>
      <c r="NVN81" s="163"/>
      <c r="NVO81" s="163"/>
      <c r="NVP81" s="163"/>
      <c r="NVQ81" s="163"/>
      <c r="NVR81" s="163"/>
      <c r="NVS81" s="163"/>
      <c r="NVT81" s="163"/>
      <c r="NVU81" s="163"/>
      <c r="NVV81" s="163"/>
      <c r="NVW81" s="163"/>
      <c r="NVX81" s="163"/>
      <c r="NVY81" s="163"/>
      <c r="NVZ81" s="163"/>
      <c r="NWA81" s="163"/>
      <c r="NWB81" s="163"/>
      <c r="NWC81" s="163"/>
      <c r="NWD81" s="163"/>
      <c r="NWE81" s="163"/>
      <c r="NWF81" s="163"/>
      <c r="NWG81" s="163"/>
      <c r="NWH81" s="163"/>
      <c r="NWI81" s="163"/>
      <c r="NWJ81" s="163"/>
      <c r="NWK81" s="163"/>
      <c r="NWL81" s="163"/>
      <c r="NWM81" s="163"/>
      <c r="NWN81" s="163"/>
      <c r="NWO81" s="163"/>
      <c r="NWP81" s="163"/>
      <c r="NWQ81" s="163"/>
      <c r="NWR81" s="163"/>
      <c r="NWS81" s="163"/>
      <c r="NWT81" s="163"/>
      <c r="NWU81" s="163"/>
      <c r="NWV81" s="163"/>
      <c r="NWW81" s="163"/>
      <c r="NWX81" s="163"/>
      <c r="NWY81" s="163"/>
      <c r="NWZ81" s="163"/>
      <c r="NXA81" s="163"/>
      <c r="NXB81" s="163"/>
      <c r="NXC81" s="163"/>
      <c r="NXD81" s="163"/>
      <c r="NXE81" s="163"/>
      <c r="NXF81" s="163"/>
      <c r="NXG81" s="163"/>
      <c r="NXH81" s="163"/>
      <c r="NXI81" s="163"/>
      <c r="NXJ81" s="163"/>
      <c r="NXK81" s="163"/>
      <c r="NXL81" s="163"/>
      <c r="NXM81" s="163"/>
      <c r="NXN81" s="163"/>
      <c r="NXO81" s="163"/>
      <c r="NXP81" s="163"/>
      <c r="NXQ81" s="163"/>
      <c r="NXR81" s="163"/>
      <c r="NXS81" s="163"/>
      <c r="NXT81" s="163"/>
      <c r="NXU81" s="163"/>
      <c r="NXV81" s="163"/>
      <c r="NXW81" s="163"/>
      <c r="NXX81" s="163"/>
      <c r="NXY81" s="163"/>
      <c r="NXZ81" s="163"/>
      <c r="NYA81" s="163"/>
      <c r="NYB81" s="163"/>
      <c r="NYC81" s="163"/>
      <c r="NYD81" s="163"/>
      <c r="NYE81" s="163"/>
      <c r="NYF81" s="163"/>
      <c r="NYG81" s="163"/>
      <c r="NYH81" s="163"/>
      <c r="NYI81" s="163"/>
      <c r="NYJ81" s="163"/>
      <c r="NYK81" s="163"/>
      <c r="NYL81" s="163"/>
      <c r="NYM81" s="163"/>
      <c r="NYN81" s="163"/>
      <c r="NYO81" s="163"/>
      <c r="NYP81" s="163"/>
      <c r="NYQ81" s="163"/>
      <c r="NYR81" s="163"/>
      <c r="NYS81" s="163"/>
      <c r="NYT81" s="163"/>
      <c r="NYU81" s="163"/>
      <c r="NYV81" s="163"/>
      <c r="NYW81" s="163"/>
      <c r="NYX81" s="163"/>
      <c r="NYY81" s="163"/>
      <c r="NYZ81" s="163"/>
      <c r="NZA81" s="163"/>
      <c r="NZB81" s="163"/>
      <c r="NZC81" s="163"/>
      <c r="NZD81" s="163"/>
      <c r="NZE81" s="163"/>
      <c r="NZF81" s="163"/>
      <c r="NZG81" s="163"/>
      <c r="NZH81" s="163"/>
      <c r="NZI81" s="163"/>
      <c r="NZJ81" s="163"/>
      <c r="NZK81" s="163"/>
      <c r="NZL81" s="163"/>
      <c r="NZM81" s="163"/>
      <c r="NZN81" s="163"/>
      <c r="NZO81" s="163"/>
      <c r="NZP81" s="163"/>
      <c r="NZQ81" s="163"/>
      <c r="NZR81" s="163"/>
      <c r="NZS81" s="163"/>
      <c r="NZT81" s="163"/>
      <c r="NZU81" s="163"/>
      <c r="NZV81" s="163"/>
      <c r="NZW81" s="163"/>
      <c r="NZX81" s="163"/>
      <c r="NZY81" s="163"/>
      <c r="NZZ81" s="163"/>
      <c r="OAA81" s="163"/>
      <c r="OAB81" s="163"/>
      <c r="OAC81" s="163"/>
      <c r="OAD81" s="163"/>
      <c r="OAE81" s="163"/>
      <c r="OAF81" s="163"/>
      <c r="OAG81" s="163"/>
      <c r="OAH81" s="163"/>
      <c r="OAI81" s="163"/>
      <c r="OAJ81" s="163"/>
      <c r="OAK81" s="163"/>
      <c r="OAL81" s="163"/>
      <c r="OAM81" s="163"/>
      <c r="OAN81" s="163"/>
      <c r="OAO81" s="163"/>
      <c r="OAP81" s="163"/>
      <c r="OAQ81" s="163"/>
      <c r="OAR81" s="163"/>
      <c r="OAS81" s="163"/>
      <c r="OAT81" s="163"/>
      <c r="OAU81" s="163"/>
      <c r="OAV81" s="163"/>
      <c r="OAW81" s="163"/>
      <c r="OAX81" s="163"/>
      <c r="OAY81" s="163"/>
      <c r="OAZ81" s="163"/>
      <c r="OBA81" s="163"/>
      <c r="OBB81" s="163"/>
      <c r="OBC81" s="163"/>
      <c r="OBD81" s="163"/>
      <c r="OBE81" s="163"/>
      <c r="OBF81" s="163"/>
      <c r="OBG81" s="163"/>
      <c r="OBH81" s="163"/>
      <c r="OBI81" s="163"/>
      <c r="OBJ81" s="163"/>
      <c r="OBK81" s="163"/>
      <c r="OBL81" s="163"/>
      <c r="OBM81" s="163"/>
      <c r="OBN81" s="163"/>
      <c r="OBO81" s="163"/>
      <c r="OBP81" s="163"/>
      <c r="OBQ81" s="163"/>
      <c r="OBR81" s="163"/>
      <c r="OBS81" s="163"/>
      <c r="OBT81" s="163"/>
      <c r="OBU81" s="163"/>
      <c r="OBV81" s="163"/>
      <c r="OBW81" s="163"/>
      <c r="OBX81" s="163"/>
      <c r="OBY81" s="163"/>
      <c r="OBZ81" s="163"/>
      <c r="OCA81" s="163"/>
      <c r="OCB81" s="163"/>
      <c r="OCC81" s="163"/>
      <c r="OCD81" s="163"/>
      <c r="OCE81" s="163"/>
      <c r="OCF81" s="163"/>
      <c r="OCG81" s="163"/>
      <c r="OCH81" s="163"/>
      <c r="OCI81" s="163"/>
      <c r="OCJ81" s="163"/>
      <c r="OCK81" s="163"/>
      <c r="OCL81" s="163"/>
      <c r="OCM81" s="163"/>
      <c r="OCN81" s="163"/>
      <c r="OCO81" s="163"/>
      <c r="OCP81" s="163"/>
      <c r="OCQ81" s="163"/>
      <c r="OCR81" s="163"/>
      <c r="OCS81" s="163"/>
      <c r="OCT81" s="163"/>
      <c r="OCU81" s="163"/>
      <c r="OCV81" s="163"/>
      <c r="OCW81" s="163"/>
      <c r="OCX81" s="163"/>
      <c r="OCY81" s="163"/>
      <c r="OCZ81" s="163"/>
      <c r="ODA81" s="163"/>
      <c r="ODB81" s="163"/>
      <c r="ODC81" s="163"/>
      <c r="ODD81" s="163"/>
      <c r="ODE81" s="163"/>
      <c r="ODF81" s="163"/>
      <c r="ODG81" s="163"/>
      <c r="ODH81" s="163"/>
      <c r="ODI81" s="163"/>
      <c r="ODJ81" s="163"/>
      <c r="ODK81" s="163"/>
      <c r="ODL81" s="163"/>
      <c r="ODM81" s="163"/>
      <c r="ODN81" s="163"/>
      <c r="ODO81" s="163"/>
      <c r="ODP81" s="163"/>
      <c r="ODQ81" s="163"/>
      <c r="ODR81" s="163"/>
      <c r="ODS81" s="163"/>
      <c r="ODT81" s="163"/>
      <c r="ODU81" s="163"/>
      <c r="ODV81" s="163"/>
      <c r="ODW81" s="163"/>
      <c r="ODX81" s="163"/>
      <c r="ODY81" s="163"/>
      <c r="ODZ81" s="163"/>
      <c r="OEA81" s="163"/>
      <c r="OEB81" s="163"/>
      <c r="OEC81" s="163"/>
      <c r="OED81" s="163"/>
      <c r="OEE81" s="163"/>
      <c r="OEF81" s="163"/>
      <c r="OEG81" s="163"/>
      <c r="OEH81" s="163"/>
      <c r="OEI81" s="163"/>
      <c r="OEJ81" s="163"/>
      <c r="OEK81" s="163"/>
      <c r="OEL81" s="163"/>
      <c r="OEM81" s="163"/>
      <c r="OEN81" s="163"/>
      <c r="OEO81" s="163"/>
      <c r="OEP81" s="163"/>
      <c r="OEQ81" s="163"/>
      <c r="OER81" s="163"/>
      <c r="OES81" s="163"/>
      <c r="OET81" s="163"/>
      <c r="OEU81" s="163"/>
      <c r="OEV81" s="163"/>
      <c r="OEW81" s="163"/>
      <c r="OEX81" s="163"/>
      <c r="OEY81" s="163"/>
      <c r="OEZ81" s="163"/>
      <c r="OFA81" s="163"/>
      <c r="OFB81" s="163"/>
      <c r="OFC81" s="163"/>
      <c r="OFD81" s="163"/>
      <c r="OFE81" s="163"/>
      <c r="OFF81" s="163"/>
      <c r="OFG81" s="163"/>
      <c r="OFH81" s="163"/>
      <c r="OFI81" s="163"/>
      <c r="OFJ81" s="163"/>
      <c r="OFK81" s="163"/>
      <c r="OFL81" s="163"/>
      <c r="OFM81" s="163"/>
      <c r="OFN81" s="163"/>
      <c r="OFO81" s="163"/>
      <c r="OFP81" s="163"/>
      <c r="OFQ81" s="163"/>
      <c r="OFR81" s="163"/>
      <c r="OFS81" s="163"/>
      <c r="OFT81" s="163"/>
      <c r="OFU81" s="163"/>
      <c r="OFV81" s="163"/>
      <c r="OFW81" s="163"/>
      <c r="OFX81" s="163"/>
      <c r="OFY81" s="163"/>
      <c r="OFZ81" s="163"/>
      <c r="OGA81" s="163"/>
      <c r="OGB81" s="163"/>
      <c r="OGC81" s="163"/>
      <c r="OGD81" s="163"/>
      <c r="OGE81" s="163"/>
      <c r="OGF81" s="163"/>
      <c r="OGG81" s="163"/>
      <c r="OGH81" s="163"/>
      <c r="OGI81" s="163"/>
      <c r="OGJ81" s="163"/>
      <c r="OGK81" s="163"/>
      <c r="OGL81" s="163"/>
      <c r="OGM81" s="163"/>
      <c r="OGN81" s="163"/>
      <c r="OGO81" s="163"/>
      <c r="OGP81" s="163"/>
      <c r="OGQ81" s="163"/>
      <c r="OGR81" s="163"/>
      <c r="OGS81" s="163"/>
      <c r="OGT81" s="163"/>
      <c r="OGU81" s="163"/>
      <c r="OGV81" s="163"/>
      <c r="OGW81" s="163"/>
      <c r="OGX81" s="163"/>
      <c r="OGY81" s="163"/>
      <c r="OGZ81" s="163"/>
      <c r="OHA81" s="163"/>
      <c r="OHB81" s="163"/>
      <c r="OHC81" s="163"/>
      <c r="OHD81" s="163"/>
      <c r="OHE81" s="163"/>
      <c r="OHF81" s="163"/>
      <c r="OHG81" s="163"/>
      <c r="OHH81" s="163"/>
      <c r="OHI81" s="163"/>
      <c r="OHJ81" s="163"/>
      <c r="OHK81" s="163"/>
      <c r="OHL81" s="163"/>
      <c r="OHM81" s="163"/>
      <c r="OHN81" s="163"/>
      <c r="OHO81" s="163"/>
      <c r="OHP81" s="163"/>
      <c r="OHQ81" s="163"/>
      <c r="OHR81" s="163"/>
      <c r="OHS81" s="163"/>
      <c r="OHT81" s="163"/>
      <c r="OHU81" s="163"/>
      <c r="OHV81" s="163"/>
      <c r="OHW81" s="163"/>
      <c r="OHX81" s="163"/>
      <c r="OHY81" s="163"/>
      <c r="OHZ81" s="163"/>
      <c r="OIA81" s="163"/>
      <c r="OIB81" s="163"/>
      <c r="OIC81" s="163"/>
      <c r="OID81" s="163"/>
      <c r="OIE81" s="163"/>
      <c r="OIF81" s="163"/>
      <c r="OIG81" s="163"/>
      <c r="OIH81" s="163"/>
      <c r="OII81" s="163"/>
      <c r="OIJ81" s="163"/>
      <c r="OIK81" s="163"/>
      <c r="OIL81" s="163"/>
      <c r="OIM81" s="163"/>
      <c r="OIN81" s="163"/>
      <c r="OIO81" s="163"/>
      <c r="OIP81" s="163"/>
      <c r="OIQ81" s="163"/>
      <c r="OIR81" s="163"/>
      <c r="OIS81" s="163"/>
      <c r="OIT81" s="163"/>
      <c r="OIU81" s="163"/>
      <c r="OIV81" s="163"/>
      <c r="OIW81" s="163"/>
      <c r="OIX81" s="163"/>
      <c r="OIY81" s="163"/>
      <c r="OIZ81" s="163"/>
      <c r="OJA81" s="163"/>
      <c r="OJB81" s="163"/>
      <c r="OJC81" s="163"/>
      <c r="OJD81" s="163"/>
      <c r="OJE81" s="163"/>
      <c r="OJF81" s="163"/>
      <c r="OJG81" s="163"/>
      <c r="OJH81" s="163"/>
      <c r="OJI81" s="163"/>
      <c r="OJJ81" s="163"/>
      <c r="OJK81" s="163"/>
      <c r="OJL81" s="163"/>
      <c r="OJM81" s="163"/>
      <c r="OJN81" s="163"/>
      <c r="OJO81" s="163"/>
      <c r="OJP81" s="163"/>
      <c r="OJQ81" s="163"/>
      <c r="OJR81" s="163"/>
      <c r="OJS81" s="163"/>
      <c r="OJT81" s="163"/>
      <c r="OJU81" s="163"/>
      <c r="OJV81" s="163"/>
      <c r="OJW81" s="163"/>
      <c r="OJX81" s="163"/>
      <c r="OJY81" s="163"/>
      <c r="OJZ81" s="163"/>
      <c r="OKA81" s="163"/>
      <c r="OKB81" s="163"/>
      <c r="OKC81" s="163"/>
      <c r="OKD81" s="163"/>
      <c r="OKE81" s="163"/>
      <c r="OKF81" s="163"/>
      <c r="OKG81" s="163"/>
      <c r="OKH81" s="163"/>
      <c r="OKI81" s="163"/>
      <c r="OKJ81" s="163"/>
      <c r="OKK81" s="163"/>
      <c r="OKL81" s="163"/>
      <c r="OKM81" s="163"/>
      <c r="OKN81" s="163"/>
      <c r="OKO81" s="163"/>
      <c r="OKP81" s="163"/>
      <c r="OKQ81" s="163"/>
      <c r="OKR81" s="163"/>
      <c r="OKS81" s="163"/>
      <c r="OKT81" s="163"/>
      <c r="OKU81" s="163"/>
      <c r="OKV81" s="163"/>
      <c r="OKW81" s="163"/>
      <c r="OKX81" s="163"/>
      <c r="OKY81" s="163"/>
      <c r="OKZ81" s="163"/>
      <c r="OLA81" s="163"/>
      <c r="OLB81" s="163"/>
      <c r="OLC81" s="163"/>
      <c r="OLD81" s="163"/>
      <c r="OLE81" s="163"/>
      <c r="OLF81" s="163"/>
      <c r="OLG81" s="163"/>
      <c r="OLH81" s="163"/>
      <c r="OLI81" s="163"/>
      <c r="OLJ81" s="163"/>
      <c r="OLK81" s="163"/>
      <c r="OLL81" s="163"/>
      <c r="OLM81" s="163"/>
      <c r="OLN81" s="163"/>
      <c r="OLO81" s="163"/>
      <c r="OLP81" s="163"/>
      <c r="OLQ81" s="163"/>
      <c r="OLR81" s="163"/>
      <c r="OLS81" s="163"/>
      <c r="OLT81" s="163"/>
      <c r="OLU81" s="163"/>
      <c r="OLV81" s="163"/>
      <c r="OLW81" s="163"/>
      <c r="OLX81" s="163"/>
      <c r="OLY81" s="163"/>
      <c r="OLZ81" s="163"/>
      <c r="OMA81" s="163"/>
      <c r="OMB81" s="163"/>
      <c r="OMC81" s="163"/>
      <c r="OMD81" s="163"/>
      <c r="OME81" s="163"/>
      <c r="OMF81" s="163"/>
      <c r="OMG81" s="163"/>
      <c r="OMH81" s="163"/>
      <c r="OMI81" s="163"/>
      <c r="OMJ81" s="163"/>
      <c r="OMK81" s="163"/>
      <c r="OML81" s="163"/>
      <c r="OMM81" s="163"/>
      <c r="OMN81" s="163"/>
      <c r="OMO81" s="163"/>
      <c r="OMP81" s="163"/>
      <c r="OMQ81" s="163"/>
      <c r="OMR81" s="163"/>
      <c r="OMS81" s="163"/>
      <c r="OMT81" s="163"/>
      <c r="OMU81" s="163"/>
      <c r="OMV81" s="163"/>
      <c r="OMW81" s="163"/>
      <c r="OMX81" s="163"/>
      <c r="OMY81" s="163"/>
      <c r="OMZ81" s="163"/>
      <c r="ONA81" s="163"/>
      <c r="ONB81" s="163"/>
      <c r="ONC81" s="163"/>
      <c r="OND81" s="163"/>
      <c r="ONE81" s="163"/>
      <c r="ONF81" s="163"/>
      <c r="ONG81" s="163"/>
      <c r="ONH81" s="163"/>
      <c r="ONI81" s="163"/>
      <c r="ONJ81" s="163"/>
      <c r="ONK81" s="163"/>
      <c r="ONL81" s="163"/>
      <c r="ONM81" s="163"/>
      <c r="ONN81" s="163"/>
      <c r="ONO81" s="163"/>
      <c r="ONP81" s="163"/>
      <c r="ONQ81" s="163"/>
      <c r="ONR81" s="163"/>
      <c r="ONS81" s="163"/>
      <c r="ONT81" s="163"/>
      <c r="ONU81" s="163"/>
      <c r="ONV81" s="163"/>
      <c r="ONW81" s="163"/>
      <c r="ONX81" s="163"/>
      <c r="ONY81" s="163"/>
      <c r="ONZ81" s="163"/>
      <c r="OOA81" s="163"/>
      <c r="OOB81" s="163"/>
      <c r="OOC81" s="163"/>
      <c r="OOD81" s="163"/>
      <c r="OOE81" s="163"/>
      <c r="OOF81" s="163"/>
      <c r="OOG81" s="163"/>
      <c r="OOH81" s="163"/>
      <c r="OOI81" s="163"/>
      <c r="OOJ81" s="163"/>
      <c r="OOK81" s="163"/>
      <c r="OOL81" s="163"/>
      <c r="OOM81" s="163"/>
      <c r="OON81" s="163"/>
      <c r="OOO81" s="163"/>
      <c r="OOP81" s="163"/>
      <c r="OOQ81" s="163"/>
      <c r="OOR81" s="163"/>
      <c r="OOS81" s="163"/>
      <c r="OOT81" s="163"/>
      <c r="OOU81" s="163"/>
      <c r="OOV81" s="163"/>
      <c r="OOW81" s="163"/>
      <c r="OOX81" s="163"/>
      <c r="OOY81" s="163"/>
      <c r="OOZ81" s="163"/>
      <c r="OPA81" s="163"/>
      <c r="OPB81" s="163"/>
      <c r="OPC81" s="163"/>
      <c r="OPD81" s="163"/>
      <c r="OPE81" s="163"/>
      <c r="OPF81" s="163"/>
      <c r="OPG81" s="163"/>
      <c r="OPH81" s="163"/>
      <c r="OPI81" s="163"/>
      <c r="OPJ81" s="163"/>
      <c r="OPK81" s="163"/>
      <c r="OPL81" s="163"/>
      <c r="OPM81" s="163"/>
      <c r="OPN81" s="163"/>
      <c r="OPO81" s="163"/>
      <c r="OPP81" s="163"/>
      <c r="OPQ81" s="163"/>
      <c r="OPR81" s="163"/>
      <c r="OPS81" s="163"/>
      <c r="OPT81" s="163"/>
      <c r="OPU81" s="163"/>
      <c r="OPV81" s="163"/>
      <c r="OPW81" s="163"/>
      <c r="OPX81" s="163"/>
      <c r="OPY81" s="163"/>
      <c r="OPZ81" s="163"/>
      <c r="OQA81" s="163"/>
      <c r="OQB81" s="163"/>
      <c r="OQC81" s="163"/>
      <c r="OQD81" s="163"/>
      <c r="OQE81" s="163"/>
      <c r="OQF81" s="163"/>
      <c r="OQG81" s="163"/>
      <c r="OQH81" s="163"/>
      <c r="OQI81" s="163"/>
      <c r="OQJ81" s="163"/>
      <c r="OQK81" s="163"/>
      <c r="OQL81" s="163"/>
      <c r="OQM81" s="163"/>
      <c r="OQN81" s="163"/>
      <c r="OQO81" s="163"/>
      <c r="OQP81" s="163"/>
      <c r="OQQ81" s="163"/>
      <c r="OQR81" s="163"/>
      <c r="OQS81" s="163"/>
      <c r="OQT81" s="163"/>
      <c r="OQU81" s="163"/>
      <c r="OQV81" s="163"/>
      <c r="OQW81" s="163"/>
      <c r="OQX81" s="163"/>
      <c r="OQY81" s="163"/>
      <c r="OQZ81" s="163"/>
      <c r="ORA81" s="163"/>
      <c r="ORB81" s="163"/>
      <c r="ORC81" s="163"/>
      <c r="ORD81" s="163"/>
      <c r="ORE81" s="163"/>
      <c r="ORF81" s="163"/>
      <c r="ORG81" s="163"/>
      <c r="ORH81" s="163"/>
      <c r="ORI81" s="163"/>
      <c r="ORJ81" s="163"/>
      <c r="ORK81" s="163"/>
      <c r="ORL81" s="163"/>
      <c r="ORM81" s="163"/>
      <c r="ORN81" s="163"/>
      <c r="ORO81" s="163"/>
      <c r="ORP81" s="163"/>
      <c r="ORQ81" s="163"/>
      <c r="ORR81" s="163"/>
      <c r="ORS81" s="163"/>
      <c r="ORT81" s="163"/>
      <c r="ORU81" s="163"/>
      <c r="ORV81" s="163"/>
      <c r="ORW81" s="163"/>
      <c r="ORX81" s="163"/>
      <c r="ORY81" s="163"/>
      <c r="ORZ81" s="163"/>
      <c r="OSA81" s="163"/>
      <c r="OSB81" s="163"/>
      <c r="OSC81" s="163"/>
      <c r="OSD81" s="163"/>
      <c r="OSE81" s="163"/>
      <c r="OSF81" s="163"/>
      <c r="OSG81" s="163"/>
      <c r="OSH81" s="163"/>
      <c r="OSI81" s="163"/>
      <c r="OSJ81" s="163"/>
      <c r="OSK81" s="163"/>
      <c r="OSL81" s="163"/>
      <c r="OSM81" s="163"/>
      <c r="OSN81" s="163"/>
      <c r="OSO81" s="163"/>
      <c r="OSP81" s="163"/>
      <c r="OSQ81" s="163"/>
      <c r="OSR81" s="163"/>
      <c r="OSS81" s="163"/>
      <c r="OST81" s="163"/>
      <c r="OSU81" s="163"/>
      <c r="OSV81" s="163"/>
      <c r="OSW81" s="163"/>
      <c r="OSX81" s="163"/>
      <c r="OSY81" s="163"/>
      <c r="OSZ81" s="163"/>
      <c r="OTA81" s="163"/>
      <c r="OTB81" s="163"/>
      <c r="OTC81" s="163"/>
      <c r="OTD81" s="163"/>
      <c r="OTE81" s="163"/>
      <c r="OTF81" s="163"/>
      <c r="OTG81" s="163"/>
      <c r="OTH81" s="163"/>
      <c r="OTI81" s="163"/>
      <c r="OTJ81" s="163"/>
      <c r="OTK81" s="163"/>
      <c r="OTL81" s="163"/>
      <c r="OTM81" s="163"/>
      <c r="OTN81" s="163"/>
      <c r="OTO81" s="163"/>
      <c r="OTP81" s="163"/>
      <c r="OTQ81" s="163"/>
      <c r="OTR81" s="163"/>
      <c r="OTS81" s="163"/>
      <c r="OTT81" s="163"/>
      <c r="OTU81" s="163"/>
      <c r="OTV81" s="163"/>
      <c r="OTW81" s="163"/>
      <c r="OTX81" s="163"/>
      <c r="OTY81" s="163"/>
      <c r="OTZ81" s="163"/>
      <c r="OUA81" s="163"/>
      <c r="OUB81" s="163"/>
      <c r="OUC81" s="163"/>
      <c r="OUD81" s="163"/>
      <c r="OUE81" s="163"/>
      <c r="OUF81" s="163"/>
      <c r="OUG81" s="163"/>
      <c r="OUH81" s="163"/>
      <c r="OUI81" s="163"/>
      <c r="OUJ81" s="163"/>
      <c r="OUK81" s="163"/>
      <c r="OUL81" s="163"/>
      <c r="OUM81" s="163"/>
      <c r="OUN81" s="163"/>
      <c r="OUO81" s="163"/>
      <c r="OUP81" s="163"/>
      <c r="OUQ81" s="163"/>
      <c r="OUR81" s="163"/>
      <c r="OUS81" s="163"/>
      <c r="OUT81" s="163"/>
      <c r="OUU81" s="163"/>
      <c r="OUV81" s="163"/>
      <c r="OUW81" s="163"/>
      <c r="OUX81" s="163"/>
      <c r="OUY81" s="163"/>
      <c r="OUZ81" s="163"/>
      <c r="OVA81" s="163"/>
      <c r="OVB81" s="163"/>
      <c r="OVC81" s="163"/>
      <c r="OVD81" s="163"/>
      <c r="OVE81" s="163"/>
      <c r="OVF81" s="163"/>
      <c r="OVG81" s="163"/>
      <c r="OVH81" s="163"/>
      <c r="OVI81" s="163"/>
      <c r="OVJ81" s="163"/>
      <c r="OVK81" s="163"/>
      <c r="OVL81" s="163"/>
      <c r="OVM81" s="163"/>
      <c r="OVN81" s="163"/>
      <c r="OVO81" s="163"/>
      <c r="OVP81" s="163"/>
      <c r="OVQ81" s="163"/>
      <c r="OVR81" s="163"/>
      <c r="OVS81" s="163"/>
      <c r="OVT81" s="163"/>
      <c r="OVU81" s="163"/>
      <c r="OVV81" s="163"/>
      <c r="OVW81" s="163"/>
      <c r="OVX81" s="163"/>
      <c r="OVY81" s="163"/>
      <c r="OVZ81" s="163"/>
      <c r="OWA81" s="163"/>
      <c r="OWB81" s="163"/>
      <c r="OWC81" s="163"/>
      <c r="OWD81" s="163"/>
      <c r="OWE81" s="163"/>
      <c r="OWF81" s="163"/>
      <c r="OWG81" s="163"/>
      <c r="OWH81" s="163"/>
      <c r="OWI81" s="163"/>
      <c r="OWJ81" s="163"/>
      <c r="OWK81" s="163"/>
      <c r="OWL81" s="163"/>
      <c r="OWM81" s="163"/>
      <c r="OWN81" s="163"/>
      <c r="OWO81" s="163"/>
      <c r="OWP81" s="163"/>
      <c r="OWQ81" s="163"/>
      <c r="OWR81" s="163"/>
      <c r="OWS81" s="163"/>
      <c r="OWT81" s="163"/>
      <c r="OWU81" s="163"/>
      <c r="OWV81" s="163"/>
      <c r="OWW81" s="163"/>
      <c r="OWX81" s="163"/>
      <c r="OWY81" s="163"/>
      <c r="OWZ81" s="163"/>
      <c r="OXA81" s="163"/>
      <c r="OXB81" s="163"/>
      <c r="OXC81" s="163"/>
      <c r="OXD81" s="163"/>
      <c r="OXE81" s="163"/>
      <c r="OXF81" s="163"/>
      <c r="OXG81" s="163"/>
      <c r="OXH81" s="163"/>
      <c r="OXI81" s="163"/>
      <c r="OXJ81" s="163"/>
      <c r="OXK81" s="163"/>
      <c r="OXL81" s="163"/>
      <c r="OXM81" s="163"/>
      <c r="OXN81" s="163"/>
      <c r="OXO81" s="163"/>
      <c r="OXP81" s="163"/>
      <c r="OXQ81" s="163"/>
      <c r="OXR81" s="163"/>
      <c r="OXS81" s="163"/>
      <c r="OXT81" s="163"/>
      <c r="OXU81" s="163"/>
      <c r="OXV81" s="163"/>
      <c r="OXW81" s="163"/>
      <c r="OXX81" s="163"/>
      <c r="OXY81" s="163"/>
      <c r="OXZ81" s="163"/>
      <c r="OYA81" s="163"/>
      <c r="OYB81" s="163"/>
      <c r="OYC81" s="163"/>
      <c r="OYD81" s="163"/>
      <c r="OYE81" s="163"/>
      <c r="OYF81" s="163"/>
      <c r="OYG81" s="163"/>
      <c r="OYH81" s="163"/>
      <c r="OYI81" s="163"/>
      <c r="OYJ81" s="163"/>
      <c r="OYK81" s="163"/>
      <c r="OYL81" s="163"/>
      <c r="OYM81" s="163"/>
      <c r="OYN81" s="163"/>
      <c r="OYO81" s="163"/>
      <c r="OYP81" s="163"/>
      <c r="OYQ81" s="163"/>
      <c r="OYR81" s="163"/>
      <c r="OYS81" s="163"/>
      <c r="OYT81" s="163"/>
      <c r="OYU81" s="163"/>
      <c r="OYV81" s="163"/>
      <c r="OYW81" s="163"/>
      <c r="OYX81" s="163"/>
      <c r="OYY81" s="163"/>
      <c r="OYZ81" s="163"/>
      <c r="OZA81" s="163"/>
      <c r="OZB81" s="163"/>
      <c r="OZC81" s="163"/>
      <c r="OZD81" s="163"/>
      <c r="OZE81" s="163"/>
      <c r="OZF81" s="163"/>
      <c r="OZG81" s="163"/>
      <c r="OZH81" s="163"/>
      <c r="OZI81" s="163"/>
      <c r="OZJ81" s="163"/>
      <c r="OZK81" s="163"/>
      <c r="OZL81" s="163"/>
      <c r="OZM81" s="163"/>
      <c r="OZN81" s="163"/>
      <c r="OZO81" s="163"/>
      <c r="OZP81" s="163"/>
      <c r="OZQ81" s="163"/>
      <c r="OZR81" s="163"/>
      <c r="OZS81" s="163"/>
      <c r="OZT81" s="163"/>
      <c r="OZU81" s="163"/>
      <c r="OZV81" s="163"/>
      <c r="OZW81" s="163"/>
      <c r="OZX81" s="163"/>
      <c r="OZY81" s="163"/>
      <c r="OZZ81" s="163"/>
      <c r="PAA81" s="163"/>
      <c r="PAB81" s="163"/>
      <c r="PAC81" s="163"/>
      <c r="PAD81" s="163"/>
      <c r="PAE81" s="163"/>
      <c r="PAF81" s="163"/>
      <c r="PAG81" s="163"/>
      <c r="PAH81" s="163"/>
      <c r="PAI81" s="163"/>
      <c r="PAJ81" s="163"/>
      <c r="PAK81" s="163"/>
      <c r="PAL81" s="163"/>
      <c r="PAM81" s="163"/>
      <c r="PAN81" s="163"/>
      <c r="PAO81" s="163"/>
      <c r="PAP81" s="163"/>
      <c r="PAQ81" s="163"/>
      <c r="PAR81" s="163"/>
      <c r="PAS81" s="163"/>
      <c r="PAT81" s="163"/>
      <c r="PAU81" s="163"/>
      <c r="PAV81" s="163"/>
      <c r="PAW81" s="163"/>
      <c r="PAX81" s="163"/>
      <c r="PAY81" s="163"/>
      <c r="PAZ81" s="163"/>
      <c r="PBA81" s="163"/>
      <c r="PBB81" s="163"/>
      <c r="PBC81" s="163"/>
      <c r="PBD81" s="163"/>
      <c r="PBE81" s="163"/>
      <c r="PBF81" s="163"/>
      <c r="PBG81" s="163"/>
      <c r="PBH81" s="163"/>
      <c r="PBI81" s="163"/>
      <c r="PBJ81" s="163"/>
      <c r="PBK81" s="163"/>
      <c r="PBL81" s="163"/>
      <c r="PBM81" s="163"/>
      <c r="PBN81" s="163"/>
      <c r="PBO81" s="163"/>
      <c r="PBP81" s="163"/>
      <c r="PBQ81" s="163"/>
      <c r="PBR81" s="163"/>
      <c r="PBS81" s="163"/>
      <c r="PBT81" s="163"/>
      <c r="PBU81" s="163"/>
      <c r="PBV81" s="163"/>
      <c r="PBW81" s="163"/>
      <c r="PBX81" s="163"/>
      <c r="PBY81" s="163"/>
      <c r="PBZ81" s="163"/>
      <c r="PCA81" s="163"/>
      <c r="PCB81" s="163"/>
      <c r="PCC81" s="163"/>
      <c r="PCD81" s="163"/>
      <c r="PCE81" s="163"/>
      <c r="PCF81" s="163"/>
      <c r="PCG81" s="163"/>
      <c r="PCH81" s="163"/>
      <c r="PCI81" s="163"/>
      <c r="PCJ81" s="163"/>
      <c r="PCK81" s="163"/>
      <c r="PCL81" s="163"/>
      <c r="PCM81" s="163"/>
      <c r="PCN81" s="163"/>
      <c r="PCO81" s="163"/>
      <c r="PCP81" s="163"/>
      <c r="PCQ81" s="163"/>
      <c r="PCR81" s="163"/>
      <c r="PCS81" s="163"/>
      <c r="PCT81" s="163"/>
      <c r="PCU81" s="163"/>
      <c r="PCV81" s="163"/>
      <c r="PCW81" s="163"/>
      <c r="PCX81" s="163"/>
      <c r="PCY81" s="163"/>
      <c r="PCZ81" s="163"/>
      <c r="PDA81" s="163"/>
      <c r="PDB81" s="163"/>
      <c r="PDC81" s="163"/>
      <c r="PDD81" s="163"/>
      <c r="PDE81" s="163"/>
      <c r="PDF81" s="163"/>
      <c r="PDG81" s="163"/>
      <c r="PDH81" s="163"/>
      <c r="PDI81" s="163"/>
      <c r="PDJ81" s="163"/>
      <c r="PDK81" s="163"/>
      <c r="PDL81" s="163"/>
      <c r="PDM81" s="163"/>
      <c r="PDN81" s="163"/>
      <c r="PDO81" s="163"/>
      <c r="PDP81" s="163"/>
      <c r="PDQ81" s="163"/>
      <c r="PDR81" s="163"/>
      <c r="PDS81" s="163"/>
      <c r="PDT81" s="163"/>
      <c r="PDU81" s="163"/>
      <c r="PDV81" s="163"/>
      <c r="PDW81" s="163"/>
      <c r="PDX81" s="163"/>
      <c r="PDY81" s="163"/>
      <c r="PDZ81" s="163"/>
      <c r="PEA81" s="163"/>
      <c r="PEB81" s="163"/>
      <c r="PEC81" s="163"/>
      <c r="PED81" s="163"/>
      <c r="PEE81" s="163"/>
      <c r="PEF81" s="163"/>
      <c r="PEG81" s="163"/>
      <c r="PEH81" s="163"/>
      <c r="PEI81" s="163"/>
      <c r="PEJ81" s="163"/>
      <c r="PEK81" s="163"/>
      <c r="PEL81" s="163"/>
      <c r="PEM81" s="163"/>
      <c r="PEN81" s="163"/>
      <c r="PEO81" s="163"/>
      <c r="PEP81" s="163"/>
      <c r="PEQ81" s="163"/>
      <c r="PER81" s="163"/>
      <c r="PES81" s="163"/>
      <c r="PET81" s="163"/>
      <c r="PEU81" s="163"/>
      <c r="PEV81" s="163"/>
      <c r="PEW81" s="163"/>
      <c r="PEX81" s="163"/>
      <c r="PEY81" s="163"/>
      <c r="PEZ81" s="163"/>
      <c r="PFA81" s="163"/>
      <c r="PFB81" s="163"/>
      <c r="PFC81" s="163"/>
      <c r="PFD81" s="163"/>
      <c r="PFE81" s="163"/>
      <c r="PFF81" s="163"/>
      <c r="PFG81" s="163"/>
      <c r="PFH81" s="163"/>
      <c r="PFI81" s="163"/>
      <c r="PFJ81" s="163"/>
      <c r="PFK81" s="163"/>
      <c r="PFL81" s="163"/>
      <c r="PFM81" s="163"/>
      <c r="PFN81" s="163"/>
      <c r="PFO81" s="163"/>
      <c r="PFP81" s="163"/>
      <c r="PFQ81" s="163"/>
      <c r="PFR81" s="163"/>
      <c r="PFS81" s="163"/>
      <c r="PFT81" s="163"/>
      <c r="PFU81" s="163"/>
      <c r="PFV81" s="163"/>
      <c r="PFW81" s="163"/>
      <c r="PFX81" s="163"/>
      <c r="PFY81" s="163"/>
      <c r="PFZ81" s="163"/>
      <c r="PGA81" s="163"/>
      <c r="PGB81" s="163"/>
      <c r="PGC81" s="163"/>
      <c r="PGD81" s="163"/>
      <c r="PGE81" s="163"/>
      <c r="PGF81" s="163"/>
      <c r="PGG81" s="163"/>
      <c r="PGH81" s="163"/>
      <c r="PGI81" s="163"/>
      <c r="PGJ81" s="163"/>
      <c r="PGK81" s="163"/>
      <c r="PGL81" s="163"/>
      <c r="PGM81" s="163"/>
      <c r="PGN81" s="163"/>
      <c r="PGO81" s="163"/>
      <c r="PGP81" s="163"/>
      <c r="PGQ81" s="163"/>
      <c r="PGR81" s="163"/>
      <c r="PGS81" s="163"/>
      <c r="PGT81" s="163"/>
      <c r="PGU81" s="163"/>
      <c r="PGV81" s="163"/>
      <c r="PGW81" s="163"/>
      <c r="PGX81" s="163"/>
      <c r="PGY81" s="163"/>
      <c r="PGZ81" s="163"/>
      <c r="PHA81" s="163"/>
      <c r="PHB81" s="163"/>
      <c r="PHC81" s="163"/>
      <c r="PHD81" s="163"/>
      <c r="PHE81" s="163"/>
      <c r="PHF81" s="163"/>
      <c r="PHG81" s="163"/>
      <c r="PHH81" s="163"/>
      <c r="PHI81" s="163"/>
      <c r="PHJ81" s="163"/>
      <c r="PHK81" s="163"/>
      <c r="PHL81" s="163"/>
      <c r="PHM81" s="163"/>
      <c r="PHN81" s="163"/>
      <c r="PHO81" s="163"/>
      <c r="PHP81" s="163"/>
      <c r="PHQ81" s="163"/>
      <c r="PHR81" s="163"/>
      <c r="PHS81" s="163"/>
      <c r="PHT81" s="163"/>
      <c r="PHU81" s="163"/>
      <c r="PHV81" s="163"/>
      <c r="PHW81" s="163"/>
      <c r="PHX81" s="163"/>
      <c r="PHY81" s="163"/>
      <c r="PHZ81" s="163"/>
      <c r="PIA81" s="163"/>
      <c r="PIB81" s="163"/>
      <c r="PIC81" s="163"/>
      <c r="PID81" s="163"/>
      <c r="PIE81" s="163"/>
      <c r="PIF81" s="163"/>
      <c r="PIG81" s="163"/>
      <c r="PIH81" s="163"/>
      <c r="PII81" s="163"/>
      <c r="PIJ81" s="163"/>
      <c r="PIK81" s="163"/>
      <c r="PIL81" s="163"/>
      <c r="PIM81" s="163"/>
      <c r="PIN81" s="163"/>
      <c r="PIO81" s="163"/>
      <c r="PIP81" s="163"/>
      <c r="PIQ81" s="163"/>
      <c r="PIR81" s="163"/>
      <c r="PIS81" s="163"/>
      <c r="PIT81" s="163"/>
      <c r="PIU81" s="163"/>
      <c r="PIV81" s="163"/>
      <c r="PIW81" s="163"/>
      <c r="PIX81" s="163"/>
      <c r="PIY81" s="163"/>
      <c r="PIZ81" s="163"/>
      <c r="PJA81" s="163"/>
      <c r="PJB81" s="163"/>
      <c r="PJC81" s="163"/>
      <c r="PJD81" s="163"/>
      <c r="PJE81" s="163"/>
      <c r="PJF81" s="163"/>
      <c r="PJG81" s="163"/>
      <c r="PJH81" s="163"/>
      <c r="PJI81" s="163"/>
      <c r="PJJ81" s="163"/>
      <c r="PJK81" s="163"/>
      <c r="PJL81" s="163"/>
      <c r="PJM81" s="163"/>
      <c r="PJN81" s="163"/>
      <c r="PJO81" s="163"/>
      <c r="PJP81" s="163"/>
      <c r="PJQ81" s="163"/>
      <c r="PJR81" s="163"/>
      <c r="PJS81" s="163"/>
      <c r="PJT81" s="163"/>
      <c r="PJU81" s="163"/>
      <c r="PJV81" s="163"/>
      <c r="PJW81" s="163"/>
      <c r="PJX81" s="163"/>
      <c r="PJY81" s="163"/>
      <c r="PJZ81" s="163"/>
      <c r="PKA81" s="163"/>
      <c r="PKB81" s="163"/>
      <c r="PKC81" s="163"/>
      <c r="PKD81" s="163"/>
      <c r="PKE81" s="163"/>
      <c r="PKF81" s="163"/>
      <c r="PKG81" s="163"/>
      <c r="PKH81" s="163"/>
      <c r="PKI81" s="163"/>
      <c r="PKJ81" s="163"/>
      <c r="PKK81" s="163"/>
      <c r="PKL81" s="163"/>
      <c r="PKM81" s="163"/>
      <c r="PKN81" s="163"/>
      <c r="PKO81" s="163"/>
      <c r="PKP81" s="163"/>
      <c r="PKQ81" s="163"/>
      <c r="PKR81" s="163"/>
      <c r="PKS81" s="163"/>
      <c r="PKT81" s="163"/>
      <c r="PKU81" s="163"/>
      <c r="PKV81" s="163"/>
      <c r="PKW81" s="163"/>
      <c r="PKX81" s="163"/>
      <c r="PKY81" s="163"/>
      <c r="PKZ81" s="163"/>
      <c r="PLA81" s="163"/>
      <c r="PLB81" s="163"/>
      <c r="PLC81" s="163"/>
      <c r="PLD81" s="163"/>
      <c r="PLE81" s="163"/>
      <c r="PLF81" s="163"/>
      <c r="PLG81" s="163"/>
      <c r="PLH81" s="163"/>
      <c r="PLI81" s="163"/>
      <c r="PLJ81" s="163"/>
      <c r="PLK81" s="163"/>
      <c r="PLL81" s="163"/>
      <c r="PLM81" s="163"/>
      <c r="PLN81" s="163"/>
      <c r="PLO81" s="163"/>
      <c r="PLP81" s="163"/>
      <c r="PLQ81" s="163"/>
      <c r="PLR81" s="163"/>
      <c r="PLS81" s="163"/>
      <c r="PLT81" s="163"/>
      <c r="PLU81" s="163"/>
      <c r="PLV81" s="163"/>
      <c r="PLW81" s="163"/>
      <c r="PLX81" s="163"/>
      <c r="PLY81" s="163"/>
      <c r="PLZ81" s="163"/>
      <c r="PMA81" s="163"/>
      <c r="PMB81" s="163"/>
      <c r="PMC81" s="163"/>
      <c r="PMD81" s="163"/>
      <c r="PME81" s="163"/>
      <c r="PMF81" s="163"/>
      <c r="PMG81" s="163"/>
      <c r="PMH81" s="163"/>
      <c r="PMI81" s="163"/>
      <c r="PMJ81" s="163"/>
      <c r="PMK81" s="163"/>
      <c r="PML81" s="163"/>
      <c r="PMM81" s="163"/>
      <c r="PMN81" s="163"/>
      <c r="PMO81" s="163"/>
      <c r="PMP81" s="163"/>
      <c r="PMQ81" s="163"/>
      <c r="PMR81" s="163"/>
      <c r="PMS81" s="163"/>
      <c r="PMT81" s="163"/>
      <c r="PMU81" s="163"/>
      <c r="PMV81" s="163"/>
      <c r="PMW81" s="163"/>
      <c r="PMX81" s="163"/>
      <c r="PMY81" s="163"/>
      <c r="PMZ81" s="163"/>
      <c r="PNA81" s="163"/>
      <c r="PNB81" s="163"/>
      <c r="PNC81" s="163"/>
      <c r="PND81" s="163"/>
      <c r="PNE81" s="163"/>
      <c r="PNF81" s="163"/>
      <c r="PNG81" s="163"/>
      <c r="PNH81" s="163"/>
      <c r="PNI81" s="163"/>
      <c r="PNJ81" s="163"/>
      <c r="PNK81" s="163"/>
      <c r="PNL81" s="163"/>
      <c r="PNM81" s="163"/>
      <c r="PNN81" s="163"/>
      <c r="PNO81" s="163"/>
      <c r="PNP81" s="163"/>
      <c r="PNQ81" s="163"/>
      <c r="PNR81" s="163"/>
      <c r="PNS81" s="163"/>
      <c r="PNT81" s="163"/>
      <c r="PNU81" s="163"/>
      <c r="PNV81" s="163"/>
      <c r="PNW81" s="163"/>
      <c r="PNX81" s="163"/>
      <c r="PNY81" s="163"/>
      <c r="PNZ81" s="163"/>
      <c r="POA81" s="163"/>
      <c r="POB81" s="163"/>
      <c r="POC81" s="163"/>
      <c r="POD81" s="163"/>
      <c r="POE81" s="163"/>
      <c r="POF81" s="163"/>
      <c r="POG81" s="163"/>
      <c r="POH81" s="163"/>
      <c r="POI81" s="163"/>
      <c r="POJ81" s="163"/>
      <c r="POK81" s="163"/>
      <c r="POL81" s="163"/>
      <c r="POM81" s="163"/>
      <c r="PON81" s="163"/>
      <c r="POO81" s="163"/>
      <c r="POP81" s="163"/>
      <c r="POQ81" s="163"/>
      <c r="POR81" s="163"/>
      <c r="POS81" s="163"/>
      <c r="POT81" s="163"/>
      <c r="POU81" s="163"/>
      <c r="POV81" s="163"/>
      <c r="POW81" s="163"/>
      <c r="POX81" s="163"/>
      <c r="POY81" s="163"/>
      <c r="POZ81" s="163"/>
      <c r="PPA81" s="163"/>
      <c r="PPB81" s="163"/>
      <c r="PPC81" s="163"/>
      <c r="PPD81" s="163"/>
      <c r="PPE81" s="163"/>
      <c r="PPF81" s="163"/>
      <c r="PPG81" s="163"/>
      <c r="PPH81" s="163"/>
      <c r="PPI81" s="163"/>
      <c r="PPJ81" s="163"/>
      <c r="PPK81" s="163"/>
      <c r="PPL81" s="163"/>
      <c r="PPM81" s="163"/>
      <c r="PPN81" s="163"/>
      <c r="PPO81" s="163"/>
      <c r="PPP81" s="163"/>
      <c r="PPQ81" s="163"/>
      <c r="PPR81" s="163"/>
      <c r="PPS81" s="163"/>
      <c r="PPT81" s="163"/>
      <c r="PPU81" s="163"/>
      <c r="PPV81" s="163"/>
      <c r="PPW81" s="163"/>
      <c r="PPX81" s="163"/>
      <c r="PPY81" s="163"/>
      <c r="PPZ81" s="163"/>
      <c r="PQA81" s="163"/>
      <c r="PQB81" s="163"/>
      <c r="PQC81" s="163"/>
      <c r="PQD81" s="163"/>
      <c r="PQE81" s="163"/>
      <c r="PQF81" s="163"/>
      <c r="PQG81" s="163"/>
      <c r="PQH81" s="163"/>
      <c r="PQI81" s="163"/>
      <c r="PQJ81" s="163"/>
      <c r="PQK81" s="163"/>
      <c r="PQL81" s="163"/>
      <c r="PQM81" s="163"/>
      <c r="PQN81" s="163"/>
      <c r="PQO81" s="163"/>
      <c r="PQP81" s="163"/>
      <c r="PQQ81" s="163"/>
      <c r="PQR81" s="163"/>
      <c r="PQS81" s="163"/>
      <c r="PQT81" s="163"/>
      <c r="PQU81" s="163"/>
      <c r="PQV81" s="163"/>
      <c r="PQW81" s="163"/>
      <c r="PQX81" s="163"/>
      <c r="PQY81" s="163"/>
      <c r="PQZ81" s="163"/>
      <c r="PRA81" s="163"/>
      <c r="PRB81" s="163"/>
      <c r="PRC81" s="163"/>
      <c r="PRD81" s="163"/>
      <c r="PRE81" s="163"/>
      <c r="PRF81" s="163"/>
      <c r="PRG81" s="163"/>
      <c r="PRH81" s="163"/>
      <c r="PRI81" s="163"/>
      <c r="PRJ81" s="163"/>
      <c r="PRK81" s="163"/>
      <c r="PRL81" s="163"/>
      <c r="PRM81" s="163"/>
      <c r="PRN81" s="163"/>
      <c r="PRO81" s="163"/>
      <c r="PRP81" s="163"/>
      <c r="PRQ81" s="163"/>
      <c r="PRR81" s="163"/>
      <c r="PRS81" s="163"/>
      <c r="PRT81" s="163"/>
      <c r="PRU81" s="163"/>
      <c r="PRV81" s="163"/>
      <c r="PRW81" s="163"/>
      <c r="PRX81" s="163"/>
      <c r="PRY81" s="163"/>
      <c r="PRZ81" s="163"/>
      <c r="PSA81" s="163"/>
      <c r="PSB81" s="163"/>
      <c r="PSC81" s="163"/>
      <c r="PSD81" s="163"/>
      <c r="PSE81" s="163"/>
      <c r="PSF81" s="163"/>
      <c r="PSG81" s="163"/>
      <c r="PSH81" s="163"/>
      <c r="PSI81" s="163"/>
      <c r="PSJ81" s="163"/>
      <c r="PSK81" s="163"/>
      <c r="PSL81" s="163"/>
      <c r="PSM81" s="163"/>
      <c r="PSN81" s="163"/>
      <c r="PSO81" s="163"/>
      <c r="PSP81" s="163"/>
      <c r="PSQ81" s="163"/>
      <c r="PSR81" s="163"/>
      <c r="PSS81" s="163"/>
      <c r="PST81" s="163"/>
      <c r="PSU81" s="163"/>
      <c r="PSV81" s="163"/>
      <c r="PSW81" s="163"/>
      <c r="PSX81" s="163"/>
      <c r="PSY81" s="163"/>
      <c r="PSZ81" s="163"/>
      <c r="PTA81" s="163"/>
      <c r="PTB81" s="163"/>
      <c r="PTC81" s="163"/>
      <c r="PTD81" s="163"/>
      <c r="PTE81" s="163"/>
      <c r="PTF81" s="163"/>
      <c r="PTG81" s="163"/>
      <c r="PTH81" s="163"/>
      <c r="PTI81" s="163"/>
      <c r="PTJ81" s="163"/>
      <c r="PTK81" s="163"/>
      <c r="PTL81" s="163"/>
      <c r="PTM81" s="163"/>
      <c r="PTN81" s="163"/>
      <c r="PTO81" s="163"/>
      <c r="PTP81" s="163"/>
      <c r="PTQ81" s="163"/>
      <c r="PTR81" s="163"/>
      <c r="PTS81" s="163"/>
      <c r="PTT81" s="163"/>
      <c r="PTU81" s="163"/>
      <c r="PTV81" s="163"/>
      <c r="PTW81" s="163"/>
      <c r="PTX81" s="163"/>
      <c r="PTY81" s="163"/>
      <c r="PTZ81" s="163"/>
      <c r="PUA81" s="163"/>
      <c r="PUB81" s="163"/>
      <c r="PUC81" s="163"/>
      <c r="PUD81" s="163"/>
      <c r="PUE81" s="163"/>
      <c r="PUF81" s="163"/>
      <c r="PUG81" s="163"/>
      <c r="PUH81" s="163"/>
      <c r="PUI81" s="163"/>
      <c r="PUJ81" s="163"/>
      <c r="PUK81" s="163"/>
      <c r="PUL81" s="163"/>
      <c r="PUM81" s="163"/>
      <c r="PUN81" s="163"/>
      <c r="PUO81" s="163"/>
      <c r="PUP81" s="163"/>
      <c r="PUQ81" s="163"/>
      <c r="PUR81" s="163"/>
      <c r="PUS81" s="163"/>
      <c r="PUT81" s="163"/>
      <c r="PUU81" s="163"/>
      <c r="PUV81" s="163"/>
      <c r="PUW81" s="163"/>
      <c r="PUX81" s="163"/>
      <c r="PUY81" s="163"/>
      <c r="PUZ81" s="163"/>
      <c r="PVA81" s="163"/>
      <c r="PVB81" s="163"/>
      <c r="PVC81" s="163"/>
      <c r="PVD81" s="163"/>
      <c r="PVE81" s="163"/>
      <c r="PVF81" s="163"/>
      <c r="PVG81" s="163"/>
      <c r="PVH81" s="163"/>
      <c r="PVI81" s="163"/>
      <c r="PVJ81" s="163"/>
      <c r="PVK81" s="163"/>
      <c r="PVL81" s="163"/>
      <c r="PVM81" s="163"/>
      <c r="PVN81" s="163"/>
      <c r="PVO81" s="163"/>
      <c r="PVP81" s="163"/>
      <c r="PVQ81" s="163"/>
      <c r="PVR81" s="163"/>
      <c r="PVS81" s="163"/>
      <c r="PVT81" s="163"/>
      <c r="PVU81" s="163"/>
      <c r="PVV81" s="163"/>
      <c r="PVW81" s="163"/>
      <c r="PVX81" s="163"/>
      <c r="PVY81" s="163"/>
      <c r="PVZ81" s="163"/>
      <c r="PWA81" s="163"/>
      <c r="PWB81" s="163"/>
      <c r="PWC81" s="163"/>
      <c r="PWD81" s="163"/>
      <c r="PWE81" s="163"/>
      <c r="PWF81" s="163"/>
      <c r="PWG81" s="163"/>
      <c r="PWH81" s="163"/>
      <c r="PWI81" s="163"/>
      <c r="PWJ81" s="163"/>
      <c r="PWK81" s="163"/>
      <c r="PWL81" s="163"/>
      <c r="PWM81" s="163"/>
      <c r="PWN81" s="163"/>
      <c r="PWO81" s="163"/>
      <c r="PWP81" s="163"/>
      <c r="PWQ81" s="163"/>
      <c r="PWR81" s="163"/>
      <c r="PWS81" s="163"/>
      <c r="PWT81" s="163"/>
      <c r="PWU81" s="163"/>
      <c r="PWV81" s="163"/>
      <c r="PWW81" s="163"/>
      <c r="PWX81" s="163"/>
      <c r="PWY81" s="163"/>
      <c r="PWZ81" s="163"/>
      <c r="PXA81" s="163"/>
      <c r="PXB81" s="163"/>
      <c r="PXC81" s="163"/>
      <c r="PXD81" s="163"/>
      <c r="PXE81" s="163"/>
      <c r="PXF81" s="163"/>
      <c r="PXG81" s="163"/>
      <c r="PXH81" s="163"/>
      <c r="PXI81" s="163"/>
      <c r="PXJ81" s="163"/>
      <c r="PXK81" s="163"/>
      <c r="PXL81" s="163"/>
      <c r="PXM81" s="163"/>
      <c r="PXN81" s="163"/>
      <c r="PXO81" s="163"/>
      <c r="PXP81" s="163"/>
      <c r="PXQ81" s="163"/>
      <c r="PXR81" s="163"/>
      <c r="PXS81" s="163"/>
      <c r="PXT81" s="163"/>
      <c r="PXU81" s="163"/>
      <c r="PXV81" s="163"/>
      <c r="PXW81" s="163"/>
      <c r="PXX81" s="163"/>
      <c r="PXY81" s="163"/>
      <c r="PXZ81" s="163"/>
      <c r="PYA81" s="163"/>
      <c r="PYB81" s="163"/>
      <c r="PYC81" s="163"/>
      <c r="PYD81" s="163"/>
      <c r="PYE81" s="163"/>
      <c r="PYF81" s="163"/>
      <c r="PYG81" s="163"/>
      <c r="PYH81" s="163"/>
      <c r="PYI81" s="163"/>
      <c r="PYJ81" s="163"/>
      <c r="PYK81" s="163"/>
      <c r="PYL81" s="163"/>
      <c r="PYM81" s="163"/>
      <c r="PYN81" s="163"/>
      <c r="PYO81" s="163"/>
      <c r="PYP81" s="163"/>
      <c r="PYQ81" s="163"/>
      <c r="PYR81" s="163"/>
      <c r="PYS81" s="163"/>
      <c r="PYT81" s="163"/>
      <c r="PYU81" s="163"/>
      <c r="PYV81" s="163"/>
      <c r="PYW81" s="163"/>
      <c r="PYX81" s="163"/>
      <c r="PYY81" s="163"/>
      <c r="PYZ81" s="163"/>
      <c r="PZA81" s="163"/>
      <c r="PZB81" s="163"/>
      <c r="PZC81" s="163"/>
      <c r="PZD81" s="163"/>
      <c r="PZE81" s="163"/>
      <c r="PZF81" s="163"/>
      <c r="PZG81" s="163"/>
      <c r="PZH81" s="163"/>
      <c r="PZI81" s="163"/>
      <c r="PZJ81" s="163"/>
      <c r="PZK81" s="163"/>
      <c r="PZL81" s="163"/>
      <c r="PZM81" s="163"/>
      <c r="PZN81" s="163"/>
      <c r="PZO81" s="163"/>
      <c r="PZP81" s="163"/>
      <c r="PZQ81" s="163"/>
      <c r="PZR81" s="163"/>
      <c r="PZS81" s="163"/>
      <c r="PZT81" s="163"/>
      <c r="PZU81" s="163"/>
      <c r="PZV81" s="163"/>
      <c r="PZW81" s="163"/>
      <c r="PZX81" s="163"/>
      <c r="PZY81" s="163"/>
      <c r="PZZ81" s="163"/>
      <c r="QAA81" s="163"/>
      <c r="QAB81" s="163"/>
      <c r="QAC81" s="163"/>
      <c r="QAD81" s="163"/>
      <c r="QAE81" s="163"/>
      <c r="QAF81" s="163"/>
      <c r="QAG81" s="163"/>
      <c r="QAH81" s="163"/>
      <c r="QAI81" s="163"/>
      <c r="QAJ81" s="163"/>
      <c r="QAK81" s="163"/>
      <c r="QAL81" s="163"/>
      <c r="QAM81" s="163"/>
      <c r="QAN81" s="163"/>
      <c r="QAO81" s="163"/>
      <c r="QAP81" s="163"/>
      <c r="QAQ81" s="163"/>
      <c r="QAR81" s="163"/>
      <c r="QAS81" s="163"/>
      <c r="QAT81" s="163"/>
      <c r="QAU81" s="163"/>
      <c r="QAV81" s="163"/>
      <c r="QAW81" s="163"/>
      <c r="QAX81" s="163"/>
      <c r="QAY81" s="163"/>
      <c r="QAZ81" s="163"/>
      <c r="QBA81" s="163"/>
      <c r="QBB81" s="163"/>
      <c r="QBC81" s="163"/>
      <c r="QBD81" s="163"/>
      <c r="QBE81" s="163"/>
      <c r="QBF81" s="163"/>
      <c r="QBG81" s="163"/>
      <c r="QBH81" s="163"/>
      <c r="QBI81" s="163"/>
      <c r="QBJ81" s="163"/>
      <c r="QBK81" s="163"/>
      <c r="QBL81" s="163"/>
      <c r="QBM81" s="163"/>
      <c r="QBN81" s="163"/>
      <c r="QBO81" s="163"/>
      <c r="QBP81" s="163"/>
      <c r="QBQ81" s="163"/>
      <c r="QBR81" s="163"/>
      <c r="QBS81" s="163"/>
      <c r="QBT81" s="163"/>
      <c r="QBU81" s="163"/>
      <c r="QBV81" s="163"/>
      <c r="QBW81" s="163"/>
      <c r="QBX81" s="163"/>
      <c r="QBY81" s="163"/>
      <c r="QBZ81" s="163"/>
      <c r="QCA81" s="163"/>
      <c r="QCB81" s="163"/>
      <c r="QCC81" s="163"/>
      <c r="QCD81" s="163"/>
      <c r="QCE81" s="163"/>
      <c r="QCF81" s="163"/>
      <c r="QCG81" s="163"/>
      <c r="QCH81" s="163"/>
      <c r="QCI81" s="163"/>
      <c r="QCJ81" s="163"/>
      <c r="QCK81" s="163"/>
      <c r="QCL81" s="163"/>
      <c r="QCM81" s="163"/>
      <c r="QCN81" s="163"/>
      <c r="QCO81" s="163"/>
      <c r="QCP81" s="163"/>
      <c r="QCQ81" s="163"/>
      <c r="QCR81" s="163"/>
      <c r="QCS81" s="163"/>
      <c r="QCT81" s="163"/>
      <c r="QCU81" s="163"/>
      <c r="QCV81" s="163"/>
      <c r="QCW81" s="163"/>
      <c r="QCX81" s="163"/>
      <c r="QCY81" s="163"/>
      <c r="QCZ81" s="163"/>
      <c r="QDA81" s="163"/>
      <c r="QDB81" s="163"/>
      <c r="QDC81" s="163"/>
      <c r="QDD81" s="163"/>
      <c r="QDE81" s="163"/>
      <c r="QDF81" s="163"/>
      <c r="QDG81" s="163"/>
      <c r="QDH81" s="163"/>
      <c r="QDI81" s="163"/>
      <c r="QDJ81" s="163"/>
      <c r="QDK81" s="163"/>
      <c r="QDL81" s="163"/>
      <c r="QDM81" s="163"/>
      <c r="QDN81" s="163"/>
      <c r="QDO81" s="163"/>
      <c r="QDP81" s="163"/>
      <c r="QDQ81" s="163"/>
      <c r="QDR81" s="163"/>
      <c r="QDS81" s="163"/>
      <c r="QDT81" s="163"/>
      <c r="QDU81" s="163"/>
      <c r="QDV81" s="163"/>
      <c r="QDW81" s="163"/>
      <c r="QDX81" s="163"/>
      <c r="QDY81" s="163"/>
      <c r="QDZ81" s="163"/>
      <c r="QEA81" s="163"/>
      <c r="QEB81" s="163"/>
      <c r="QEC81" s="163"/>
      <c r="QED81" s="163"/>
      <c r="QEE81" s="163"/>
      <c r="QEF81" s="163"/>
      <c r="QEG81" s="163"/>
      <c r="QEH81" s="163"/>
      <c r="QEI81" s="163"/>
      <c r="QEJ81" s="163"/>
      <c r="QEK81" s="163"/>
      <c r="QEL81" s="163"/>
      <c r="QEM81" s="163"/>
      <c r="QEN81" s="163"/>
      <c r="QEO81" s="163"/>
      <c r="QEP81" s="163"/>
      <c r="QEQ81" s="163"/>
      <c r="QER81" s="163"/>
      <c r="QES81" s="163"/>
      <c r="QET81" s="163"/>
      <c r="QEU81" s="163"/>
      <c r="QEV81" s="163"/>
      <c r="QEW81" s="163"/>
      <c r="QEX81" s="163"/>
      <c r="QEY81" s="163"/>
      <c r="QEZ81" s="163"/>
      <c r="QFA81" s="163"/>
      <c r="QFB81" s="163"/>
      <c r="QFC81" s="163"/>
      <c r="QFD81" s="163"/>
      <c r="QFE81" s="163"/>
      <c r="QFF81" s="163"/>
      <c r="QFG81" s="163"/>
      <c r="QFH81" s="163"/>
      <c r="QFI81" s="163"/>
      <c r="QFJ81" s="163"/>
      <c r="QFK81" s="163"/>
      <c r="QFL81" s="163"/>
      <c r="QFM81" s="163"/>
      <c r="QFN81" s="163"/>
      <c r="QFO81" s="163"/>
      <c r="QFP81" s="163"/>
      <c r="QFQ81" s="163"/>
      <c r="QFR81" s="163"/>
      <c r="QFS81" s="163"/>
      <c r="QFT81" s="163"/>
      <c r="QFU81" s="163"/>
      <c r="QFV81" s="163"/>
      <c r="QFW81" s="163"/>
      <c r="QFX81" s="163"/>
      <c r="QFY81" s="163"/>
      <c r="QFZ81" s="163"/>
      <c r="QGA81" s="163"/>
      <c r="QGB81" s="163"/>
      <c r="QGC81" s="163"/>
      <c r="QGD81" s="163"/>
      <c r="QGE81" s="163"/>
      <c r="QGF81" s="163"/>
      <c r="QGG81" s="163"/>
      <c r="QGH81" s="163"/>
      <c r="QGI81" s="163"/>
      <c r="QGJ81" s="163"/>
      <c r="QGK81" s="163"/>
      <c r="QGL81" s="163"/>
      <c r="QGM81" s="163"/>
      <c r="QGN81" s="163"/>
      <c r="QGO81" s="163"/>
      <c r="QGP81" s="163"/>
      <c r="QGQ81" s="163"/>
      <c r="QGR81" s="163"/>
      <c r="QGS81" s="163"/>
      <c r="QGT81" s="163"/>
      <c r="QGU81" s="163"/>
      <c r="QGV81" s="163"/>
      <c r="QGW81" s="163"/>
      <c r="QGX81" s="163"/>
      <c r="QGY81" s="163"/>
      <c r="QGZ81" s="163"/>
      <c r="QHA81" s="163"/>
      <c r="QHB81" s="163"/>
      <c r="QHC81" s="163"/>
      <c r="QHD81" s="163"/>
      <c r="QHE81" s="163"/>
      <c r="QHF81" s="163"/>
      <c r="QHG81" s="163"/>
      <c r="QHH81" s="163"/>
      <c r="QHI81" s="163"/>
      <c r="QHJ81" s="163"/>
      <c r="QHK81" s="163"/>
      <c r="QHL81" s="163"/>
      <c r="QHM81" s="163"/>
      <c r="QHN81" s="163"/>
      <c r="QHO81" s="163"/>
      <c r="QHP81" s="163"/>
      <c r="QHQ81" s="163"/>
      <c r="QHR81" s="163"/>
      <c r="QHS81" s="163"/>
      <c r="QHT81" s="163"/>
      <c r="QHU81" s="163"/>
      <c r="QHV81" s="163"/>
      <c r="QHW81" s="163"/>
      <c r="QHX81" s="163"/>
      <c r="QHY81" s="163"/>
      <c r="QHZ81" s="163"/>
      <c r="QIA81" s="163"/>
      <c r="QIB81" s="163"/>
      <c r="QIC81" s="163"/>
      <c r="QID81" s="163"/>
      <c r="QIE81" s="163"/>
      <c r="QIF81" s="163"/>
      <c r="QIG81" s="163"/>
      <c r="QIH81" s="163"/>
      <c r="QII81" s="163"/>
      <c r="QIJ81" s="163"/>
      <c r="QIK81" s="163"/>
      <c r="QIL81" s="163"/>
      <c r="QIM81" s="163"/>
      <c r="QIN81" s="163"/>
      <c r="QIO81" s="163"/>
      <c r="QIP81" s="163"/>
      <c r="QIQ81" s="163"/>
      <c r="QIR81" s="163"/>
      <c r="QIS81" s="163"/>
      <c r="QIT81" s="163"/>
      <c r="QIU81" s="163"/>
      <c r="QIV81" s="163"/>
      <c r="QIW81" s="163"/>
      <c r="QIX81" s="163"/>
      <c r="QIY81" s="163"/>
      <c r="QIZ81" s="163"/>
      <c r="QJA81" s="163"/>
      <c r="QJB81" s="163"/>
      <c r="QJC81" s="163"/>
      <c r="QJD81" s="163"/>
      <c r="QJE81" s="163"/>
      <c r="QJF81" s="163"/>
      <c r="QJG81" s="163"/>
      <c r="QJH81" s="163"/>
      <c r="QJI81" s="163"/>
      <c r="QJJ81" s="163"/>
      <c r="QJK81" s="163"/>
      <c r="QJL81" s="163"/>
      <c r="QJM81" s="163"/>
      <c r="QJN81" s="163"/>
      <c r="QJO81" s="163"/>
      <c r="QJP81" s="163"/>
      <c r="QJQ81" s="163"/>
      <c r="QJR81" s="163"/>
      <c r="QJS81" s="163"/>
      <c r="QJT81" s="163"/>
      <c r="QJU81" s="163"/>
      <c r="QJV81" s="163"/>
      <c r="QJW81" s="163"/>
      <c r="QJX81" s="163"/>
      <c r="QJY81" s="163"/>
      <c r="QJZ81" s="163"/>
      <c r="QKA81" s="163"/>
      <c r="QKB81" s="163"/>
      <c r="QKC81" s="163"/>
      <c r="QKD81" s="163"/>
      <c r="QKE81" s="163"/>
      <c r="QKF81" s="163"/>
      <c r="QKG81" s="163"/>
      <c r="QKH81" s="163"/>
      <c r="QKI81" s="163"/>
      <c r="QKJ81" s="163"/>
      <c r="QKK81" s="163"/>
      <c r="QKL81" s="163"/>
      <c r="QKM81" s="163"/>
      <c r="QKN81" s="163"/>
      <c r="QKO81" s="163"/>
      <c r="QKP81" s="163"/>
      <c r="QKQ81" s="163"/>
      <c r="QKR81" s="163"/>
      <c r="QKS81" s="163"/>
      <c r="QKT81" s="163"/>
      <c r="QKU81" s="163"/>
      <c r="QKV81" s="163"/>
      <c r="QKW81" s="163"/>
      <c r="QKX81" s="163"/>
      <c r="QKY81" s="163"/>
      <c r="QKZ81" s="163"/>
      <c r="QLA81" s="163"/>
      <c r="QLB81" s="163"/>
      <c r="QLC81" s="163"/>
      <c r="QLD81" s="163"/>
      <c r="QLE81" s="163"/>
      <c r="QLF81" s="163"/>
      <c r="QLG81" s="163"/>
      <c r="QLH81" s="163"/>
      <c r="QLI81" s="163"/>
      <c r="QLJ81" s="163"/>
      <c r="QLK81" s="163"/>
      <c r="QLL81" s="163"/>
      <c r="QLM81" s="163"/>
      <c r="QLN81" s="163"/>
      <c r="QLO81" s="163"/>
      <c r="QLP81" s="163"/>
      <c r="QLQ81" s="163"/>
      <c r="QLR81" s="163"/>
      <c r="QLS81" s="163"/>
      <c r="QLT81" s="163"/>
      <c r="QLU81" s="163"/>
      <c r="QLV81" s="163"/>
      <c r="QLW81" s="163"/>
      <c r="QLX81" s="163"/>
      <c r="QLY81" s="163"/>
      <c r="QLZ81" s="163"/>
      <c r="QMA81" s="163"/>
      <c r="QMB81" s="163"/>
      <c r="QMC81" s="163"/>
      <c r="QMD81" s="163"/>
      <c r="QME81" s="163"/>
      <c r="QMF81" s="163"/>
      <c r="QMG81" s="163"/>
      <c r="QMH81" s="163"/>
      <c r="QMI81" s="163"/>
      <c r="QMJ81" s="163"/>
      <c r="QMK81" s="163"/>
      <c r="QML81" s="163"/>
      <c r="QMM81" s="163"/>
      <c r="QMN81" s="163"/>
      <c r="QMO81" s="163"/>
      <c r="QMP81" s="163"/>
      <c r="QMQ81" s="163"/>
      <c r="QMR81" s="163"/>
      <c r="QMS81" s="163"/>
      <c r="QMT81" s="163"/>
      <c r="QMU81" s="163"/>
      <c r="QMV81" s="163"/>
      <c r="QMW81" s="163"/>
      <c r="QMX81" s="163"/>
      <c r="QMY81" s="163"/>
      <c r="QMZ81" s="163"/>
      <c r="QNA81" s="163"/>
      <c r="QNB81" s="163"/>
      <c r="QNC81" s="163"/>
      <c r="QND81" s="163"/>
      <c r="QNE81" s="163"/>
      <c r="QNF81" s="163"/>
      <c r="QNG81" s="163"/>
      <c r="QNH81" s="163"/>
      <c r="QNI81" s="163"/>
      <c r="QNJ81" s="163"/>
      <c r="QNK81" s="163"/>
      <c r="QNL81" s="163"/>
      <c r="QNM81" s="163"/>
      <c r="QNN81" s="163"/>
      <c r="QNO81" s="163"/>
      <c r="QNP81" s="163"/>
      <c r="QNQ81" s="163"/>
      <c r="QNR81" s="163"/>
      <c r="QNS81" s="163"/>
      <c r="QNT81" s="163"/>
      <c r="QNU81" s="163"/>
      <c r="QNV81" s="163"/>
      <c r="QNW81" s="163"/>
      <c r="QNX81" s="163"/>
      <c r="QNY81" s="163"/>
      <c r="QNZ81" s="163"/>
      <c r="QOA81" s="163"/>
      <c r="QOB81" s="163"/>
      <c r="QOC81" s="163"/>
      <c r="QOD81" s="163"/>
      <c r="QOE81" s="163"/>
      <c r="QOF81" s="163"/>
      <c r="QOG81" s="163"/>
      <c r="QOH81" s="163"/>
      <c r="QOI81" s="163"/>
      <c r="QOJ81" s="163"/>
      <c r="QOK81" s="163"/>
      <c r="QOL81" s="163"/>
      <c r="QOM81" s="163"/>
      <c r="QON81" s="163"/>
      <c r="QOO81" s="163"/>
      <c r="QOP81" s="163"/>
      <c r="QOQ81" s="163"/>
      <c r="QOR81" s="163"/>
      <c r="QOS81" s="163"/>
      <c r="QOT81" s="163"/>
      <c r="QOU81" s="163"/>
      <c r="QOV81" s="163"/>
      <c r="QOW81" s="163"/>
      <c r="QOX81" s="163"/>
      <c r="QOY81" s="163"/>
      <c r="QOZ81" s="163"/>
      <c r="QPA81" s="163"/>
      <c r="QPB81" s="163"/>
      <c r="QPC81" s="163"/>
      <c r="QPD81" s="163"/>
      <c r="QPE81" s="163"/>
      <c r="QPF81" s="163"/>
      <c r="QPG81" s="163"/>
      <c r="QPH81" s="163"/>
      <c r="QPI81" s="163"/>
      <c r="QPJ81" s="163"/>
      <c r="QPK81" s="163"/>
      <c r="QPL81" s="163"/>
      <c r="QPM81" s="163"/>
      <c r="QPN81" s="163"/>
      <c r="QPO81" s="163"/>
      <c r="QPP81" s="163"/>
      <c r="QPQ81" s="163"/>
      <c r="QPR81" s="163"/>
      <c r="QPS81" s="163"/>
      <c r="QPT81" s="163"/>
      <c r="QPU81" s="163"/>
      <c r="QPV81" s="163"/>
      <c r="QPW81" s="163"/>
      <c r="QPX81" s="163"/>
      <c r="QPY81" s="163"/>
      <c r="QPZ81" s="163"/>
      <c r="QQA81" s="163"/>
      <c r="QQB81" s="163"/>
      <c r="QQC81" s="163"/>
      <c r="QQD81" s="163"/>
      <c r="QQE81" s="163"/>
      <c r="QQF81" s="163"/>
      <c r="QQG81" s="163"/>
      <c r="QQH81" s="163"/>
      <c r="QQI81" s="163"/>
      <c r="QQJ81" s="163"/>
      <c r="QQK81" s="163"/>
      <c r="QQL81" s="163"/>
      <c r="QQM81" s="163"/>
      <c r="QQN81" s="163"/>
      <c r="QQO81" s="163"/>
      <c r="QQP81" s="163"/>
      <c r="QQQ81" s="163"/>
      <c r="QQR81" s="163"/>
      <c r="QQS81" s="163"/>
      <c r="QQT81" s="163"/>
      <c r="QQU81" s="163"/>
      <c r="QQV81" s="163"/>
      <c r="QQW81" s="163"/>
      <c r="QQX81" s="163"/>
      <c r="QQY81" s="163"/>
      <c r="QQZ81" s="163"/>
      <c r="QRA81" s="163"/>
      <c r="QRB81" s="163"/>
      <c r="QRC81" s="163"/>
      <c r="QRD81" s="163"/>
      <c r="QRE81" s="163"/>
      <c r="QRF81" s="163"/>
      <c r="QRG81" s="163"/>
      <c r="QRH81" s="163"/>
      <c r="QRI81" s="163"/>
      <c r="QRJ81" s="163"/>
      <c r="QRK81" s="163"/>
      <c r="QRL81" s="163"/>
      <c r="QRM81" s="163"/>
      <c r="QRN81" s="163"/>
      <c r="QRO81" s="163"/>
      <c r="QRP81" s="163"/>
      <c r="QRQ81" s="163"/>
      <c r="QRR81" s="163"/>
      <c r="QRS81" s="163"/>
      <c r="QRT81" s="163"/>
      <c r="QRU81" s="163"/>
      <c r="QRV81" s="163"/>
      <c r="QRW81" s="163"/>
      <c r="QRX81" s="163"/>
      <c r="QRY81" s="163"/>
      <c r="QRZ81" s="163"/>
      <c r="QSA81" s="163"/>
      <c r="QSB81" s="163"/>
      <c r="QSC81" s="163"/>
      <c r="QSD81" s="163"/>
      <c r="QSE81" s="163"/>
      <c r="QSF81" s="163"/>
      <c r="QSG81" s="163"/>
      <c r="QSH81" s="163"/>
      <c r="QSI81" s="163"/>
      <c r="QSJ81" s="163"/>
      <c r="QSK81" s="163"/>
      <c r="QSL81" s="163"/>
      <c r="QSM81" s="163"/>
      <c r="QSN81" s="163"/>
      <c r="QSO81" s="163"/>
      <c r="QSP81" s="163"/>
      <c r="QSQ81" s="163"/>
      <c r="QSR81" s="163"/>
      <c r="QSS81" s="163"/>
      <c r="QST81" s="163"/>
      <c r="QSU81" s="163"/>
      <c r="QSV81" s="163"/>
      <c r="QSW81" s="163"/>
      <c r="QSX81" s="163"/>
      <c r="QSY81" s="163"/>
      <c r="QSZ81" s="163"/>
      <c r="QTA81" s="163"/>
      <c r="QTB81" s="163"/>
      <c r="QTC81" s="163"/>
      <c r="QTD81" s="163"/>
      <c r="QTE81" s="163"/>
      <c r="QTF81" s="163"/>
      <c r="QTG81" s="163"/>
      <c r="QTH81" s="163"/>
      <c r="QTI81" s="163"/>
      <c r="QTJ81" s="163"/>
      <c r="QTK81" s="163"/>
      <c r="QTL81" s="163"/>
      <c r="QTM81" s="163"/>
      <c r="QTN81" s="163"/>
      <c r="QTO81" s="163"/>
      <c r="QTP81" s="163"/>
      <c r="QTQ81" s="163"/>
      <c r="QTR81" s="163"/>
      <c r="QTS81" s="163"/>
      <c r="QTT81" s="163"/>
      <c r="QTU81" s="163"/>
      <c r="QTV81" s="163"/>
      <c r="QTW81" s="163"/>
      <c r="QTX81" s="163"/>
      <c r="QTY81" s="163"/>
      <c r="QTZ81" s="163"/>
      <c r="QUA81" s="163"/>
      <c r="QUB81" s="163"/>
      <c r="QUC81" s="163"/>
      <c r="QUD81" s="163"/>
      <c r="QUE81" s="163"/>
      <c r="QUF81" s="163"/>
      <c r="QUG81" s="163"/>
      <c r="QUH81" s="163"/>
      <c r="QUI81" s="163"/>
      <c r="QUJ81" s="163"/>
      <c r="QUK81" s="163"/>
      <c r="QUL81" s="163"/>
      <c r="QUM81" s="163"/>
      <c r="QUN81" s="163"/>
      <c r="QUO81" s="163"/>
      <c r="QUP81" s="163"/>
      <c r="QUQ81" s="163"/>
      <c r="QUR81" s="163"/>
      <c r="QUS81" s="163"/>
      <c r="QUT81" s="163"/>
      <c r="QUU81" s="163"/>
      <c r="QUV81" s="163"/>
      <c r="QUW81" s="163"/>
      <c r="QUX81" s="163"/>
      <c r="QUY81" s="163"/>
      <c r="QUZ81" s="163"/>
      <c r="QVA81" s="163"/>
      <c r="QVB81" s="163"/>
      <c r="QVC81" s="163"/>
      <c r="QVD81" s="163"/>
      <c r="QVE81" s="163"/>
      <c r="QVF81" s="163"/>
      <c r="QVG81" s="163"/>
      <c r="QVH81" s="163"/>
      <c r="QVI81" s="163"/>
      <c r="QVJ81" s="163"/>
      <c r="QVK81" s="163"/>
      <c r="QVL81" s="163"/>
      <c r="QVM81" s="163"/>
      <c r="QVN81" s="163"/>
      <c r="QVO81" s="163"/>
      <c r="QVP81" s="163"/>
      <c r="QVQ81" s="163"/>
      <c r="QVR81" s="163"/>
      <c r="QVS81" s="163"/>
      <c r="QVT81" s="163"/>
      <c r="QVU81" s="163"/>
      <c r="QVV81" s="163"/>
      <c r="QVW81" s="163"/>
      <c r="QVX81" s="163"/>
      <c r="QVY81" s="163"/>
      <c r="QVZ81" s="163"/>
      <c r="QWA81" s="163"/>
      <c r="QWB81" s="163"/>
      <c r="QWC81" s="163"/>
      <c r="QWD81" s="163"/>
      <c r="QWE81" s="163"/>
      <c r="QWF81" s="163"/>
      <c r="QWG81" s="163"/>
      <c r="QWH81" s="163"/>
      <c r="QWI81" s="163"/>
      <c r="QWJ81" s="163"/>
      <c r="QWK81" s="163"/>
      <c r="QWL81" s="163"/>
      <c r="QWM81" s="163"/>
      <c r="QWN81" s="163"/>
      <c r="QWO81" s="163"/>
      <c r="QWP81" s="163"/>
      <c r="QWQ81" s="163"/>
      <c r="QWR81" s="163"/>
      <c r="QWS81" s="163"/>
      <c r="QWT81" s="163"/>
      <c r="QWU81" s="163"/>
      <c r="QWV81" s="163"/>
      <c r="QWW81" s="163"/>
      <c r="QWX81" s="163"/>
      <c r="QWY81" s="163"/>
      <c r="QWZ81" s="163"/>
      <c r="QXA81" s="163"/>
      <c r="QXB81" s="163"/>
      <c r="QXC81" s="163"/>
      <c r="QXD81" s="163"/>
      <c r="QXE81" s="163"/>
      <c r="QXF81" s="163"/>
      <c r="QXG81" s="163"/>
      <c r="QXH81" s="163"/>
      <c r="QXI81" s="163"/>
      <c r="QXJ81" s="163"/>
      <c r="QXK81" s="163"/>
      <c r="QXL81" s="163"/>
      <c r="QXM81" s="163"/>
      <c r="QXN81" s="163"/>
      <c r="QXO81" s="163"/>
      <c r="QXP81" s="163"/>
      <c r="QXQ81" s="163"/>
      <c r="QXR81" s="163"/>
      <c r="QXS81" s="163"/>
      <c r="QXT81" s="163"/>
      <c r="QXU81" s="163"/>
      <c r="QXV81" s="163"/>
      <c r="QXW81" s="163"/>
      <c r="QXX81" s="163"/>
      <c r="QXY81" s="163"/>
      <c r="QXZ81" s="163"/>
      <c r="QYA81" s="163"/>
      <c r="QYB81" s="163"/>
      <c r="QYC81" s="163"/>
      <c r="QYD81" s="163"/>
      <c r="QYE81" s="163"/>
      <c r="QYF81" s="163"/>
      <c r="QYG81" s="163"/>
      <c r="QYH81" s="163"/>
      <c r="QYI81" s="163"/>
      <c r="QYJ81" s="163"/>
      <c r="QYK81" s="163"/>
      <c r="QYL81" s="163"/>
      <c r="QYM81" s="163"/>
      <c r="QYN81" s="163"/>
      <c r="QYO81" s="163"/>
      <c r="QYP81" s="163"/>
      <c r="QYQ81" s="163"/>
      <c r="QYR81" s="163"/>
      <c r="QYS81" s="163"/>
      <c r="QYT81" s="163"/>
      <c r="QYU81" s="163"/>
      <c r="QYV81" s="163"/>
      <c r="QYW81" s="163"/>
      <c r="QYX81" s="163"/>
      <c r="QYY81" s="163"/>
      <c r="QYZ81" s="163"/>
      <c r="QZA81" s="163"/>
      <c r="QZB81" s="163"/>
      <c r="QZC81" s="163"/>
      <c r="QZD81" s="163"/>
      <c r="QZE81" s="163"/>
      <c r="QZF81" s="163"/>
      <c r="QZG81" s="163"/>
      <c r="QZH81" s="163"/>
      <c r="QZI81" s="163"/>
      <c r="QZJ81" s="163"/>
      <c r="QZK81" s="163"/>
      <c r="QZL81" s="163"/>
      <c r="QZM81" s="163"/>
      <c r="QZN81" s="163"/>
      <c r="QZO81" s="163"/>
      <c r="QZP81" s="163"/>
      <c r="QZQ81" s="163"/>
      <c r="QZR81" s="163"/>
      <c r="QZS81" s="163"/>
      <c r="QZT81" s="163"/>
      <c r="QZU81" s="163"/>
      <c r="QZV81" s="163"/>
      <c r="QZW81" s="163"/>
      <c r="QZX81" s="163"/>
      <c r="QZY81" s="163"/>
      <c r="QZZ81" s="163"/>
      <c r="RAA81" s="163"/>
      <c r="RAB81" s="163"/>
      <c r="RAC81" s="163"/>
      <c r="RAD81" s="163"/>
      <c r="RAE81" s="163"/>
      <c r="RAF81" s="163"/>
      <c r="RAG81" s="163"/>
      <c r="RAH81" s="163"/>
      <c r="RAI81" s="163"/>
      <c r="RAJ81" s="163"/>
      <c r="RAK81" s="163"/>
      <c r="RAL81" s="163"/>
      <c r="RAM81" s="163"/>
      <c r="RAN81" s="163"/>
      <c r="RAO81" s="163"/>
      <c r="RAP81" s="163"/>
      <c r="RAQ81" s="163"/>
      <c r="RAR81" s="163"/>
      <c r="RAS81" s="163"/>
      <c r="RAT81" s="163"/>
      <c r="RAU81" s="163"/>
      <c r="RAV81" s="163"/>
      <c r="RAW81" s="163"/>
      <c r="RAX81" s="163"/>
      <c r="RAY81" s="163"/>
      <c r="RAZ81" s="163"/>
      <c r="RBA81" s="163"/>
      <c r="RBB81" s="163"/>
      <c r="RBC81" s="163"/>
      <c r="RBD81" s="163"/>
      <c r="RBE81" s="163"/>
      <c r="RBF81" s="163"/>
      <c r="RBG81" s="163"/>
      <c r="RBH81" s="163"/>
      <c r="RBI81" s="163"/>
      <c r="RBJ81" s="163"/>
      <c r="RBK81" s="163"/>
      <c r="RBL81" s="163"/>
      <c r="RBM81" s="163"/>
      <c r="RBN81" s="163"/>
      <c r="RBO81" s="163"/>
      <c r="RBP81" s="163"/>
      <c r="RBQ81" s="163"/>
      <c r="RBR81" s="163"/>
      <c r="RBS81" s="163"/>
      <c r="RBT81" s="163"/>
      <c r="RBU81" s="163"/>
      <c r="RBV81" s="163"/>
      <c r="RBW81" s="163"/>
      <c r="RBX81" s="163"/>
      <c r="RBY81" s="163"/>
      <c r="RBZ81" s="163"/>
      <c r="RCA81" s="163"/>
      <c r="RCB81" s="163"/>
      <c r="RCC81" s="163"/>
      <c r="RCD81" s="163"/>
      <c r="RCE81" s="163"/>
      <c r="RCF81" s="163"/>
      <c r="RCG81" s="163"/>
      <c r="RCH81" s="163"/>
      <c r="RCI81" s="163"/>
      <c r="RCJ81" s="163"/>
      <c r="RCK81" s="163"/>
      <c r="RCL81" s="163"/>
      <c r="RCM81" s="163"/>
      <c r="RCN81" s="163"/>
      <c r="RCO81" s="163"/>
      <c r="RCP81" s="163"/>
      <c r="RCQ81" s="163"/>
      <c r="RCR81" s="163"/>
      <c r="RCS81" s="163"/>
      <c r="RCT81" s="163"/>
      <c r="RCU81" s="163"/>
      <c r="RCV81" s="163"/>
      <c r="RCW81" s="163"/>
      <c r="RCX81" s="163"/>
      <c r="RCY81" s="163"/>
      <c r="RCZ81" s="163"/>
      <c r="RDA81" s="163"/>
      <c r="RDB81" s="163"/>
      <c r="RDC81" s="163"/>
      <c r="RDD81" s="163"/>
      <c r="RDE81" s="163"/>
      <c r="RDF81" s="163"/>
      <c r="RDG81" s="163"/>
      <c r="RDH81" s="163"/>
      <c r="RDI81" s="163"/>
      <c r="RDJ81" s="163"/>
      <c r="RDK81" s="163"/>
      <c r="RDL81" s="163"/>
      <c r="RDM81" s="163"/>
      <c r="RDN81" s="163"/>
      <c r="RDO81" s="163"/>
      <c r="RDP81" s="163"/>
      <c r="RDQ81" s="163"/>
      <c r="RDR81" s="163"/>
      <c r="RDS81" s="163"/>
      <c r="RDT81" s="163"/>
      <c r="RDU81" s="163"/>
      <c r="RDV81" s="163"/>
      <c r="RDW81" s="163"/>
      <c r="RDX81" s="163"/>
      <c r="RDY81" s="163"/>
      <c r="RDZ81" s="163"/>
      <c r="REA81" s="163"/>
      <c r="REB81" s="163"/>
      <c r="REC81" s="163"/>
      <c r="RED81" s="163"/>
      <c r="REE81" s="163"/>
      <c r="REF81" s="163"/>
      <c r="REG81" s="163"/>
      <c r="REH81" s="163"/>
      <c r="REI81" s="163"/>
      <c r="REJ81" s="163"/>
      <c r="REK81" s="163"/>
      <c r="REL81" s="163"/>
      <c r="REM81" s="163"/>
      <c r="REN81" s="163"/>
      <c r="REO81" s="163"/>
      <c r="REP81" s="163"/>
      <c r="REQ81" s="163"/>
      <c r="RER81" s="163"/>
      <c r="RES81" s="163"/>
      <c r="RET81" s="163"/>
      <c r="REU81" s="163"/>
      <c r="REV81" s="163"/>
      <c r="REW81" s="163"/>
      <c r="REX81" s="163"/>
      <c r="REY81" s="163"/>
      <c r="REZ81" s="163"/>
      <c r="RFA81" s="163"/>
      <c r="RFB81" s="163"/>
      <c r="RFC81" s="163"/>
      <c r="RFD81" s="163"/>
      <c r="RFE81" s="163"/>
      <c r="RFF81" s="163"/>
      <c r="RFG81" s="163"/>
      <c r="RFH81" s="163"/>
      <c r="RFI81" s="163"/>
      <c r="RFJ81" s="163"/>
      <c r="RFK81" s="163"/>
      <c r="RFL81" s="163"/>
      <c r="RFM81" s="163"/>
      <c r="RFN81" s="163"/>
      <c r="RFO81" s="163"/>
      <c r="RFP81" s="163"/>
      <c r="RFQ81" s="163"/>
      <c r="RFR81" s="163"/>
      <c r="RFS81" s="163"/>
      <c r="RFT81" s="163"/>
      <c r="RFU81" s="163"/>
      <c r="RFV81" s="163"/>
      <c r="RFW81" s="163"/>
      <c r="RFX81" s="163"/>
      <c r="RFY81" s="163"/>
      <c r="RFZ81" s="163"/>
      <c r="RGA81" s="163"/>
      <c r="RGB81" s="163"/>
      <c r="RGC81" s="163"/>
      <c r="RGD81" s="163"/>
      <c r="RGE81" s="163"/>
      <c r="RGF81" s="163"/>
      <c r="RGG81" s="163"/>
      <c r="RGH81" s="163"/>
      <c r="RGI81" s="163"/>
      <c r="RGJ81" s="163"/>
      <c r="RGK81" s="163"/>
      <c r="RGL81" s="163"/>
      <c r="RGM81" s="163"/>
      <c r="RGN81" s="163"/>
      <c r="RGO81" s="163"/>
      <c r="RGP81" s="163"/>
      <c r="RGQ81" s="163"/>
      <c r="RGR81" s="163"/>
      <c r="RGS81" s="163"/>
      <c r="RGT81" s="163"/>
      <c r="RGU81" s="163"/>
      <c r="RGV81" s="163"/>
      <c r="RGW81" s="163"/>
      <c r="RGX81" s="163"/>
      <c r="RGY81" s="163"/>
      <c r="RGZ81" s="163"/>
      <c r="RHA81" s="163"/>
      <c r="RHB81" s="163"/>
      <c r="RHC81" s="163"/>
      <c r="RHD81" s="163"/>
      <c r="RHE81" s="163"/>
      <c r="RHF81" s="163"/>
      <c r="RHG81" s="163"/>
      <c r="RHH81" s="163"/>
      <c r="RHI81" s="163"/>
      <c r="RHJ81" s="163"/>
      <c r="RHK81" s="163"/>
      <c r="RHL81" s="163"/>
      <c r="RHM81" s="163"/>
      <c r="RHN81" s="163"/>
      <c r="RHO81" s="163"/>
      <c r="RHP81" s="163"/>
      <c r="RHQ81" s="163"/>
      <c r="RHR81" s="163"/>
      <c r="RHS81" s="163"/>
      <c r="RHT81" s="163"/>
      <c r="RHU81" s="163"/>
      <c r="RHV81" s="163"/>
      <c r="RHW81" s="163"/>
      <c r="RHX81" s="163"/>
      <c r="RHY81" s="163"/>
      <c r="RHZ81" s="163"/>
      <c r="RIA81" s="163"/>
      <c r="RIB81" s="163"/>
      <c r="RIC81" s="163"/>
      <c r="RID81" s="163"/>
      <c r="RIE81" s="163"/>
      <c r="RIF81" s="163"/>
      <c r="RIG81" s="163"/>
      <c r="RIH81" s="163"/>
      <c r="RII81" s="163"/>
      <c r="RIJ81" s="163"/>
      <c r="RIK81" s="163"/>
      <c r="RIL81" s="163"/>
      <c r="RIM81" s="163"/>
      <c r="RIN81" s="163"/>
      <c r="RIO81" s="163"/>
      <c r="RIP81" s="163"/>
      <c r="RIQ81" s="163"/>
      <c r="RIR81" s="163"/>
      <c r="RIS81" s="163"/>
      <c r="RIT81" s="163"/>
      <c r="RIU81" s="163"/>
      <c r="RIV81" s="163"/>
      <c r="RIW81" s="163"/>
      <c r="RIX81" s="163"/>
      <c r="RIY81" s="163"/>
      <c r="RIZ81" s="163"/>
      <c r="RJA81" s="163"/>
      <c r="RJB81" s="163"/>
      <c r="RJC81" s="163"/>
      <c r="RJD81" s="163"/>
      <c r="RJE81" s="163"/>
      <c r="RJF81" s="163"/>
      <c r="RJG81" s="163"/>
      <c r="RJH81" s="163"/>
      <c r="RJI81" s="163"/>
      <c r="RJJ81" s="163"/>
      <c r="RJK81" s="163"/>
      <c r="RJL81" s="163"/>
      <c r="RJM81" s="163"/>
      <c r="RJN81" s="163"/>
      <c r="RJO81" s="163"/>
      <c r="RJP81" s="163"/>
      <c r="RJQ81" s="163"/>
      <c r="RJR81" s="163"/>
      <c r="RJS81" s="163"/>
      <c r="RJT81" s="163"/>
      <c r="RJU81" s="163"/>
      <c r="RJV81" s="163"/>
      <c r="RJW81" s="163"/>
      <c r="RJX81" s="163"/>
      <c r="RJY81" s="163"/>
      <c r="RJZ81" s="163"/>
      <c r="RKA81" s="163"/>
      <c r="RKB81" s="163"/>
      <c r="RKC81" s="163"/>
      <c r="RKD81" s="163"/>
      <c r="RKE81" s="163"/>
      <c r="RKF81" s="163"/>
      <c r="RKG81" s="163"/>
      <c r="RKH81" s="163"/>
      <c r="RKI81" s="163"/>
      <c r="RKJ81" s="163"/>
      <c r="RKK81" s="163"/>
      <c r="RKL81" s="163"/>
      <c r="RKM81" s="163"/>
      <c r="RKN81" s="163"/>
      <c r="RKO81" s="163"/>
      <c r="RKP81" s="163"/>
      <c r="RKQ81" s="163"/>
      <c r="RKR81" s="163"/>
      <c r="RKS81" s="163"/>
      <c r="RKT81" s="163"/>
      <c r="RKU81" s="163"/>
      <c r="RKV81" s="163"/>
      <c r="RKW81" s="163"/>
      <c r="RKX81" s="163"/>
      <c r="RKY81" s="163"/>
      <c r="RKZ81" s="163"/>
      <c r="RLA81" s="163"/>
      <c r="RLB81" s="163"/>
      <c r="RLC81" s="163"/>
      <c r="RLD81" s="163"/>
      <c r="RLE81" s="163"/>
      <c r="RLF81" s="163"/>
      <c r="RLG81" s="163"/>
      <c r="RLH81" s="163"/>
      <c r="RLI81" s="163"/>
      <c r="RLJ81" s="163"/>
      <c r="RLK81" s="163"/>
      <c r="RLL81" s="163"/>
      <c r="RLM81" s="163"/>
      <c r="RLN81" s="163"/>
      <c r="RLO81" s="163"/>
      <c r="RLP81" s="163"/>
      <c r="RLQ81" s="163"/>
      <c r="RLR81" s="163"/>
      <c r="RLS81" s="163"/>
      <c r="RLT81" s="163"/>
      <c r="RLU81" s="163"/>
      <c r="RLV81" s="163"/>
      <c r="RLW81" s="163"/>
      <c r="RLX81" s="163"/>
      <c r="RLY81" s="163"/>
      <c r="RLZ81" s="163"/>
      <c r="RMA81" s="163"/>
      <c r="RMB81" s="163"/>
      <c r="RMC81" s="163"/>
      <c r="RMD81" s="163"/>
      <c r="RME81" s="163"/>
      <c r="RMF81" s="163"/>
      <c r="RMG81" s="163"/>
      <c r="RMH81" s="163"/>
      <c r="RMI81" s="163"/>
      <c r="RMJ81" s="163"/>
      <c r="RMK81" s="163"/>
      <c r="RML81" s="163"/>
      <c r="RMM81" s="163"/>
      <c r="RMN81" s="163"/>
      <c r="RMO81" s="163"/>
      <c r="RMP81" s="163"/>
      <c r="RMQ81" s="163"/>
      <c r="RMR81" s="163"/>
      <c r="RMS81" s="163"/>
      <c r="RMT81" s="163"/>
      <c r="RMU81" s="163"/>
      <c r="RMV81" s="163"/>
      <c r="RMW81" s="163"/>
      <c r="RMX81" s="163"/>
      <c r="RMY81" s="163"/>
      <c r="RMZ81" s="163"/>
      <c r="RNA81" s="163"/>
      <c r="RNB81" s="163"/>
      <c r="RNC81" s="163"/>
      <c r="RND81" s="163"/>
      <c r="RNE81" s="163"/>
      <c r="RNF81" s="163"/>
      <c r="RNG81" s="163"/>
      <c r="RNH81" s="163"/>
      <c r="RNI81" s="163"/>
      <c r="RNJ81" s="163"/>
      <c r="RNK81" s="163"/>
      <c r="RNL81" s="163"/>
      <c r="RNM81" s="163"/>
      <c r="RNN81" s="163"/>
      <c r="RNO81" s="163"/>
      <c r="RNP81" s="163"/>
      <c r="RNQ81" s="163"/>
      <c r="RNR81" s="163"/>
      <c r="RNS81" s="163"/>
      <c r="RNT81" s="163"/>
      <c r="RNU81" s="163"/>
      <c r="RNV81" s="163"/>
      <c r="RNW81" s="163"/>
      <c r="RNX81" s="163"/>
      <c r="RNY81" s="163"/>
      <c r="RNZ81" s="163"/>
      <c r="ROA81" s="163"/>
      <c r="ROB81" s="163"/>
      <c r="ROC81" s="163"/>
      <c r="ROD81" s="163"/>
      <c r="ROE81" s="163"/>
      <c r="ROF81" s="163"/>
      <c r="ROG81" s="163"/>
      <c r="ROH81" s="163"/>
      <c r="ROI81" s="163"/>
      <c r="ROJ81" s="163"/>
      <c r="ROK81" s="163"/>
      <c r="ROL81" s="163"/>
      <c r="ROM81" s="163"/>
      <c r="RON81" s="163"/>
      <c r="ROO81" s="163"/>
      <c r="ROP81" s="163"/>
      <c r="ROQ81" s="163"/>
      <c r="ROR81" s="163"/>
      <c r="ROS81" s="163"/>
      <c r="ROT81" s="163"/>
      <c r="ROU81" s="163"/>
      <c r="ROV81" s="163"/>
      <c r="ROW81" s="163"/>
      <c r="ROX81" s="163"/>
      <c r="ROY81" s="163"/>
      <c r="ROZ81" s="163"/>
      <c r="RPA81" s="163"/>
      <c r="RPB81" s="163"/>
      <c r="RPC81" s="163"/>
      <c r="RPD81" s="163"/>
      <c r="RPE81" s="163"/>
      <c r="RPF81" s="163"/>
      <c r="RPG81" s="163"/>
      <c r="RPH81" s="163"/>
      <c r="RPI81" s="163"/>
      <c r="RPJ81" s="163"/>
      <c r="RPK81" s="163"/>
      <c r="RPL81" s="163"/>
      <c r="RPM81" s="163"/>
      <c r="RPN81" s="163"/>
      <c r="RPO81" s="163"/>
      <c r="RPP81" s="163"/>
      <c r="RPQ81" s="163"/>
      <c r="RPR81" s="163"/>
      <c r="RPS81" s="163"/>
      <c r="RPT81" s="163"/>
      <c r="RPU81" s="163"/>
      <c r="RPV81" s="163"/>
      <c r="RPW81" s="163"/>
      <c r="RPX81" s="163"/>
      <c r="RPY81" s="163"/>
      <c r="RPZ81" s="163"/>
      <c r="RQA81" s="163"/>
      <c r="RQB81" s="163"/>
      <c r="RQC81" s="163"/>
      <c r="RQD81" s="163"/>
      <c r="RQE81" s="163"/>
      <c r="RQF81" s="163"/>
      <c r="RQG81" s="163"/>
      <c r="RQH81" s="163"/>
      <c r="RQI81" s="163"/>
      <c r="RQJ81" s="163"/>
      <c r="RQK81" s="163"/>
      <c r="RQL81" s="163"/>
      <c r="RQM81" s="163"/>
      <c r="RQN81" s="163"/>
      <c r="RQO81" s="163"/>
      <c r="RQP81" s="163"/>
      <c r="RQQ81" s="163"/>
      <c r="RQR81" s="163"/>
      <c r="RQS81" s="163"/>
      <c r="RQT81" s="163"/>
      <c r="RQU81" s="163"/>
      <c r="RQV81" s="163"/>
      <c r="RQW81" s="163"/>
      <c r="RQX81" s="163"/>
      <c r="RQY81" s="163"/>
      <c r="RQZ81" s="163"/>
      <c r="RRA81" s="163"/>
      <c r="RRB81" s="163"/>
      <c r="RRC81" s="163"/>
      <c r="RRD81" s="163"/>
      <c r="RRE81" s="163"/>
      <c r="RRF81" s="163"/>
      <c r="RRG81" s="163"/>
      <c r="RRH81" s="163"/>
      <c r="RRI81" s="163"/>
      <c r="RRJ81" s="163"/>
      <c r="RRK81" s="163"/>
      <c r="RRL81" s="163"/>
      <c r="RRM81" s="163"/>
      <c r="RRN81" s="163"/>
      <c r="RRO81" s="163"/>
      <c r="RRP81" s="163"/>
      <c r="RRQ81" s="163"/>
      <c r="RRR81" s="163"/>
      <c r="RRS81" s="163"/>
      <c r="RRT81" s="163"/>
      <c r="RRU81" s="163"/>
      <c r="RRV81" s="163"/>
      <c r="RRW81" s="163"/>
      <c r="RRX81" s="163"/>
      <c r="RRY81" s="163"/>
      <c r="RRZ81" s="163"/>
      <c r="RSA81" s="163"/>
      <c r="RSB81" s="163"/>
      <c r="RSC81" s="163"/>
      <c r="RSD81" s="163"/>
      <c r="RSE81" s="163"/>
      <c r="RSF81" s="163"/>
      <c r="RSG81" s="163"/>
      <c r="RSH81" s="163"/>
      <c r="RSI81" s="163"/>
      <c r="RSJ81" s="163"/>
      <c r="RSK81" s="163"/>
      <c r="RSL81" s="163"/>
      <c r="RSM81" s="163"/>
      <c r="RSN81" s="163"/>
      <c r="RSO81" s="163"/>
      <c r="RSP81" s="163"/>
      <c r="RSQ81" s="163"/>
      <c r="RSR81" s="163"/>
      <c r="RSS81" s="163"/>
      <c r="RST81" s="163"/>
      <c r="RSU81" s="163"/>
      <c r="RSV81" s="163"/>
      <c r="RSW81" s="163"/>
      <c r="RSX81" s="163"/>
      <c r="RSY81" s="163"/>
      <c r="RSZ81" s="163"/>
      <c r="RTA81" s="163"/>
      <c r="RTB81" s="163"/>
      <c r="RTC81" s="163"/>
      <c r="RTD81" s="163"/>
      <c r="RTE81" s="163"/>
      <c r="RTF81" s="163"/>
      <c r="RTG81" s="163"/>
      <c r="RTH81" s="163"/>
      <c r="RTI81" s="163"/>
      <c r="RTJ81" s="163"/>
      <c r="RTK81" s="163"/>
      <c r="RTL81" s="163"/>
      <c r="RTM81" s="163"/>
      <c r="RTN81" s="163"/>
      <c r="RTO81" s="163"/>
      <c r="RTP81" s="163"/>
      <c r="RTQ81" s="163"/>
      <c r="RTR81" s="163"/>
      <c r="RTS81" s="163"/>
      <c r="RTT81" s="163"/>
      <c r="RTU81" s="163"/>
      <c r="RTV81" s="163"/>
      <c r="RTW81" s="163"/>
      <c r="RTX81" s="163"/>
      <c r="RTY81" s="163"/>
      <c r="RTZ81" s="163"/>
      <c r="RUA81" s="163"/>
      <c r="RUB81" s="163"/>
      <c r="RUC81" s="163"/>
      <c r="RUD81" s="163"/>
      <c r="RUE81" s="163"/>
      <c r="RUF81" s="163"/>
      <c r="RUG81" s="163"/>
      <c r="RUH81" s="163"/>
      <c r="RUI81" s="163"/>
      <c r="RUJ81" s="163"/>
      <c r="RUK81" s="163"/>
      <c r="RUL81" s="163"/>
      <c r="RUM81" s="163"/>
      <c r="RUN81" s="163"/>
      <c r="RUO81" s="163"/>
      <c r="RUP81" s="163"/>
      <c r="RUQ81" s="163"/>
      <c r="RUR81" s="163"/>
      <c r="RUS81" s="163"/>
      <c r="RUT81" s="163"/>
      <c r="RUU81" s="163"/>
      <c r="RUV81" s="163"/>
      <c r="RUW81" s="163"/>
      <c r="RUX81" s="163"/>
      <c r="RUY81" s="163"/>
      <c r="RUZ81" s="163"/>
      <c r="RVA81" s="163"/>
      <c r="RVB81" s="163"/>
      <c r="RVC81" s="163"/>
      <c r="RVD81" s="163"/>
      <c r="RVE81" s="163"/>
      <c r="RVF81" s="163"/>
      <c r="RVG81" s="163"/>
      <c r="RVH81" s="163"/>
      <c r="RVI81" s="163"/>
      <c r="RVJ81" s="163"/>
      <c r="RVK81" s="163"/>
      <c r="RVL81" s="163"/>
      <c r="RVM81" s="163"/>
      <c r="RVN81" s="163"/>
      <c r="RVO81" s="163"/>
      <c r="RVP81" s="163"/>
      <c r="RVQ81" s="163"/>
      <c r="RVR81" s="163"/>
      <c r="RVS81" s="163"/>
      <c r="RVT81" s="163"/>
      <c r="RVU81" s="163"/>
      <c r="RVV81" s="163"/>
      <c r="RVW81" s="163"/>
      <c r="RVX81" s="163"/>
      <c r="RVY81" s="163"/>
      <c r="RVZ81" s="163"/>
      <c r="RWA81" s="163"/>
      <c r="RWB81" s="163"/>
      <c r="RWC81" s="163"/>
      <c r="RWD81" s="163"/>
      <c r="RWE81" s="163"/>
      <c r="RWF81" s="163"/>
      <c r="RWG81" s="163"/>
      <c r="RWH81" s="163"/>
      <c r="RWI81" s="163"/>
      <c r="RWJ81" s="163"/>
      <c r="RWK81" s="163"/>
      <c r="RWL81" s="163"/>
      <c r="RWM81" s="163"/>
      <c r="RWN81" s="163"/>
      <c r="RWO81" s="163"/>
      <c r="RWP81" s="163"/>
      <c r="RWQ81" s="163"/>
      <c r="RWR81" s="163"/>
      <c r="RWS81" s="163"/>
      <c r="RWT81" s="163"/>
      <c r="RWU81" s="163"/>
      <c r="RWV81" s="163"/>
      <c r="RWW81" s="163"/>
      <c r="RWX81" s="163"/>
      <c r="RWY81" s="163"/>
      <c r="RWZ81" s="163"/>
      <c r="RXA81" s="163"/>
      <c r="RXB81" s="163"/>
      <c r="RXC81" s="163"/>
      <c r="RXD81" s="163"/>
      <c r="RXE81" s="163"/>
      <c r="RXF81" s="163"/>
      <c r="RXG81" s="163"/>
      <c r="RXH81" s="163"/>
      <c r="RXI81" s="163"/>
      <c r="RXJ81" s="163"/>
      <c r="RXK81" s="163"/>
      <c r="RXL81" s="163"/>
      <c r="RXM81" s="163"/>
      <c r="RXN81" s="163"/>
      <c r="RXO81" s="163"/>
      <c r="RXP81" s="163"/>
      <c r="RXQ81" s="163"/>
      <c r="RXR81" s="163"/>
      <c r="RXS81" s="163"/>
      <c r="RXT81" s="163"/>
      <c r="RXU81" s="163"/>
      <c r="RXV81" s="163"/>
      <c r="RXW81" s="163"/>
      <c r="RXX81" s="163"/>
      <c r="RXY81" s="163"/>
      <c r="RXZ81" s="163"/>
      <c r="RYA81" s="163"/>
      <c r="RYB81" s="163"/>
      <c r="RYC81" s="163"/>
      <c r="RYD81" s="163"/>
      <c r="RYE81" s="163"/>
      <c r="RYF81" s="163"/>
      <c r="RYG81" s="163"/>
      <c r="RYH81" s="163"/>
      <c r="RYI81" s="163"/>
      <c r="RYJ81" s="163"/>
      <c r="RYK81" s="163"/>
      <c r="RYL81" s="163"/>
      <c r="RYM81" s="163"/>
      <c r="RYN81" s="163"/>
      <c r="RYO81" s="163"/>
      <c r="RYP81" s="163"/>
      <c r="RYQ81" s="163"/>
      <c r="RYR81" s="163"/>
      <c r="RYS81" s="163"/>
      <c r="RYT81" s="163"/>
      <c r="RYU81" s="163"/>
      <c r="RYV81" s="163"/>
      <c r="RYW81" s="163"/>
      <c r="RYX81" s="163"/>
      <c r="RYY81" s="163"/>
      <c r="RYZ81" s="163"/>
      <c r="RZA81" s="163"/>
      <c r="RZB81" s="163"/>
      <c r="RZC81" s="163"/>
      <c r="RZD81" s="163"/>
      <c r="RZE81" s="163"/>
      <c r="RZF81" s="163"/>
      <c r="RZG81" s="163"/>
      <c r="RZH81" s="163"/>
      <c r="RZI81" s="163"/>
      <c r="RZJ81" s="163"/>
      <c r="RZK81" s="163"/>
      <c r="RZL81" s="163"/>
      <c r="RZM81" s="163"/>
      <c r="RZN81" s="163"/>
      <c r="RZO81" s="163"/>
      <c r="RZP81" s="163"/>
      <c r="RZQ81" s="163"/>
      <c r="RZR81" s="163"/>
      <c r="RZS81" s="163"/>
      <c r="RZT81" s="163"/>
      <c r="RZU81" s="163"/>
      <c r="RZV81" s="163"/>
      <c r="RZW81" s="163"/>
      <c r="RZX81" s="163"/>
      <c r="RZY81" s="163"/>
      <c r="RZZ81" s="163"/>
      <c r="SAA81" s="163"/>
      <c r="SAB81" s="163"/>
      <c r="SAC81" s="163"/>
      <c r="SAD81" s="163"/>
      <c r="SAE81" s="163"/>
      <c r="SAF81" s="163"/>
      <c r="SAG81" s="163"/>
      <c r="SAH81" s="163"/>
      <c r="SAI81" s="163"/>
      <c r="SAJ81" s="163"/>
      <c r="SAK81" s="163"/>
      <c r="SAL81" s="163"/>
      <c r="SAM81" s="163"/>
      <c r="SAN81" s="163"/>
      <c r="SAO81" s="163"/>
      <c r="SAP81" s="163"/>
      <c r="SAQ81" s="163"/>
      <c r="SAR81" s="163"/>
      <c r="SAS81" s="163"/>
      <c r="SAT81" s="163"/>
      <c r="SAU81" s="163"/>
      <c r="SAV81" s="163"/>
      <c r="SAW81" s="163"/>
      <c r="SAX81" s="163"/>
      <c r="SAY81" s="163"/>
      <c r="SAZ81" s="163"/>
      <c r="SBA81" s="163"/>
      <c r="SBB81" s="163"/>
      <c r="SBC81" s="163"/>
      <c r="SBD81" s="163"/>
      <c r="SBE81" s="163"/>
      <c r="SBF81" s="163"/>
      <c r="SBG81" s="163"/>
      <c r="SBH81" s="163"/>
      <c r="SBI81" s="163"/>
      <c r="SBJ81" s="163"/>
      <c r="SBK81" s="163"/>
      <c r="SBL81" s="163"/>
      <c r="SBM81" s="163"/>
      <c r="SBN81" s="163"/>
      <c r="SBO81" s="163"/>
      <c r="SBP81" s="163"/>
      <c r="SBQ81" s="163"/>
      <c r="SBR81" s="163"/>
      <c r="SBS81" s="163"/>
      <c r="SBT81" s="163"/>
      <c r="SBU81" s="163"/>
      <c r="SBV81" s="163"/>
      <c r="SBW81" s="163"/>
      <c r="SBX81" s="163"/>
      <c r="SBY81" s="163"/>
      <c r="SBZ81" s="163"/>
      <c r="SCA81" s="163"/>
      <c r="SCB81" s="163"/>
      <c r="SCC81" s="163"/>
      <c r="SCD81" s="163"/>
      <c r="SCE81" s="163"/>
      <c r="SCF81" s="163"/>
      <c r="SCG81" s="163"/>
      <c r="SCH81" s="163"/>
      <c r="SCI81" s="163"/>
      <c r="SCJ81" s="163"/>
      <c r="SCK81" s="163"/>
      <c r="SCL81" s="163"/>
      <c r="SCM81" s="163"/>
      <c r="SCN81" s="163"/>
      <c r="SCO81" s="163"/>
      <c r="SCP81" s="163"/>
      <c r="SCQ81" s="163"/>
      <c r="SCR81" s="163"/>
      <c r="SCS81" s="163"/>
      <c r="SCT81" s="163"/>
      <c r="SCU81" s="163"/>
      <c r="SCV81" s="163"/>
      <c r="SCW81" s="163"/>
      <c r="SCX81" s="163"/>
      <c r="SCY81" s="163"/>
      <c r="SCZ81" s="163"/>
      <c r="SDA81" s="163"/>
      <c r="SDB81" s="163"/>
      <c r="SDC81" s="163"/>
      <c r="SDD81" s="163"/>
      <c r="SDE81" s="163"/>
      <c r="SDF81" s="163"/>
      <c r="SDG81" s="163"/>
      <c r="SDH81" s="163"/>
      <c r="SDI81" s="163"/>
      <c r="SDJ81" s="163"/>
      <c r="SDK81" s="163"/>
      <c r="SDL81" s="163"/>
      <c r="SDM81" s="163"/>
      <c r="SDN81" s="163"/>
      <c r="SDO81" s="163"/>
      <c r="SDP81" s="163"/>
      <c r="SDQ81" s="163"/>
      <c r="SDR81" s="163"/>
      <c r="SDS81" s="163"/>
      <c r="SDT81" s="163"/>
      <c r="SDU81" s="163"/>
      <c r="SDV81" s="163"/>
      <c r="SDW81" s="163"/>
      <c r="SDX81" s="163"/>
      <c r="SDY81" s="163"/>
      <c r="SDZ81" s="163"/>
      <c r="SEA81" s="163"/>
      <c r="SEB81" s="163"/>
      <c r="SEC81" s="163"/>
      <c r="SED81" s="163"/>
      <c r="SEE81" s="163"/>
      <c r="SEF81" s="163"/>
      <c r="SEG81" s="163"/>
      <c r="SEH81" s="163"/>
      <c r="SEI81" s="163"/>
      <c r="SEJ81" s="163"/>
      <c r="SEK81" s="163"/>
      <c r="SEL81" s="163"/>
      <c r="SEM81" s="163"/>
      <c r="SEN81" s="163"/>
      <c r="SEO81" s="163"/>
      <c r="SEP81" s="163"/>
      <c r="SEQ81" s="163"/>
      <c r="SER81" s="163"/>
      <c r="SES81" s="163"/>
      <c r="SET81" s="163"/>
      <c r="SEU81" s="163"/>
      <c r="SEV81" s="163"/>
      <c r="SEW81" s="163"/>
      <c r="SEX81" s="163"/>
      <c r="SEY81" s="163"/>
      <c r="SEZ81" s="163"/>
      <c r="SFA81" s="163"/>
      <c r="SFB81" s="163"/>
      <c r="SFC81" s="163"/>
      <c r="SFD81" s="163"/>
      <c r="SFE81" s="163"/>
      <c r="SFF81" s="163"/>
      <c r="SFG81" s="163"/>
      <c r="SFH81" s="163"/>
      <c r="SFI81" s="163"/>
      <c r="SFJ81" s="163"/>
      <c r="SFK81" s="163"/>
      <c r="SFL81" s="163"/>
      <c r="SFM81" s="163"/>
      <c r="SFN81" s="163"/>
      <c r="SFO81" s="163"/>
      <c r="SFP81" s="163"/>
      <c r="SFQ81" s="163"/>
      <c r="SFR81" s="163"/>
      <c r="SFS81" s="163"/>
      <c r="SFT81" s="163"/>
      <c r="SFU81" s="163"/>
      <c r="SFV81" s="163"/>
      <c r="SFW81" s="163"/>
      <c r="SFX81" s="163"/>
      <c r="SFY81" s="163"/>
      <c r="SFZ81" s="163"/>
      <c r="SGA81" s="163"/>
      <c r="SGB81" s="163"/>
      <c r="SGC81" s="163"/>
      <c r="SGD81" s="163"/>
      <c r="SGE81" s="163"/>
      <c r="SGF81" s="163"/>
      <c r="SGG81" s="163"/>
      <c r="SGH81" s="163"/>
      <c r="SGI81" s="163"/>
      <c r="SGJ81" s="163"/>
      <c r="SGK81" s="163"/>
      <c r="SGL81" s="163"/>
      <c r="SGM81" s="163"/>
      <c r="SGN81" s="163"/>
      <c r="SGO81" s="163"/>
      <c r="SGP81" s="163"/>
      <c r="SGQ81" s="163"/>
      <c r="SGR81" s="163"/>
      <c r="SGS81" s="163"/>
      <c r="SGT81" s="163"/>
      <c r="SGU81" s="163"/>
      <c r="SGV81" s="163"/>
      <c r="SGW81" s="163"/>
      <c r="SGX81" s="163"/>
      <c r="SGY81" s="163"/>
      <c r="SGZ81" s="163"/>
      <c r="SHA81" s="163"/>
      <c r="SHB81" s="163"/>
      <c r="SHC81" s="163"/>
      <c r="SHD81" s="163"/>
      <c r="SHE81" s="163"/>
      <c r="SHF81" s="163"/>
      <c r="SHG81" s="163"/>
      <c r="SHH81" s="163"/>
      <c r="SHI81" s="163"/>
      <c r="SHJ81" s="163"/>
      <c r="SHK81" s="163"/>
      <c r="SHL81" s="163"/>
      <c r="SHM81" s="163"/>
      <c r="SHN81" s="163"/>
      <c r="SHO81" s="163"/>
      <c r="SHP81" s="163"/>
      <c r="SHQ81" s="163"/>
      <c r="SHR81" s="163"/>
      <c r="SHS81" s="163"/>
      <c r="SHT81" s="163"/>
      <c r="SHU81" s="163"/>
      <c r="SHV81" s="163"/>
      <c r="SHW81" s="163"/>
      <c r="SHX81" s="163"/>
      <c r="SHY81" s="163"/>
      <c r="SHZ81" s="163"/>
      <c r="SIA81" s="163"/>
      <c r="SIB81" s="163"/>
      <c r="SIC81" s="163"/>
      <c r="SID81" s="163"/>
      <c r="SIE81" s="163"/>
      <c r="SIF81" s="163"/>
      <c r="SIG81" s="163"/>
      <c r="SIH81" s="163"/>
      <c r="SII81" s="163"/>
      <c r="SIJ81" s="163"/>
      <c r="SIK81" s="163"/>
      <c r="SIL81" s="163"/>
      <c r="SIM81" s="163"/>
      <c r="SIN81" s="163"/>
      <c r="SIO81" s="163"/>
      <c r="SIP81" s="163"/>
      <c r="SIQ81" s="163"/>
      <c r="SIR81" s="163"/>
      <c r="SIS81" s="163"/>
      <c r="SIT81" s="163"/>
      <c r="SIU81" s="163"/>
      <c r="SIV81" s="163"/>
      <c r="SIW81" s="163"/>
      <c r="SIX81" s="163"/>
      <c r="SIY81" s="163"/>
      <c r="SIZ81" s="163"/>
      <c r="SJA81" s="163"/>
      <c r="SJB81" s="163"/>
      <c r="SJC81" s="163"/>
      <c r="SJD81" s="163"/>
      <c r="SJE81" s="163"/>
      <c r="SJF81" s="163"/>
      <c r="SJG81" s="163"/>
      <c r="SJH81" s="163"/>
      <c r="SJI81" s="163"/>
      <c r="SJJ81" s="163"/>
      <c r="SJK81" s="163"/>
      <c r="SJL81" s="163"/>
      <c r="SJM81" s="163"/>
      <c r="SJN81" s="163"/>
      <c r="SJO81" s="163"/>
      <c r="SJP81" s="163"/>
      <c r="SJQ81" s="163"/>
      <c r="SJR81" s="163"/>
      <c r="SJS81" s="163"/>
      <c r="SJT81" s="163"/>
      <c r="SJU81" s="163"/>
      <c r="SJV81" s="163"/>
      <c r="SJW81" s="163"/>
      <c r="SJX81" s="163"/>
      <c r="SJY81" s="163"/>
      <c r="SJZ81" s="163"/>
      <c r="SKA81" s="163"/>
      <c r="SKB81" s="163"/>
      <c r="SKC81" s="163"/>
      <c r="SKD81" s="163"/>
      <c r="SKE81" s="163"/>
      <c r="SKF81" s="163"/>
      <c r="SKG81" s="163"/>
      <c r="SKH81" s="163"/>
      <c r="SKI81" s="163"/>
      <c r="SKJ81" s="163"/>
      <c r="SKK81" s="163"/>
      <c r="SKL81" s="163"/>
      <c r="SKM81" s="163"/>
      <c r="SKN81" s="163"/>
      <c r="SKO81" s="163"/>
      <c r="SKP81" s="163"/>
      <c r="SKQ81" s="163"/>
      <c r="SKR81" s="163"/>
      <c r="SKS81" s="163"/>
      <c r="SKT81" s="163"/>
      <c r="SKU81" s="163"/>
      <c r="SKV81" s="163"/>
      <c r="SKW81" s="163"/>
      <c r="SKX81" s="163"/>
      <c r="SKY81" s="163"/>
      <c r="SKZ81" s="163"/>
      <c r="SLA81" s="163"/>
      <c r="SLB81" s="163"/>
      <c r="SLC81" s="163"/>
      <c r="SLD81" s="163"/>
      <c r="SLE81" s="163"/>
      <c r="SLF81" s="163"/>
      <c r="SLG81" s="163"/>
      <c r="SLH81" s="163"/>
      <c r="SLI81" s="163"/>
      <c r="SLJ81" s="163"/>
      <c r="SLK81" s="163"/>
      <c r="SLL81" s="163"/>
      <c r="SLM81" s="163"/>
      <c r="SLN81" s="163"/>
      <c r="SLO81" s="163"/>
      <c r="SLP81" s="163"/>
      <c r="SLQ81" s="163"/>
      <c r="SLR81" s="163"/>
      <c r="SLS81" s="163"/>
      <c r="SLT81" s="163"/>
      <c r="SLU81" s="163"/>
      <c r="SLV81" s="163"/>
      <c r="SLW81" s="163"/>
      <c r="SLX81" s="163"/>
      <c r="SLY81" s="163"/>
      <c r="SLZ81" s="163"/>
      <c r="SMA81" s="163"/>
      <c r="SMB81" s="163"/>
      <c r="SMC81" s="163"/>
      <c r="SMD81" s="163"/>
      <c r="SME81" s="163"/>
      <c r="SMF81" s="163"/>
      <c r="SMG81" s="163"/>
      <c r="SMH81" s="163"/>
      <c r="SMI81" s="163"/>
      <c r="SMJ81" s="163"/>
      <c r="SMK81" s="163"/>
      <c r="SML81" s="163"/>
      <c r="SMM81" s="163"/>
      <c r="SMN81" s="163"/>
      <c r="SMO81" s="163"/>
      <c r="SMP81" s="163"/>
      <c r="SMQ81" s="163"/>
      <c r="SMR81" s="163"/>
      <c r="SMS81" s="163"/>
      <c r="SMT81" s="163"/>
      <c r="SMU81" s="163"/>
      <c r="SMV81" s="163"/>
      <c r="SMW81" s="163"/>
      <c r="SMX81" s="163"/>
      <c r="SMY81" s="163"/>
      <c r="SMZ81" s="163"/>
      <c r="SNA81" s="163"/>
      <c r="SNB81" s="163"/>
      <c r="SNC81" s="163"/>
      <c r="SND81" s="163"/>
      <c r="SNE81" s="163"/>
      <c r="SNF81" s="163"/>
      <c r="SNG81" s="163"/>
      <c r="SNH81" s="163"/>
      <c r="SNI81" s="163"/>
      <c r="SNJ81" s="163"/>
      <c r="SNK81" s="163"/>
      <c r="SNL81" s="163"/>
      <c r="SNM81" s="163"/>
      <c r="SNN81" s="163"/>
      <c r="SNO81" s="163"/>
      <c r="SNP81" s="163"/>
      <c r="SNQ81" s="163"/>
      <c r="SNR81" s="163"/>
      <c r="SNS81" s="163"/>
      <c r="SNT81" s="163"/>
      <c r="SNU81" s="163"/>
      <c r="SNV81" s="163"/>
      <c r="SNW81" s="163"/>
      <c r="SNX81" s="163"/>
      <c r="SNY81" s="163"/>
      <c r="SNZ81" s="163"/>
      <c r="SOA81" s="163"/>
      <c r="SOB81" s="163"/>
      <c r="SOC81" s="163"/>
      <c r="SOD81" s="163"/>
      <c r="SOE81" s="163"/>
      <c r="SOF81" s="163"/>
      <c r="SOG81" s="163"/>
      <c r="SOH81" s="163"/>
      <c r="SOI81" s="163"/>
      <c r="SOJ81" s="163"/>
      <c r="SOK81" s="163"/>
      <c r="SOL81" s="163"/>
      <c r="SOM81" s="163"/>
      <c r="SON81" s="163"/>
      <c r="SOO81" s="163"/>
      <c r="SOP81" s="163"/>
      <c r="SOQ81" s="163"/>
      <c r="SOR81" s="163"/>
      <c r="SOS81" s="163"/>
      <c r="SOT81" s="163"/>
      <c r="SOU81" s="163"/>
      <c r="SOV81" s="163"/>
      <c r="SOW81" s="163"/>
      <c r="SOX81" s="163"/>
      <c r="SOY81" s="163"/>
      <c r="SOZ81" s="163"/>
      <c r="SPA81" s="163"/>
      <c r="SPB81" s="163"/>
      <c r="SPC81" s="163"/>
      <c r="SPD81" s="163"/>
      <c r="SPE81" s="163"/>
      <c r="SPF81" s="163"/>
      <c r="SPG81" s="163"/>
      <c r="SPH81" s="163"/>
      <c r="SPI81" s="163"/>
      <c r="SPJ81" s="163"/>
      <c r="SPK81" s="163"/>
      <c r="SPL81" s="163"/>
      <c r="SPM81" s="163"/>
      <c r="SPN81" s="163"/>
      <c r="SPO81" s="163"/>
      <c r="SPP81" s="163"/>
      <c r="SPQ81" s="163"/>
      <c r="SPR81" s="163"/>
      <c r="SPS81" s="163"/>
      <c r="SPT81" s="163"/>
      <c r="SPU81" s="163"/>
      <c r="SPV81" s="163"/>
      <c r="SPW81" s="163"/>
      <c r="SPX81" s="163"/>
      <c r="SPY81" s="163"/>
      <c r="SPZ81" s="163"/>
      <c r="SQA81" s="163"/>
      <c r="SQB81" s="163"/>
      <c r="SQC81" s="163"/>
      <c r="SQD81" s="163"/>
      <c r="SQE81" s="163"/>
      <c r="SQF81" s="163"/>
      <c r="SQG81" s="163"/>
      <c r="SQH81" s="163"/>
      <c r="SQI81" s="163"/>
      <c r="SQJ81" s="163"/>
      <c r="SQK81" s="163"/>
      <c r="SQL81" s="163"/>
      <c r="SQM81" s="163"/>
      <c r="SQN81" s="163"/>
      <c r="SQO81" s="163"/>
      <c r="SQP81" s="163"/>
      <c r="SQQ81" s="163"/>
      <c r="SQR81" s="163"/>
      <c r="SQS81" s="163"/>
      <c r="SQT81" s="163"/>
      <c r="SQU81" s="163"/>
      <c r="SQV81" s="163"/>
      <c r="SQW81" s="163"/>
      <c r="SQX81" s="163"/>
      <c r="SQY81" s="163"/>
      <c r="SQZ81" s="163"/>
      <c r="SRA81" s="163"/>
      <c r="SRB81" s="163"/>
      <c r="SRC81" s="163"/>
      <c r="SRD81" s="163"/>
      <c r="SRE81" s="163"/>
      <c r="SRF81" s="163"/>
      <c r="SRG81" s="163"/>
      <c r="SRH81" s="163"/>
      <c r="SRI81" s="163"/>
      <c r="SRJ81" s="163"/>
      <c r="SRK81" s="163"/>
      <c r="SRL81" s="163"/>
      <c r="SRM81" s="163"/>
      <c r="SRN81" s="163"/>
      <c r="SRO81" s="163"/>
      <c r="SRP81" s="163"/>
      <c r="SRQ81" s="163"/>
      <c r="SRR81" s="163"/>
      <c r="SRS81" s="163"/>
      <c r="SRT81" s="163"/>
      <c r="SRU81" s="163"/>
      <c r="SRV81" s="163"/>
      <c r="SRW81" s="163"/>
      <c r="SRX81" s="163"/>
      <c r="SRY81" s="163"/>
      <c r="SRZ81" s="163"/>
      <c r="SSA81" s="163"/>
      <c r="SSB81" s="163"/>
      <c r="SSC81" s="163"/>
      <c r="SSD81" s="163"/>
      <c r="SSE81" s="163"/>
      <c r="SSF81" s="163"/>
      <c r="SSG81" s="163"/>
      <c r="SSH81" s="163"/>
      <c r="SSI81" s="163"/>
      <c r="SSJ81" s="163"/>
      <c r="SSK81" s="163"/>
      <c r="SSL81" s="163"/>
      <c r="SSM81" s="163"/>
      <c r="SSN81" s="163"/>
      <c r="SSO81" s="163"/>
      <c r="SSP81" s="163"/>
      <c r="SSQ81" s="163"/>
      <c r="SSR81" s="163"/>
      <c r="SSS81" s="163"/>
      <c r="SST81" s="163"/>
      <c r="SSU81" s="163"/>
      <c r="SSV81" s="163"/>
      <c r="SSW81" s="163"/>
      <c r="SSX81" s="163"/>
      <c r="SSY81" s="163"/>
      <c r="SSZ81" s="163"/>
      <c r="STA81" s="163"/>
      <c r="STB81" s="163"/>
      <c r="STC81" s="163"/>
      <c r="STD81" s="163"/>
      <c r="STE81" s="163"/>
      <c r="STF81" s="163"/>
      <c r="STG81" s="163"/>
      <c r="STH81" s="163"/>
      <c r="STI81" s="163"/>
      <c r="STJ81" s="163"/>
      <c r="STK81" s="163"/>
      <c r="STL81" s="163"/>
      <c r="STM81" s="163"/>
      <c r="STN81" s="163"/>
      <c r="STO81" s="163"/>
      <c r="STP81" s="163"/>
      <c r="STQ81" s="163"/>
      <c r="STR81" s="163"/>
      <c r="STS81" s="163"/>
      <c r="STT81" s="163"/>
      <c r="STU81" s="163"/>
      <c r="STV81" s="163"/>
      <c r="STW81" s="163"/>
      <c r="STX81" s="163"/>
      <c r="STY81" s="163"/>
      <c r="STZ81" s="163"/>
      <c r="SUA81" s="163"/>
      <c r="SUB81" s="163"/>
      <c r="SUC81" s="163"/>
      <c r="SUD81" s="163"/>
      <c r="SUE81" s="163"/>
      <c r="SUF81" s="163"/>
      <c r="SUG81" s="163"/>
      <c r="SUH81" s="163"/>
      <c r="SUI81" s="163"/>
      <c r="SUJ81" s="163"/>
      <c r="SUK81" s="163"/>
      <c r="SUL81" s="163"/>
      <c r="SUM81" s="163"/>
      <c r="SUN81" s="163"/>
      <c r="SUO81" s="163"/>
      <c r="SUP81" s="163"/>
      <c r="SUQ81" s="163"/>
      <c r="SUR81" s="163"/>
      <c r="SUS81" s="163"/>
      <c r="SUT81" s="163"/>
      <c r="SUU81" s="163"/>
      <c r="SUV81" s="163"/>
      <c r="SUW81" s="163"/>
      <c r="SUX81" s="163"/>
      <c r="SUY81" s="163"/>
      <c r="SUZ81" s="163"/>
      <c r="SVA81" s="163"/>
      <c r="SVB81" s="163"/>
      <c r="SVC81" s="163"/>
      <c r="SVD81" s="163"/>
      <c r="SVE81" s="163"/>
      <c r="SVF81" s="163"/>
      <c r="SVG81" s="163"/>
      <c r="SVH81" s="163"/>
      <c r="SVI81" s="163"/>
      <c r="SVJ81" s="163"/>
      <c r="SVK81" s="163"/>
      <c r="SVL81" s="163"/>
      <c r="SVM81" s="163"/>
      <c r="SVN81" s="163"/>
      <c r="SVO81" s="163"/>
      <c r="SVP81" s="163"/>
      <c r="SVQ81" s="163"/>
      <c r="SVR81" s="163"/>
      <c r="SVS81" s="163"/>
      <c r="SVT81" s="163"/>
      <c r="SVU81" s="163"/>
      <c r="SVV81" s="163"/>
      <c r="SVW81" s="163"/>
      <c r="SVX81" s="163"/>
      <c r="SVY81" s="163"/>
      <c r="SVZ81" s="163"/>
      <c r="SWA81" s="163"/>
      <c r="SWB81" s="163"/>
      <c r="SWC81" s="163"/>
      <c r="SWD81" s="163"/>
      <c r="SWE81" s="163"/>
      <c r="SWF81" s="163"/>
      <c r="SWG81" s="163"/>
      <c r="SWH81" s="163"/>
      <c r="SWI81" s="163"/>
      <c r="SWJ81" s="163"/>
      <c r="SWK81" s="163"/>
      <c r="SWL81" s="163"/>
      <c r="SWM81" s="163"/>
      <c r="SWN81" s="163"/>
      <c r="SWO81" s="163"/>
      <c r="SWP81" s="163"/>
      <c r="SWQ81" s="163"/>
      <c r="SWR81" s="163"/>
      <c r="SWS81" s="163"/>
      <c r="SWT81" s="163"/>
      <c r="SWU81" s="163"/>
      <c r="SWV81" s="163"/>
      <c r="SWW81" s="163"/>
      <c r="SWX81" s="163"/>
      <c r="SWY81" s="163"/>
      <c r="SWZ81" s="163"/>
      <c r="SXA81" s="163"/>
      <c r="SXB81" s="163"/>
      <c r="SXC81" s="163"/>
      <c r="SXD81" s="163"/>
      <c r="SXE81" s="163"/>
      <c r="SXF81" s="163"/>
      <c r="SXG81" s="163"/>
      <c r="SXH81" s="163"/>
      <c r="SXI81" s="163"/>
      <c r="SXJ81" s="163"/>
      <c r="SXK81" s="163"/>
      <c r="SXL81" s="163"/>
      <c r="SXM81" s="163"/>
      <c r="SXN81" s="163"/>
      <c r="SXO81" s="163"/>
      <c r="SXP81" s="163"/>
      <c r="SXQ81" s="163"/>
      <c r="SXR81" s="163"/>
      <c r="SXS81" s="163"/>
      <c r="SXT81" s="163"/>
      <c r="SXU81" s="163"/>
      <c r="SXV81" s="163"/>
      <c r="SXW81" s="163"/>
      <c r="SXX81" s="163"/>
      <c r="SXY81" s="163"/>
      <c r="SXZ81" s="163"/>
      <c r="SYA81" s="163"/>
      <c r="SYB81" s="163"/>
      <c r="SYC81" s="163"/>
      <c r="SYD81" s="163"/>
      <c r="SYE81" s="163"/>
      <c r="SYF81" s="163"/>
      <c r="SYG81" s="163"/>
      <c r="SYH81" s="163"/>
      <c r="SYI81" s="163"/>
      <c r="SYJ81" s="163"/>
      <c r="SYK81" s="163"/>
      <c r="SYL81" s="163"/>
      <c r="SYM81" s="163"/>
      <c r="SYN81" s="163"/>
      <c r="SYO81" s="163"/>
      <c r="SYP81" s="163"/>
      <c r="SYQ81" s="163"/>
      <c r="SYR81" s="163"/>
      <c r="SYS81" s="163"/>
      <c r="SYT81" s="163"/>
      <c r="SYU81" s="163"/>
      <c r="SYV81" s="163"/>
      <c r="SYW81" s="163"/>
      <c r="SYX81" s="163"/>
      <c r="SYY81" s="163"/>
      <c r="SYZ81" s="163"/>
      <c r="SZA81" s="163"/>
      <c r="SZB81" s="163"/>
      <c r="SZC81" s="163"/>
      <c r="SZD81" s="163"/>
      <c r="SZE81" s="163"/>
      <c r="SZF81" s="163"/>
      <c r="SZG81" s="163"/>
      <c r="SZH81" s="163"/>
      <c r="SZI81" s="163"/>
      <c r="SZJ81" s="163"/>
      <c r="SZK81" s="163"/>
      <c r="SZL81" s="163"/>
      <c r="SZM81" s="163"/>
      <c r="SZN81" s="163"/>
      <c r="SZO81" s="163"/>
      <c r="SZP81" s="163"/>
      <c r="SZQ81" s="163"/>
      <c r="SZR81" s="163"/>
      <c r="SZS81" s="163"/>
      <c r="SZT81" s="163"/>
      <c r="SZU81" s="163"/>
      <c r="SZV81" s="163"/>
      <c r="SZW81" s="163"/>
      <c r="SZX81" s="163"/>
      <c r="SZY81" s="163"/>
      <c r="SZZ81" s="163"/>
      <c r="TAA81" s="163"/>
      <c r="TAB81" s="163"/>
      <c r="TAC81" s="163"/>
      <c r="TAD81" s="163"/>
      <c r="TAE81" s="163"/>
      <c r="TAF81" s="163"/>
      <c r="TAG81" s="163"/>
      <c r="TAH81" s="163"/>
      <c r="TAI81" s="163"/>
      <c r="TAJ81" s="163"/>
      <c r="TAK81" s="163"/>
      <c r="TAL81" s="163"/>
      <c r="TAM81" s="163"/>
      <c r="TAN81" s="163"/>
      <c r="TAO81" s="163"/>
      <c r="TAP81" s="163"/>
      <c r="TAQ81" s="163"/>
      <c r="TAR81" s="163"/>
      <c r="TAS81" s="163"/>
      <c r="TAT81" s="163"/>
      <c r="TAU81" s="163"/>
      <c r="TAV81" s="163"/>
      <c r="TAW81" s="163"/>
      <c r="TAX81" s="163"/>
      <c r="TAY81" s="163"/>
      <c r="TAZ81" s="163"/>
      <c r="TBA81" s="163"/>
      <c r="TBB81" s="163"/>
      <c r="TBC81" s="163"/>
      <c r="TBD81" s="163"/>
      <c r="TBE81" s="163"/>
      <c r="TBF81" s="163"/>
      <c r="TBG81" s="163"/>
      <c r="TBH81" s="163"/>
      <c r="TBI81" s="163"/>
      <c r="TBJ81" s="163"/>
      <c r="TBK81" s="163"/>
      <c r="TBL81" s="163"/>
      <c r="TBM81" s="163"/>
      <c r="TBN81" s="163"/>
      <c r="TBO81" s="163"/>
      <c r="TBP81" s="163"/>
      <c r="TBQ81" s="163"/>
      <c r="TBR81" s="163"/>
      <c r="TBS81" s="163"/>
      <c r="TBT81" s="163"/>
      <c r="TBU81" s="163"/>
      <c r="TBV81" s="163"/>
      <c r="TBW81" s="163"/>
      <c r="TBX81" s="163"/>
      <c r="TBY81" s="163"/>
      <c r="TBZ81" s="163"/>
      <c r="TCA81" s="163"/>
      <c r="TCB81" s="163"/>
      <c r="TCC81" s="163"/>
      <c r="TCD81" s="163"/>
      <c r="TCE81" s="163"/>
      <c r="TCF81" s="163"/>
      <c r="TCG81" s="163"/>
      <c r="TCH81" s="163"/>
      <c r="TCI81" s="163"/>
      <c r="TCJ81" s="163"/>
      <c r="TCK81" s="163"/>
      <c r="TCL81" s="163"/>
      <c r="TCM81" s="163"/>
      <c r="TCN81" s="163"/>
      <c r="TCO81" s="163"/>
      <c r="TCP81" s="163"/>
      <c r="TCQ81" s="163"/>
      <c r="TCR81" s="163"/>
      <c r="TCS81" s="163"/>
      <c r="TCT81" s="163"/>
      <c r="TCU81" s="163"/>
      <c r="TCV81" s="163"/>
      <c r="TCW81" s="163"/>
      <c r="TCX81" s="163"/>
      <c r="TCY81" s="163"/>
      <c r="TCZ81" s="163"/>
      <c r="TDA81" s="163"/>
      <c r="TDB81" s="163"/>
      <c r="TDC81" s="163"/>
      <c r="TDD81" s="163"/>
      <c r="TDE81" s="163"/>
      <c r="TDF81" s="163"/>
      <c r="TDG81" s="163"/>
      <c r="TDH81" s="163"/>
      <c r="TDI81" s="163"/>
      <c r="TDJ81" s="163"/>
      <c r="TDK81" s="163"/>
      <c r="TDL81" s="163"/>
      <c r="TDM81" s="163"/>
      <c r="TDN81" s="163"/>
      <c r="TDO81" s="163"/>
      <c r="TDP81" s="163"/>
      <c r="TDQ81" s="163"/>
      <c r="TDR81" s="163"/>
      <c r="TDS81" s="163"/>
      <c r="TDT81" s="163"/>
      <c r="TDU81" s="163"/>
      <c r="TDV81" s="163"/>
      <c r="TDW81" s="163"/>
      <c r="TDX81" s="163"/>
      <c r="TDY81" s="163"/>
      <c r="TDZ81" s="163"/>
      <c r="TEA81" s="163"/>
      <c r="TEB81" s="163"/>
      <c r="TEC81" s="163"/>
      <c r="TED81" s="163"/>
      <c r="TEE81" s="163"/>
      <c r="TEF81" s="163"/>
      <c r="TEG81" s="163"/>
      <c r="TEH81" s="163"/>
      <c r="TEI81" s="163"/>
      <c r="TEJ81" s="163"/>
      <c r="TEK81" s="163"/>
      <c r="TEL81" s="163"/>
      <c r="TEM81" s="163"/>
      <c r="TEN81" s="163"/>
      <c r="TEO81" s="163"/>
      <c r="TEP81" s="163"/>
      <c r="TEQ81" s="163"/>
      <c r="TER81" s="163"/>
      <c r="TES81" s="163"/>
      <c r="TET81" s="163"/>
      <c r="TEU81" s="163"/>
      <c r="TEV81" s="163"/>
      <c r="TEW81" s="163"/>
      <c r="TEX81" s="163"/>
      <c r="TEY81" s="163"/>
      <c r="TEZ81" s="163"/>
      <c r="TFA81" s="163"/>
      <c r="TFB81" s="163"/>
      <c r="TFC81" s="163"/>
      <c r="TFD81" s="163"/>
      <c r="TFE81" s="163"/>
      <c r="TFF81" s="163"/>
      <c r="TFG81" s="163"/>
      <c r="TFH81" s="163"/>
      <c r="TFI81" s="163"/>
      <c r="TFJ81" s="163"/>
      <c r="TFK81" s="163"/>
      <c r="TFL81" s="163"/>
      <c r="TFM81" s="163"/>
      <c r="TFN81" s="163"/>
      <c r="TFO81" s="163"/>
      <c r="TFP81" s="163"/>
      <c r="TFQ81" s="163"/>
      <c r="TFR81" s="163"/>
      <c r="TFS81" s="163"/>
      <c r="TFT81" s="163"/>
      <c r="TFU81" s="163"/>
      <c r="TFV81" s="163"/>
      <c r="TFW81" s="163"/>
      <c r="TFX81" s="163"/>
      <c r="TFY81" s="163"/>
      <c r="TFZ81" s="163"/>
      <c r="TGA81" s="163"/>
      <c r="TGB81" s="163"/>
      <c r="TGC81" s="163"/>
      <c r="TGD81" s="163"/>
      <c r="TGE81" s="163"/>
      <c r="TGF81" s="163"/>
      <c r="TGG81" s="163"/>
      <c r="TGH81" s="163"/>
      <c r="TGI81" s="163"/>
      <c r="TGJ81" s="163"/>
      <c r="TGK81" s="163"/>
      <c r="TGL81" s="163"/>
      <c r="TGM81" s="163"/>
      <c r="TGN81" s="163"/>
      <c r="TGO81" s="163"/>
      <c r="TGP81" s="163"/>
      <c r="TGQ81" s="163"/>
      <c r="TGR81" s="163"/>
      <c r="TGS81" s="163"/>
      <c r="TGT81" s="163"/>
      <c r="TGU81" s="163"/>
      <c r="TGV81" s="163"/>
      <c r="TGW81" s="163"/>
      <c r="TGX81" s="163"/>
      <c r="TGY81" s="163"/>
      <c r="TGZ81" s="163"/>
      <c r="THA81" s="163"/>
      <c r="THB81" s="163"/>
      <c r="THC81" s="163"/>
      <c r="THD81" s="163"/>
      <c r="THE81" s="163"/>
      <c r="THF81" s="163"/>
      <c r="THG81" s="163"/>
      <c r="THH81" s="163"/>
      <c r="THI81" s="163"/>
      <c r="THJ81" s="163"/>
      <c r="THK81" s="163"/>
      <c r="THL81" s="163"/>
      <c r="THM81" s="163"/>
      <c r="THN81" s="163"/>
      <c r="THO81" s="163"/>
      <c r="THP81" s="163"/>
      <c r="THQ81" s="163"/>
      <c r="THR81" s="163"/>
      <c r="THS81" s="163"/>
      <c r="THT81" s="163"/>
      <c r="THU81" s="163"/>
      <c r="THV81" s="163"/>
      <c r="THW81" s="163"/>
      <c r="THX81" s="163"/>
      <c r="THY81" s="163"/>
      <c r="THZ81" s="163"/>
      <c r="TIA81" s="163"/>
      <c r="TIB81" s="163"/>
      <c r="TIC81" s="163"/>
      <c r="TID81" s="163"/>
      <c r="TIE81" s="163"/>
      <c r="TIF81" s="163"/>
      <c r="TIG81" s="163"/>
      <c r="TIH81" s="163"/>
      <c r="TII81" s="163"/>
      <c r="TIJ81" s="163"/>
      <c r="TIK81" s="163"/>
      <c r="TIL81" s="163"/>
      <c r="TIM81" s="163"/>
      <c r="TIN81" s="163"/>
      <c r="TIO81" s="163"/>
      <c r="TIP81" s="163"/>
      <c r="TIQ81" s="163"/>
      <c r="TIR81" s="163"/>
      <c r="TIS81" s="163"/>
      <c r="TIT81" s="163"/>
      <c r="TIU81" s="163"/>
      <c r="TIV81" s="163"/>
      <c r="TIW81" s="163"/>
      <c r="TIX81" s="163"/>
      <c r="TIY81" s="163"/>
      <c r="TIZ81" s="163"/>
      <c r="TJA81" s="163"/>
      <c r="TJB81" s="163"/>
      <c r="TJC81" s="163"/>
      <c r="TJD81" s="163"/>
      <c r="TJE81" s="163"/>
      <c r="TJF81" s="163"/>
      <c r="TJG81" s="163"/>
      <c r="TJH81" s="163"/>
      <c r="TJI81" s="163"/>
      <c r="TJJ81" s="163"/>
      <c r="TJK81" s="163"/>
      <c r="TJL81" s="163"/>
      <c r="TJM81" s="163"/>
      <c r="TJN81" s="163"/>
      <c r="TJO81" s="163"/>
      <c r="TJP81" s="163"/>
      <c r="TJQ81" s="163"/>
      <c r="TJR81" s="163"/>
      <c r="TJS81" s="163"/>
      <c r="TJT81" s="163"/>
      <c r="TJU81" s="163"/>
      <c r="TJV81" s="163"/>
      <c r="TJW81" s="163"/>
      <c r="TJX81" s="163"/>
      <c r="TJY81" s="163"/>
      <c r="TJZ81" s="163"/>
      <c r="TKA81" s="163"/>
      <c r="TKB81" s="163"/>
      <c r="TKC81" s="163"/>
      <c r="TKD81" s="163"/>
      <c r="TKE81" s="163"/>
      <c r="TKF81" s="163"/>
      <c r="TKG81" s="163"/>
      <c r="TKH81" s="163"/>
      <c r="TKI81" s="163"/>
      <c r="TKJ81" s="163"/>
      <c r="TKK81" s="163"/>
      <c r="TKL81" s="163"/>
      <c r="TKM81" s="163"/>
      <c r="TKN81" s="163"/>
      <c r="TKO81" s="163"/>
      <c r="TKP81" s="163"/>
      <c r="TKQ81" s="163"/>
      <c r="TKR81" s="163"/>
      <c r="TKS81" s="163"/>
      <c r="TKT81" s="163"/>
      <c r="TKU81" s="163"/>
      <c r="TKV81" s="163"/>
      <c r="TKW81" s="163"/>
      <c r="TKX81" s="163"/>
      <c r="TKY81" s="163"/>
      <c r="TKZ81" s="163"/>
      <c r="TLA81" s="163"/>
      <c r="TLB81" s="163"/>
      <c r="TLC81" s="163"/>
      <c r="TLD81" s="163"/>
      <c r="TLE81" s="163"/>
      <c r="TLF81" s="163"/>
      <c r="TLG81" s="163"/>
      <c r="TLH81" s="163"/>
      <c r="TLI81" s="163"/>
      <c r="TLJ81" s="163"/>
      <c r="TLK81" s="163"/>
      <c r="TLL81" s="163"/>
      <c r="TLM81" s="163"/>
      <c r="TLN81" s="163"/>
      <c r="TLO81" s="163"/>
      <c r="TLP81" s="163"/>
      <c r="TLQ81" s="163"/>
      <c r="TLR81" s="163"/>
      <c r="TLS81" s="163"/>
      <c r="TLT81" s="163"/>
      <c r="TLU81" s="163"/>
      <c r="TLV81" s="163"/>
      <c r="TLW81" s="163"/>
      <c r="TLX81" s="163"/>
      <c r="TLY81" s="163"/>
      <c r="TLZ81" s="163"/>
      <c r="TMA81" s="163"/>
      <c r="TMB81" s="163"/>
      <c r="TMC81" s="163"/>
      <c r="TMD81" s="163"/>
      <c r="TME81" s="163"/>
      <c r="TMF81" s="163"/>
      <c r="TMG81" s="163"/>
      <c r="TMH81" s="163"/>
      <c r="TMI81" s="163"/>
      <c r="TMJ81" s="163"/>
      <c r="TMK81" s="163"/>
      <c r="TML81" s="163"/>
      <c r="TMM81" s="163"/>
      <c r="TMN81" s="163"/>
      <c r="TMO81" s="163"/>
      <c r="TMP81" s="163"/>
      <c r="TMQ81" s="163"/>
      <c r="TMR81" s="163"/>
      <c r="TMS81" s="163"/>
      <c r="TMT81" s="163"/>
      <c r="TMU81" s="163"/>
      <c r="TMV81" s="163"/>
      <c r="TMW81" s="163"/>
      <c r="TMX81" s="163"/>
      <c r="TMY81" s="163"/>
      <c r="TMZ81" s="163"/>
      <c r="TNA81" s="163"/>
      <c r="TNB81" s="163"/>
      <c r="TNC81" s="163"/>
      <c r="TND81" s="163"/>
      <c r="TNE81" s="163"/>
      <c r="TNF81" s="163"/>
      <c r="TNG81" s="163"/>
      <c r="TNH81" s="163"/>
      <c r="TNI81" s="163"/>
      <c r="TNJ81" s="163"/>
      <c r="TNK81" s="163"/>
      <c r="TNL81" s="163"/>
      <c r="TNM81" s="163"/>
      <c r="TNN81" s="163"/>
      <c r="TNO81" s="163"/>
      <c r="TNP81" s="163"/>
      <c r="TNQ81" s="163"/>
      <c r="TNR81" s="163"/>
      <c r="TNS81" s="163"/>
      <c r="TNT81" s="163"/>
      <c r="TNU81" s="163"/>
      <c r="TNV81" s="163"/>
      <c r="TNW81" s="163"/>
      <c r="TNX81" s="163"/>
      <c r="TNY81" s="163"/>
      <c r="TNZ81" s="163"/>
      <c r="TOA81" s="163"/>
      <c r="TOB81" s="163"/>
      <c r="TOC81" s="163"/>
      <c r="TOD81" s="163"/>
      <c r="TOE81" s="163"/>
      <c r="TOF81" s="163"/>
      <c r="TOG81" s="163"/>
      <c r="TOH81" s="163"/>
      <c r="TOI81" s="163"/>
      <c r="TOJ81" s="163"/>
      <c r="TOK81" s="163"/>
      <c r="TOL81" s="163"/>
      <c r="TOM81" s="163"/>
      <c r="TON81" s="163"/>
      <c r="TOO81" s="163"/>
      <c r="TOP81" s="163"/>
      <c r="TOQ81" s="163"/>
      <c r="TOR81" s="163"/>
      <c r="TOS81" s="163"/>
      <c r="TOT81" s="163"/>
      <c r="TOU81" s="163"/>
      <c r="TOV81" s="163"/>
      <c r="TOW81" s="163"/>
      <c r="TOX81" s="163"/>
      <c r="TOY81" s="163"/>
      <c r="TOZ81" s="163"/>
      <c r="TPA81" s="163"/>
      <c r="TPB81" s="163"/>
      <c r="TPC81" s="163"/>
      <c r="TPD81" s="163"/>
      <c r="TPE81" s="163"/>
      <c r="TPF81" s="163"/>
      <c r="TPG81" s="163"/>
      <c r="TPH81" s="163"/>
      <c r="TPI81" s="163"/>
      <c r="TPJ81" s="163"/>
      <c r="TPK81" s="163"/>
      <c r="TPL81" s="163"/>
      <c r="TPM81" s="163"/>
      <c r="TPN81" s="163"/>
      <c r="TPO81" s="163"/>
      <c r="TPP81" s="163"/>
      <c r="TPQ81" s="163"/>
      <c r="TPR81" s="163"/>
      <c r="TPS81" s="163"/>
      <c r="TPT81" s="163"/>
      <c r="TPU81" s="163"/>
      <c r="TPV81" s="163"/>
      <c r="TPW81" s="163"/>
      <c r="TPX81" s="163"/>
      <c r="TPY81" s="163"/>
      <c r="TPZ81" s="163"/>
      <c r="TQA81" s="163"/>
      <c r="TQB81" s="163"/>
      <c r="TQC81" s="163"/>
      <c r="TQD81" s="163"/>
      <c r="TQE81" s="163"/>
      <c r="TQF81" s="163"/>
      <c r="TQG81" s="163"/>
      <c r="TQH81" s="163"/>
      <c r="TQI81" s="163"/>
      <c r="TQJ81" s="163"/>
      <c r="TQK81" s="163"/>
      <c r="TQL81" s="163"/>
      <c r="TQM81" s="163"/>
      <c r="TQN81" s="163"/>
      <c r="TQO81" s="163"/>
      <c r="TQP81" s="163"/>
      <c r="TQQ81" s="163"/>
      <c r="TQR81" s="163"/>
      <c r="TQS81" s="163"/>
      <c r="TQT81" s="163"/>
      <c r="TQU81" s="163"/>
      <c r="TQV81" s="163"/>
      <c r="TQW81" s="163"/>
      <c r="TQX81" s="163"/>
      <c r="TQY81" s="163"/>
      <c r="TQZ81" s="163"/>
      <c r="TRA81" s="163"/>
      <c r="TRB81" s="163"/>
      <c r="TRC81" s="163"/>
      <c r="TRD81" s="163"/>
      <c r="TRE81" s="163"/>
      <c r="TRF81" s="163"/>
      <c r="TRG81" s="163"/>
      <c r="TRH81" s="163"/>
      <c r="TRI81" s="163"/>
      <c r="TRJ81" s="163"/>
      <c r="TRK81" s="163"/>
      <c r="TRL81" s="163"/>
      <c r="TRM81" s="163"/>
      <c r="TRN81" s="163"/>
      <c r="TRO81" s="163"/>
      <c r="TRP81" s="163"/>
      <c r="TRQ81" s="163"/>
      <c r="TRR81" s="163"/>
      <c r="TRS81" s="163"/>
      <c r="TRT81" s="163"/>
      <c r="TRU81" s="163"/>
      <c r="TRV81" s="163"/>
      <c r="TRW81" s="163"/>
      <c r="TRX81" s="163"/>
      <c r="TRY81" s="163"/>
      <c r="TRZ81" s="163"/>
      <c r="TSA81" s="163"/>
      <c r="TSB81" s="163"/>
      <c r="TSC81" s="163"/>
      <c r="TSD81" s="163"/>
      <c r="TSE81" s="163"/>
      <c r="TSF81" s="163"/>
      <c r="TSG81" s="163"/>
      <c r="TSH81" s="163"/>
      <c r="TSI81" s="163"/>
      <c r="TSJ81" s="163"/>
      <c r="TSK81" s="163"/>
      <c r="TSL81" s="163"/>
      <c r="TSM81" s="163"/>
      <c r="TSN81" s="163"/>
      <c r="TSO81" s="163"/>
      <c r="TSP81" s="163"/>
      <c r="TSQ81" s="163"/>
      <c r="TSR81" s="163"/>
      <c r="TSS81" s="163"/>
      <c r="TST81" s="163"/>
      <c r="TSU81" s="163"/>
      <c r="TSV81" s="163"/>
      <c r="TSW81" s="163"/>
      <c r="TSX81" s="163"/>
      <c r="TSY81" s="163"/>
      <c r="TSZ81" s="163"/>
      <c r="TTA81" s="163"/>
      <c r="TTB81" s="163"/>
      <c r="TTC81" s="163"/>
      <c r="TTD81" s="163"/>
      <c r="TTE81" s="163"/>
      <c r="TTF81" s="163"/>
      <c r="TTG81" s="163"/>
      <c r="TTH81" s="163"/>
      <c r="TTI81" s="163"/>
      <c r="TTJ81" s="163"/>
      <c r="TTK81" s="163"/>
      <c r="TTL81" s="163"/>
      <c r="TTM81" s="163"/>
      <c r="TTN81" s="163"/>
      <c r="TTO81" s="163"/>
      <c r="TTP81" s="163"/>
      <c r="TTQ81" s="163"/>
      <c r="TTR81" s="163"/>
      <c r="TTS81" s="163"/>
      <c r="TTT81" s="163"/>
      <c r="TTU81" s="163"/>
      <c r="TTV81" s="163"/>
      <c r="TTW81" s="163"/>
      <c r="TTX81" s="163"/>
      <c r="TTY81" s="163"/>
      <c r="TTZ81" s="163"/>
      <c r="TUA81" s="163"/>
      <c r="TUB81" s="163"/>
      <c r="TUC81" s="163"/>
      <c r="TUD81" s="163"/>
      <c r="TUE81" s="163"/>
      <c r="TUF81" s="163"/>
      <c r="TUG81" s="163"/>
      <c r="TUH81" s="163"/>
      <c r="TUI81" s="163"/>
      <c r="TUJ81" s="163"/>
      <c r="TUK81" s="163"/>
      <c r="TUL81" s="163"/>
      <c r="TUM81" s="163"/>
      <c r="TUN81" s="163"/>
      <c r="TUO81" s="163"/>
      <c r="TUP81" s="163"/>
      <c r="TUQ81" s="163"/>
      <c r="TUR81" s="163"/>
      <c r="TUS81" s="163"/>
      <c r="TUT81" s="163"/>
      <c r="TUU81" s="163"/>
      <c r="TUV81" s="163"/>
      <c r="TUW81" s="163"/>
      <c r="TUX81" s="163"/>
      <c r="TUY81" s="163"/>
      <c r="TUZ81" s="163"/>
      <c r="TVA81" s="163"/>
      <c r="TVB81" s="163"/>
      <c r="TVC81" s="163"/>
      <c r="TVD81" s="163"/>
      <c r="TVE81" s="163"/>
      <c r="TVF81" s="163"/>
      <c r="TVG81" s="163"/>
      <c r="TVH81" s="163"/>
      <c r="TVI81" s="163"/>
      <c r="TVJ81" s="163"/>
      <c r="TVK81" s="163"/>
      <c r="TVL81" s="163"/>
      <c r="TVM81" s="163"/>
      <c r="TVN81" s="163"/>
      <c r="TVO81" s="163"/>
      <c r="TVP81" s="163"/>
      <c r="TVQ81" s="163"/>
      <c r="TVR81" s="163"/>
      <c r="TVS81" s="163"/>
      <c r="TVT81" s="163"/>
      <c r="TVU81" s="163"/>
      <c r="TVV81" s="163"/>
      <c r="TVW81" s="163"/>
      <c r="TVX81" s="163"/>
      <c r="TVY81" s="163"/>
      <c r="TVZ81" s="163"/>
      <c r="TWA81" s="163"/>
      <c r="TWB81" s="163"/>
      <c r="TWC81" s="163"/>
      <c r="TWD81" s="163"/>
      <c r="TWE81" s="163"/>
      <c r="TWF81" s="163"/>
      <c r="TWG81" s="163"/>
      <c r="TWH81" s="163"/>
      <c r="TWI81" s="163"/>
      <c r="TWJ81" s="163"/>
      <c r="TWK81" s="163"/>
      <c r="TWL81" s="163"/>
      <c r="TWM81" s="163"/>
      <c r="TWN81" s="163"/>
      <c r="TWO81" s="163"/>
      <c r="TWP81" s="163"/>
      <c r="TWQ81" s="163"/>
      <c r="TWR81" s="163"/>
      <c r="TWS81" s="163"/>
      <c r="TWT81" s="163"/>
      <c r="TWU81" s="163"/>
      <c r="TWV81" s="163"/>
      <c r="TWW81" s="163"/>
      <c r="TWX81" s="163"/>
      <c r="TWY81" s="163"/>
      <c r="TWZ81" s="163"/>
      <c r="TXA81" s="163"/>
      <c r="TXB81" s="163"/>
      <c r="TXC81" s="163"/>
      <c r="TXD81" s="163"/>
      <c r="TXE81" s="163"/>
      <c r="TXF81" s="163"/>
      <c r="TXG81" s="163"/>
      <c r="TXH81" s="163"/>
      <c r="TXI81" s="163"/>
      <c r="TXJ81" s="163"/>
      <c r="TXK81" s="163"/>
      <c r="TXL81" s="163"/>
      <c r="TXM81" s="163"/>
      <c r="TXN81" s="163"/>
      <c r="TXO81" s="163"/>
      <c r="TXP81" s="163"/>
      <c r="TXQ81" s="163"/>
      <c r="TXR81" s="163"/>
      <c r="TXS81" s="163"/>
      <c r="TXT81" s="163"/>
      <c r="TXU81" s="163"/>
      <c r="TXV81" s="163"/>
      <c r="TXW81" s="163"/>
      <c r="TXX81" s="163"/>
      <c r="TXY81" s="163"/>
      <c r="TXZ81" s="163"/>
      <c r="TYA81" s="163"/>
      <c r="TYB81" s="163"/>
      <c r="TYC81" s="163"/>
      <c r="TYD81" s="163"/>
      <c r="TYE81" s="163"/>
      <c r="TYF81" s="163"/>
      <c r="TYG81" s="163"/>
      <c r="TYH81" s="163"/>
      <c r="TYI81" s="163"/>
      <c r="TYJ81" s="163"/>
      <c r="TYK81" s="163"/>
      <c r="TYL81" s="163"/>
      <c r="TYM81" s="163"/>
      <c r="TYN81" s="163"/>
      <c r="TYO81" s="163"/>
      <c r="TYP81" s="163"/>
      <c r="TYQ81" s="163"/>
      <c r="TYR81" s="163"/>
      <c r="TYS81" s="163"/>
      <c r="TYT81" s="163"/>
      <c r="TYU81" s="163"/>
      <c r="TYV81" s="163"/>
      <c r="TYW81" s="163"/>
      <c r="TYX81" s="163"/>
      <c r="TYY81" s="163"/>
      <c r="TYZ81" s="163"/>
      <c r="TZA81" s="163"/>
      <c r="TZB81" s="163"/>
      <c r="TZC81" s="163"/>
      <c r="TZD81" s="163"/>
      <c r="TZE81" s="163"/>
      <c r="TZF81" s="163"/>
      <c r="TZG81" s="163"/>
      <c r="TZH81" s="163"/>
      <c r="TZI81" s="163"/>
      <c r="TZJ81" s="163"/>
      <c r="TZK81" s="163"/>
      <c r="TZL81" s="163"/>
      <c r="TZM81" s="163"/>
      <c r="TZN81" s="163"/>
      <c r="TZO81" s="163"/>
      <c r="TZP81" s="163"/>
      <c r="TZQ81" s="163"/>
      <c r="TZR81" s="163"/>
      <c r="TZS81" s="163"/>
      <c r="TZT81" s="163"/>
      <c r="TZU81" s="163"/>
      <c r="TZV81" s="163"/>
      <c r="TZW81" s="163"/>
      <c r="TZX81" s="163"/>
      <c r="TZY81" s="163"/>
      <c r="TZZ81" s="163"/>
      <c r="UAA81" s="163"/>
      <c r="UAB81" s="163"/>
      <c r="UAC81" s="163"/>
      <c r="UAD81" s="163"/>
      <c r="UAE81" s="163"/>
      <c r="UAF81" s="163"/>
      <c r="UAG81" s="163"/>
      <c r="UAH81" s="163"/>
      <c r="UAI81" s="163"/>
      <c r="UAJ81" s="163"/>
      <c r="UAK81" s="163"/>
      <c r="UAL81" s="163"/>
      <c r="UAM81" s="163"/>
      <c r="UAN81" s="163"/>
      <c r="UAO81" s="163"/>
      <c r="UAP81" s="163"/>
      <c r="UAQ81" s="163"/>
      <c r="UAR81" s="163"/>
      <c r="UAS81" s="163"/>
      <c r="UAT81" s="163"/>
      <c r="UAU81" s="163"/>
      <c r="UAV81" s="163"/>
      <c r="UAW81" s="163"/>
      <c r="UAX81" s="163"/>
      <c r="UAY81" s="163"/>
      <c r="UAZ81" s="163"/>
      <c r="UBA81" s="163"/>
      <c r="UBB81" s="163"/>
      <c r="UBC81" s="163"/>
      <c r="UBD81" s="163"/>
      <c r="UBE81" s="163"/>
      <c r="UBF81" s="163"/>
      <c r="UBG81" s="163"/>
      <c r="UBH81" s="163"/>
      <c r="UBI81" s="163"/>
      <c r="UBJ81" s="163"/>
      <c r="UBK81" s="163"/>
      <c r="UBL81" s="163"/>
      <c r="UBM81" s="163"/>
      <c r="UBN81" s="163"/>
      <c r="UBO81" s="163"/>
      <c r="UBP81" s="163"/>
      <c r="UBQ81" s="163"/>
      <c r="UBR81" s="163"/>
      <c r="UBS81" s="163"/>
      <c r="UBT81" s="163"/>
      <c r="UBU81" s="163"/>
      <c r="UBV81" s="163"/>
      <c r="UBW81" s="163"/>
      <c r="UBX81" s="163"/>
      <c r="UBY81" s="163"/>
      <c r="UBZ81" s="163"/>
      <c r="UCA81" s="163"/>
      <c r="UCB81" s="163"/>
      <c r="UCC81" s="163"/>
      <c r="UCD81" s="163"/>
      <c r="UCE81" s="163"/>
      <c r="UCF81" s="163"/>
      <c r="UCG81" s="163"/>
      <c r="UCH81" s="163"/>
      <c r="UCI81" s="163"/>
      <c r="UCJ81" s="163"/>
      <c r="UCK81" s="163"/>
      <c r="UCL81" s="163"/>
      <c r="UCM81" s="163"/>
      <c r="UCN81" s="163"/>
      <c r="UCO81" s="163"/>
      <c r="UCP81" s="163"/>
      <c r="UCQ81" s="163"/>
      <c r="UCR81" s="163"/>
      <c r="UCS81" s="163"/>
      <c r="UCT81" s="163"/>
      <c r="UCU81" s="163"/>
      <c r="UCV81" s="163"/>
      <c r="UCW81" s="163"/>
      <c r="UCX81" s="163"/>
      <c r="UCY81" s="163"/>
      <c r="UCZ81" s="163"/>
      <c r="UDA81" s="163"/>
      <c r="UDB81" s="163"/>
      <c r="UDC81" s="163"/>
      <c r="UDD81" s="163"/>
      <c r="UDE81" s="163"/>
      <c r="UDF81" s="163"/>
      <c r="UDG81" s="163"/>
      <c r="UDH81" s="163"/>
      <c r="UDI81" s="163"/>
      <c r="UDJ81" s="163"/>
      <c r="UDK81" s="163"/>
      <c r="UDL81" s="163"/>
      <c r="UDM81" s="163"/>
      <c r="UDN81" s="163"/>
      <c r="UDO81" s="163"/>
      <c r="UDP81" s="163"/>
      <c r="UDQ81" s="163"/>
      <c r="UDR81" s="163"/>
      <c r="UDS81" s="163"/>
      <c r="UDT81" s="163"/>
      <c r="UDU81" s="163"/>
      <c r="UDV81" s="163"/>
      <c r="UDW81" s="163"/>
      <c r="UDX81" s="163"/>
      <c r="UDY81" s="163"/>
      <c r="UDZ81" s="163"/>
      <c r="UEA81" s="163"/>
      <c r="UEB81" s="163"/>
      <c r="UEC81" s="163"/>
      <c r="UED81" s="163"/>
      <c r="UEE81" s="163"/>
      <c r="UEF81" s="163"/>
      <c r="UEG81" s="163"/>
      <c r="UEH81" s="163"/>
      <c r="UEI81" s="163"/>
      <c r="UEJ81" s="163"/>
      <c r="UEK81" s="163"/>
      <c r="UEL81" s="163"/>
      <c r="UEM81" s="163"/>
      <c r="UEN81" s="163"/>
      <c r="UEO81" s="163"/>
      <c r="UEP81" s="163"/>
      <c r="UEQ81" s="163"/>
      <c r="UER81" s="163"/>
      <c r="UES81" s="163"/>
      <c r="UET81" s="163"/>
      <c r="UEU81" s="163"/>
      <c r="UEV81" s="163"/>
      <c r="UEW81" s="163"/>
      <c r="UEX81" s="163"/>
      <c r="UEY81" s="163"/>
      <c r="UEZ81" s="163"/>
      <c r="UFA81" s="163"/>
      <c r="UFB81" s="163"/>
      <c r="UFC81" s="163"/>
      <c r="UFD81" s="163"/>
      <c r="UFE81" s="163"/>
      <c r="UFF81" s="163"/>
      <c r="UFG81" s="163"/>
      <c r="UFH81" s="163"/>
      <c r="UFI81" s="163"/>
      <c r="UFJ81" s="163"/>
      <c r="UFK81" s="163"/>
      <c r="UFL81" s="163"/>
      <c r="UFM81" s="163"/>
      <c r="UFN81" s="163"/>
      <c r="UFO81" s="163"/>
      <c r="UFP81" s="163"/>
      <c r="UFQ81" s="163"/>
      <c r="UFR81" s="163"/>
      <c r="UFS81" s="163"/>
      <c r="UFT81" s="163"/>
      <c r="UFU81" s="163"/>
      <c r="UFV81" s="163"/>
      <c r="UFW81" s="163"/>
      <c r="UFX81" s="163"/>
      <c r="UFY81" s="163"/>
      <c r="UFZ81" s="163"/>
      <c r="UGA81" s="163"/>
      <c r="UGB81" s="163"/>
      <c r="UGC81" s="163"/>
      <c r="UGD81" s="163"/>
      <c r="UGE81" s="163"/>
      <c r="UGF81" s="163"/>
      <c r="UGG81" s="163"/>
      <c r="UGH81" s="163"/>
      <c r="UGI81" s="163"/>
      <c r="UGJ81" s="163"/>
      <c r="UGK81" s="163"/>
      <c r="UGL81" s="163"/>
      <c r="UGM81" s="163"/>
      <c r="UGN81" s="163"/>
      <c r="UGO81" s="163"/>
      <c r="UGP81" s="163"/>
      <c r="UGQ81" s="163"/>
      <c r="UGR81" s="163"/>
      <c r="UGS81" s="163"/>
      <c r="UGT81" s="163"/>
      <c r="UGU81" s="163"/>
      <c r="UGV81" s="163"/>
      <c r="UGW81" s="163"/>
      <c r="UGX81" s="163"/>
      <c r="UGY81" s="163"/>
      <c r="UGZ81" s="163"/>
      <c r="UHA81" s="163"/>
      <c r="UHB81" s="163"/>
      <c r="UHC81" s="163"/>
      <c r="UHD81" s="163"/>
      <c r="UHE81" s="163"/>
      <c r="UHF81" s="163"/>
      <c r="UHG81" s="163"/>
      <c r="UHH81" s="163"/>
      <c r="UHI81" s="163"/>
      <c r="UHJ81" s="163"/>
      <c r="UHK81" s="163"/>
      <c r="UHL81" s="163"/>
      <c r="UHM81" s="163"/>
      <c r="UHN81" s="163"/>
      <c r="UHO81" s="163"/>
      <c r="UHP81" s="163"/>
      <c r="UHQ81" s="163"/>
      <c r="UHR81" s="163"/>
      <c r="UHS81" s="163"/>
      <c r="UHT81" s="163"/>
      <c r="UHU81" s="163"/>
      <c r="UHV81" s="163"/>
      <c r="UHW81" s="163"/>
      <c r="UHX81" s="163"/>
      <c r="UHY81" s="163"/>
      <c r="UHZ81" s="163"/>
      <c r="UIA81" s="163"/>
      <c r="UIB81" s="163"/>
      <c r="UIC81" s="163"/>
      <c r="UID81" s="163"/>
      <c r="UIE81" s="163"/>
      <c r="UIF81" s="163"/>
      <c r="UIG81" s="163"/>
      <c r="UIH81" s="163"/>
      <c r="UII81" s="163"/>
      <c r="UIJ81" s="163"/>
      <c r="UIK81" s="163"/>
      <c r="UIL81" s="163"/>
      <c r="UIM81" s="163"/>
      <c r="UIN81" s="163"/>
      <c r="UIO81" s="163"/>
      <c r="UIP81" s="163"/>
      <c r="UIQ81" s="163"/>
      <c r="UIR81" s="163"/>
      <c r="UIS81" s="163"/>
      <c r="UIT81" s="163"/>
      <c r="UIU81" s="163"/>
      <c r="UIV81" s="163"/>
      <c r="UIW81" s="163"/>
      <c r="UIX81" s="163"/>
      <c r="UIY81" s="163"/>
      <c r="UIZ81" s="163"/>
      <c r="UJA81" s="163"/>
      <c r="UJB81" s="163"/>
      <c r="UJC81" s="163"/>
      <c r="UJD81" s="163"/>
      <c r="UJE81" s="163"/>
      <c r="UJF81" s="163"/>
      <c r="UJG81" s="163"/>
      <c r="UJH81" s="163"/>
      <c r="UJI81" s="163"/>
      <c r="UJJ81" s="163"/>
      <c r="UJK81" s="163"/>
      <c r="UJL81" s="163"/>
      <c r="UJM81" s="163"/>
      <c r="UJN81" s="163"/>
      <c r="UJO81" s="163"/>
      <c r="UJP81" s="163"/>
      <c r="UJQ81" s="163"/>
      <c r="UJR81" s="163"/>
      <c r="UJS81" s="163"/>
      <c r="UJT81" s="163"/>
      <c r="UJU81" s="163"/>
      <c r="UJV81" s="163"/>
      <c r="UJW81" s="163"/>
      <c r="UJX81" s="163"/>
      <c r="UJY81" s="163"/>
      <c r="UJZ81" s="163"/>
      <c r="UKA81" s="163"/>
      <c r="UKB81" s="163"/>
      <c r="UKC81" s="163"/>
      <c r="UKD81" s="163"/>
      <c r="UKE81" s="163"/>
      <c r="UKF81" s="163"/>
      <c r="UKG81" s="163"/>
      <c r="UKH81" s="163"/>
      <c r="UKI81" s="163"/>
      <c r="UKJ81" s="163"/>
      <c r="UKK81" s="163"/>
      <c r="UKL81" s="163"/>
      <c r="UKM81" s="163"/>
      <c r="UKN81" s="163"/>
      <c r="UKO81" s="163"/>
      <c r="UKP81" s="163"/>
      <c r="UKQ81" s="163"/>
      <c r="UKR81" s="163"/>
      <c r="UKS81" s="163"/>
      <c r="UKT81" s="163"/>
      <c r="UKU81" s="163"/>
      <c r="UKV81" s="163"/>
      <c r="UKW81" s="163"/>
      <c r="UKX81" s="163"/>
      <c r="UKY81" s="163"/>
      <c r="UKZ81" s="163"/>
      <c r="ULA81" s="163"/>
      <c r="ULB81" s="163"/>
      <c r="ULC81" s="163"/>
      <c r="ULD81" s="163"/>
      <c r="ULE81" s="163"/>
      <c r="ULF81" s="163"/>
      <c r="ULG81" s="163"/>
      <c r="ULH81" s="163"/>
      <c r="ULI81" s="163"/>
      <c r="ULJ81" s="163"/>
      <c r="ULK81" s="163"/>
      <c r="ULL81" s="163"/>
      <c r="ULM81" s="163"/>
      <c r="ULN81" s="163"/>
      <c r="ULO81" s="163"/>
      <c r="ULP81" s="163"/>
      <c r="ULQ81" s="163"/>
      <c r="ULR81" s="163"/>
      <c r="ULS81" s="163"/>
      <c r="ULT81" s="163"/>
      <c r="ULU81" s="163"/>
      <c r="ULV81" s="163"/>
      <c r="ULW81" s="163"/>
      <c r="ULX81" s="163"/>
      <c r="ULY81" s="163"/>
      <c r="ULZ81" s="163"/>
      <c r="UMA81" s="163"/>
      <c r="UMB81" s="163"/>
      <c r="UMC81" s="163"/>
      <c r="UMD81" s="163"/>
      <c r="UME81" s="163"/>
      <c r="UMF81" s="163"/>
      <c r="UMG81" s="163"/>
      <c r="UMH81" s="163"/>
      <c r="UMI81" s="163"/>
      <c r="UMJ81" s="163"/>
      <c r="UMK81" s="163"/>
      <c r="UML81" s="163"/>
      <c r="UMM81" s="163"/>
      <c r="UMN81" s="163"/>
      <c r="UMO81" s="163"/>
      <c r="UMP81" s="163"/>
      <c r="UMQ81" s="163"/>
      <c r="UMR81" s="163"/>
      <c r="UMS81" s="163"/>
      <c r="UMT81" s="163"/>
      <c r="UMU81" s="163"/>
      <c r="UMV81" s="163"/>
      <c r="UMW81" s="163"/>
      <c r="UMX81" s="163"/>
      <c r="UMY81" s="163"/>
      <c r="UMZ81" s="163"/>
      <c r="UNA81" s="163"/>
      <c r="UNB81" s="163"/>
      <c r="UNC81" s="163"/>
      <c r="UND81" s="163"/>
      <c r="UNE81" s="163"/>
      <c r="UNF81" s="163"/>
      <c r="UNG81" s="163"/>
      <c r="UNH81" s="163"/>
      <c r="UNI81" s="163"/>
      <c r="UNJ81" s="163"/>
      <c r="UNK81" s="163"/>
      <c r="UNL81" s="163"/>
      <c r="UNM81" s="163"/>
      <c r="UNN81" s="163"/>
      <c r="UNO81" s="163"/>
      <c r="UNP81" s="163"/>
      <c r="UNQ81" s="163"/>
      <c r="UNR81" s="163"/>
      <c r="UNS81" s="163"/>
      <c r="UNT81" s="163"/>
      <c r="UNU81" s="163"/>
      <c r="UNV81" s="163"/>
      <c r="UNW81" s="163"/>
      <c r="UNX81" s="163"/>
      <c r="UNY81" s="163"/>
      <c r="UNZ81" s="163"/>
      <c r="UOA81" s="163"/>
      <c r="UOB81" s="163"/>
      <c r="UOC81" s="163"/>
      <c r="UOD81" s="163"/>
      <c r="UOE81" s="163"/>
      <c r="UOF81" s="163"/>
      <c r="UOG81" s="163"/>
      <c r="UOH81" s="163"/>
      <c r="UOI81" s="163"/>
      <c r="UOJ81" s="163"/>
      <c r="UOK81" s="163"/>
      <c r="UOL81" s="163"/>
      <c r="UOM81" s="163"/>
      <c r="UON81" s="163"/>
      <c r="UOO81" s="163"/>
      <c r="UOP81" s="163"/>
      <c r="UOQ81" s="163"/>
      <c r="UOR81" s="163"/>
      <c r="UOS81" s="163"/>
      <c r="UOT81" s="163"/>
      <c r="UOU81" s="163"/>
      <c r="UOV81" s="163"/>
      <c r="UOW81" s="163"/>
      <c r="UOX81" s="163"/>
      <c r="UOY81" s="163"/>
      <c r="UOZ81" s="163"/>
      <c r="UPA81" s="163"/>
      <c r="UPB81" s="163"/>
      <c r="UPC81" s="163"/>
      <c r="UPD81" s="163"/>
      <c r="UPE81" s="163"/>
      <c r="UPF81" s="163"/>
      <c r="UPG81" s="163"/>
      <c r="UPH81" s="163"/>
      <c r="UPI81" s="163"/>
      <c r="UPJ81" s="163"/>
      <c r="UPK81" s="163"/>
      <c r="UPL81" s="163"/>
      <c r="UPM81" s="163"/>
      <c r="UPN81" s="163"/>
      <c r="UPO81" s="163"/>
      <c r="UPP81" s="163"/>
      <c r="UPQ81" s="163"/>
      <c r="UPR81" s="163"/>
      <c r="UPS81" s="163"/>
      <c r="UPT81" s="163"/>
      <c r="UPU81" s="163"/>
      <c r="UPV81" s="163"/>
      <c r="UPW81" s="163"/>
      <c r="UPX81" s="163"/>
      <c r="UPY81" s="163"/>
      <c r="UPZ81" s="163"/>
      <c r="UQA81" s="163"/>
      <c r="UQB81" s="163"/>
      <c r="UQC81" s="163"/>
      <c r="UQD81" s="163"/>
      <c r="UQE81" s="163"/>
      <c r="UQF81" s="163"/>
      <c r="UQG81" s="163"/>
      <c r="UQH81" s="163"/>
      <c r="UQI81" s="163"/>
      <c r="UQJ81" s="163"/>
      <c r="UQK81" s="163"/>
      <c r="UQL81" s="163"/>
      <c r="UQM81" s="163"/>
      <c r="UQN81" s="163"/>
      <c r="UQO81" s="163"/>
      <c r="UQP81" s="163"/>
      <c r="UQQ81" s="163"/>
      <c r="UQR81" s="163"/>
      <c r="UQS81" s="163"/>
      <c r="UQT81" s="163"/>
      <c r="UQU81" s="163"/>
      <c r="UQV81" s="163"/>
      <c r="UQW81" s="163"/>
      <c r="UQX81" s="163"/>
      <c r="UQY81" s="163"/>
      <c r="UQZ81" s="163"/>
      <c r="URA81" s="163"/>
      <c r="URB81" s="163"/>
      <c r="URC81" s="163"/>
      <c r="URD81" s="163"/>
      <c r="URE81" s="163"/>
      <c r="URF81" s="163"/>
      <c r="URG81" s="163"/>
      <c r="URH81" s="163"/>
      <c r="URI81" s="163"/>
      <c r="URJ81" s="163"/>
      <c r="URK81" s="163"/>
      <c r="URL81" s="163"/>
      <c r="URM81" s="163"/>
      <c r="URN81" s="163"/>
      <c r="URO81" s="163"/>
      <c r="URP81" s="163"/>
      <c r="URQ81" s="163"/>
      <c r="URR81" s="163"/>
      <c r="URS81" s="163"/>
      <c r="URT81" s="163"/>
      <c r="URU81" s="163"/>
      <c r="URV81" s="163"/>
      <c r="URW81" s="163"/>
      <c r="URX81" s="163"/>
      <c r="URY81" s="163"/>
      <c r="URZ81" s="163"/>
      <c r="USA81" s="163"/>
      <c r="USB81" s="163"/>
      <c r="USC81" s="163"/>
      <c r="USD81" s="163"/>
      <c r="USE81" s="163"/>
      <c r="USF81" s="163"/>
      <c r="USG81" s="163"/>
      <c r="USH81" s="163"/>
      <c r="USI81" s="163"/>
      <c r="USJ81" s="163"/>
      <c r="USK81" s="163"/>
      <c r="USL81" s="163"/>
      <c r="USM81" s="163"/>
      <c r="USN81" s="163"/>
      <c r="USO81" s="163"/>
      <c r="USP81" s="163"/>
      <c r="USQ81" s="163"/>
      <c r="USR81" s="163"/>
      <c r="USS81" s="163"/>
      <c r="UST81" s="163"/>
      <c r="USU81" s="163"/>
      <c r="USV81" s="163"/>
      <c r="USW81" s="163"/>
      <c r="USX81" s="163"/>
      <c r="USY81" s="163"/>
      <c r="USZ81" s="163"/>
      <c r="UTA81" s="163"/>
      <c r="UTB81" s="163"/>
      <c r="UTC81" s="163"/>
      <c r="UTD81" s="163"/>
      <c r="UTE81" s="163"/>
      <c r="UTF81" s="163"/>
      <c r="UTG81" s="163"/>
      <c r="UTH81" s="163"/>
      <c r="UTI81" s="163"/>
      <c r="UTJ81" s="163"/>
      <c r="UTK81" s="163"/>
      <c r="UTL81" s="163"/>
      <c r="UTM81" s="163"/>
      <c r="UTN81" s="163"/>
      <c r="UTO81" s="163"/>
      <c r="UTP81" s="163"/>
      <c r="UTQ81" s="163"/>
      <c r="UTR81" s="163"/>
      <c r="UTS81" s="163"/>
      <c r="UTT81" s="163"/>
      <c r="UTU81" s="163"/>
      <c r="UTV81" s="163"/>
      <c r="UTW81" s="163"/>
      <c r="UTX81" s="163"/>
      <c r="UTY81" s="163"/>
      <c r="UTZ81" s="163"/>
      <c r="UUA81" s="163"/>
      <c r="UUB81" s="163"/>
      <c r="UUC81" s="163"/>
      <c r="UUD81" s="163"/>
      <c r="UUE81" s="163"/>
      <c r="UUF81" s="163"/>
      <c r="UUG81" s="163"/>
      <c r="UUH81" s="163"/>
      <c r="UUI81" s="163"/>
      <c r="UUJ81" s="163"/>
      <c r="UUK81" s="163"/>
      <c r="UUL81" s="163"/>
      <c r="UUM81" s="163"/>
      <c r="UUN81" s="163"/>
      <c r="UUO81" s="163"/>
      <c r="UUP81" s="163"/>
      <c r="UUQ81" s="163"/>
      <c r="UUR81" s="163"/>
      <c r="UUS81" s="163"/>
      <c r="UUT81" s="163"/>
      <c r="UUU81" s="163"/>
      <c r="UUV81" s="163"/>
      <c r="UUW81" s="163"/>
      <c r="UUX81" s="163"/>
      <c r="UUY81" s="163"/>
      <c r="UUZ81" s="163"/>
      <c r="UVA81" s="163"/>
      <c r="UVB81" s="163"/>
      <c r="UVC81" s="163"/>
      <c r="UVD81" s="163"/>
      <c r="UVE81" s="163"/>
      <c r="UVF81" s="163"/>
      <c r="UVG81" s="163"/>
      <c r="UVH81" s="163"/>
      <c r="UVI81" s="163"/>
      <c r="UVJ81" s="163"/>
      <c r="UVK81" s="163"/>
      <c r="UVL81" s="163"/>
      <c r="UVM81" s="163"/>
      <c r="UVN81" s="163"/>
      <c r="UVO81" s="163"/>
      <c r="UVP81" s="163"/>
      <c r="UVQ81" s="163"/>
      <c r="UVR81" s="163"/>
      <c r="UVS81" s="163"/>
      <c r="UVT81" s="163"/>
      <c r="UVU81" s="163"/>
      <c r="UVV81" s="163"/>
      <c r="UVW81" s="163"/>
      <c r="UVX81" s="163"/>
      <c r="UVY81" s="163"/>
      <c r="UVZ81" s="163"/>
      <c r="UWA81" s="163"/>
      <c r="UWB81" s="163"/>
      <c r="UWC81" s="163"/>
      <c r="UWD81" s="163"/>
      <c r="UWE81" s="163"/>
      <c r="UWF81" s="163"/>
      <c r="UWG81" s="163"/>
      <c r="UWH81" s="163"/>
      <c r="UWI81" s="163"/>
      <c r="UWJ81" s="163"/>
      <c r="UWK81" s="163"/>
      <c r="UWL81" s="163"/>
      <c r="UWM81" s="163"/>
      <c r="UWN81" s="163"/>
      <c r="UWO81" s="163"/>
      <c r="UWP81" s="163"/>
      <c r="UWQ81" s="163"/>
      <c r="UWR81" s="163"/>
      <c r="UWS81" s="163"/>
      <c r="UWT81" s="163"/>
      <c r="UWU81" s="163"/>
      <c r="UWV81" s="163"/>
      <c r="UWW81" s="163"/>
      <c r="UWX81" s="163"/>
      <c r="UWY81" s="163"/>
      <c r="UWZ81" s="163"/>
      <c r="UXA81" s="163"/>
      <c r="UXB81" s="163"/>
      <c r="UXC81" s="163"/>
      <c r="UXD81" s="163"/>
      <c r="UXE81" s="163"/>
      <c r="UXF81" s="163"/>
      <c r="UXG81" s="163"/>
      <c r="UXH81" s="163"/>
      <c r="UXI81" s="163"/>
      <c r="UXJ81" s="163"/>
      <c r="UXK81" s="163"/>
      <c r="UXL81" s="163"/>
      <c r="UXM81" s="163"/>
      <c r="UXN81" s="163"/>
      <c r="UXO81" s="163"/>
      <c r="UXP81" s="163"/>
      <c r="UXQ81" s="163"/>
      <c r="UXR81" s="163"/>
      <c r="UXS81" s="163"/>
      <c r="UXT81" s="163"/>
      <c r="UXU81" s="163"/>
      <c r="UXV81" s="163"/>
      <c r="UXW81" s="163"/>
      <c r="UXX81" s="163"/>
      <c r="UXY81" s="163"/>
      <c r="UXZ81" s="163"/>
      <c r="UYA81" s="163"/>
      <c r="UYB81" s="163"/>
      <c r="UYC81" s="163"/>
      <c r="UYD81" s="163"/>
      <c r="UYE81" s="163"/>
      <c r="UYF81" s="163"/>
      <c r="UYG81" s="163"/>
      <c r="UYH81" s="163"/>
      <c r="UYI81" s="163"/>
      <c r="UYJ81" s="163"/>
      <c r="UYK81" s="163"/>
      <c r="UYL81" s="163"/>
      <c r="UYM81" s="163"/>
      <c r="UYN81" s="163"/>
      <c r="UYO81" s="163"/>
      <c r="UYP81" s="163"/>
      <c r="UYQ81" s="163"/>
      <c r="UYR81" s="163"/>
      <c r="UYS81" s="163"/>
      <c r="UYT81" s="163"/>
      <c r="UYU81" s="163"/>
      <c r="UYV81" s="163"/>
      <c r="UYW81" s="163"/>
      <c r="UYX81" s="163"/>
      <c r="UYY81" s="163"/>
      <c r="UYZ81" s="163"/>
      <c r="UZA81" s="163"/>
      <c r="UZB81" s="163"/>
      <c r="UZC81" s="163"/>
      <c r="UZD81" s="163"/>
      <c r="UZE81" s="163"/>
      <c r="UZF81" s="163"/>
      <c r="UZG81" s="163"/>
      <c r="UZH81" s="163"/>
      <c r="UZI81" s="163"/>
      <c r="UZJ81" s="163"/>
      <c r="UZK81" s="163"/>
      <c r="UZL81" s="163"/>
      <c r="UZM81" s="163"/>
      <c r="UZN81" s="163"/>
      <c r="UZO81" s="163"/>
      <c r="UZP81" s="163"/>
      <c r="UZQ81" s="163"/>
      <c r="UZR81" s="163"/>
      <c r="UZS81" s="163"/>
      <c r="UZT81" s="163"/>
      <c r="UZU81" s="163"/>
      <c r="UZV81" s="163"/>
      <c r="UZW81" s="163"/>
      <c r="UZX81" s="163"/>
      <c r="UZY81" s="163"/>
      <c r="UZZ81" s="163"/>
      <c r="VAA81" s="163"/>
      <c r="VAB81" s="163"/>
      <c r="VAC81" s="163"/>
      <c r="VAD81" s="163"/>
      <c r="VAE81" s="163"/>
      <c r="VAF81" s="163"/>
      <c r="VAG81" s="163"/>
      <c r="VAH81" s="163"/>
      <c r="VAI81" s="163"/>
      <c r="VAJ81" s="163"/>
      <c r="VAK81" s="163"/>
      <c r="VAL81" s="163"/>
      <c r="VAM81" s="163"/>
      <c r="VAN81" s="163"/>
      <c r="VAO81" s="163"/>
      <c r="VAP81" s="163"/>
      <c r="VAQ81" s="163"/>
      <c r="VAR81" s="163"/>
      <c r="VAS81" s="163"/>
      <c r="VAT81" s="163"/>
      <c r="VAU81" s="163"/>
      <c r="VAV81" s="163"/>
      <c r="VAW81" s="163"/>
      <c r="VAX81" s="163"/>
      <c r="VAY81" s="163"/>
      <c r="VAZ81" s="163"/>
      <c r="VBA81" s="163"/>
      <c r="VBB81" s="163"/>
      <c r="VBC81" s="163"/>
      <c r="VBD81" s="163"/>
      <c r="VBE81" s="163"/>
      <c r="VBF81" s="163"/>
      <c r="VBG81" s="163"/>
      <c r="VBH81" s="163"/>
      <c r="VBI81" s="163"/>
      <c r="VBJ81" s="163"/>
      <c r="VBK81" s="163"/>
      <c r="VBL81" s="163"/>
      <c r="VBM81" s="163"/>
      <c r="VBN81" s="163"/>
      <c r="VBO81" s="163"/>
      <c r="VBP81" s="163"/>
      <c r="VBQ81" s="163"/>
      <c r="VBR81" s="163"/>
      <c r="VBS81" s="163"/>
      <c r="VBT81" s="163"/>
      <c r="VBU81" s="163"/>
      <c r="VBV81" s="163"/>
      <c r="VBW81" s="163"/>
      <c r="VBX81" s="163"/>
      <c r="VBY81" s="163"/>
      <c r="VBZ81" s="163"/>
      <c r="VCA81" s="163"/>
      <c r="VCB81" s="163"/>
      <c r="VCC81" s="163"/>
      <c r="VCD81" s="163"/>
      <c r="VCE81" s="163"/>
      <c r="VCF81" s="163"/>
      <c r="VCG81" s="163"/>
      <c r="VCH81" s="163"/>
      <c r="VCI81" s="163"/>
      <c r="VCJ81" s="163"/>
      <c r="VCK81" s="163"/>
      <c r="VCL81" s="163"/>
      <c r="VCM81" s="163"/>
      <c r="VCN81" s="163"/>
      <c r="VCO81" s="163"/>
      <c r="VCP81" s="163"/>
      <c r="VCQ81" s="163"/>
      <c r="VCR81" s="163"/>
      <c r="VCS81" s="163"/>
      <c r="VCT81" s="163"/>
      <c r="VCU81" s="163"/>
      <c r="VCV81" s="163"/>
      <c r="VCW81" s="163"/>
      <c r="VCX81" s="163"/>
      <c r="VCY81" s="163"/>
      <c r="VCZ81" s="163"/>
      <c r="VDA81" s="163"/>
      <c r="VDB81" s="163"/>
      <c r="VDC81" s="163"/>
      <c r="VDD81" s="163"/>
      <c r="VDE81" s="163"/>
      <c r="VDF81" s="163"/>
      <c r="VDG81" s="163"/>
      <c r="VDH81" s="163"/>
      <c r="VDI81" s="163"/>
      <c r="VDJ81" s="163"/>
      <c r="VDK81" s="163"/>
      <c r="VDL81" s="163"/>
      <c r="VDM81" s="163"/>
      <c r="VDN81" s="163"/>
      <c r="VDO81" s="163"/>
      <c r="VDP81" s="163"/>
      <c r="VDQ81" s="163"/>
      <c r="VDR81" s="163"/>
      <c r="VDS81" s="163"/>
      <c r="VDT81" s="163"/>
      <c r="VDU81" s="163"/>
      <c r="VDV81" s="163"/>
      <c r="VDW81" s="163"/>
      <c r="VDX81" s="163"/>
      <c r="VDY81" s="163"/>
      <c r="VDZ81" s="163"/>
      <c r="VEA81" s="163"/>
      <c r="VEB81" s="163"/>
      <c r="VEC81" s="163"/>
      <c r="VED81" s="163"/>
      <c r="VEE81" s="163"/>
      <c r="VEF81" s="163"/>
      <c r="VEG81" s="163"/>
      <c r="VEH81" s="163"/>
      <c r="VEI81" s="163"/>
      <c r="VEJ81" s="163"/>
      <c r="VEK81" s="163"/>
      <c r="VEL81" s="163"/>
      <c r="VEM81" s="163"/>
      <c r="VEN81" s="163"/>
      <c r="VEO81" s="163"/>
      <c r="VEP81" s="163"/>
      <c r="VEQ81" s="163"/>
      <c r="VER81" s="163"/>
      <c r="VES81" s="163"/>
      <c r="VET81" s="163"/>
      <c r="VEU81" s="163"/>
      <c r="VEV81" s="163"/>
      <c r="VEW81" s="163"/>
      <c r="VEX81" s="163"/>
      <c r="VEY81" s="163"/>
      <c r="VEZ81" s="163"/>
      <c r="VFA81" s="163"/>
      <c r="VFB81" s="163"/>
      <c r="VFC81" s="163"/>
      <c r="VFD81" s="163"/>
      <c r="VFE81" s="163"/>
      <c r="VFF81" s="163"/>
      <c r="VFG81" s="163"/>
      <c r="VFH81" s="163"/>
      <c r="VFI81" s="163"/>
      <c r="VFJ81" s="163"/>
      <c r="VFK81" s="163"/>
      <c r="VFL81" s="163"/>
      <c r="VFM81" s="163"/>
      <c r="VFN81" s="163"/>
      <c r="VFO81" s="163"/>
      <c r="VFP81" s="163"/>
      <c r="VFQ81" s="163"/>
      <c r="VFR81" s="163"/>
      <c r="VFS81" s="163"/>
      <c r="VFT81" s="163"/>
      <c r="VFU81" s="163"/>
      <c r="VFV81" s="163"/>
      <c r="VFW81" s="163"/>
      <c r="VFX81" s="163"/>
      <c r="VFY81" s="163"/>
      <c r="VFZ81" s="163"/>
      <c r="VGA81" s="163"/>
      <c r="VGB81" s="163"/>
      <c r="VGC81" s="163"/>
      <c r="VGD81" s="163"/>
      <c r="VGE81" s="163"/>
      <c r="VGF81" s="163"/>
      <c r="VGG81" s="163"/>
      <c r="VGH81" s="163"/>
      <c r="VGI81" s="163"/>
      <c r="VGJ81" s="163"/>
      <c r="VGK81" s="163"/>
      <c r="VGL81" s="163"/>
      <c r="VGM81" s="163"/>
      <c r="VGN81" s="163"/>
      <c r="VGO81" s="163"/>
      <c r="VGP81" s="163"/>
      <c r="VGQ81" s="163"/>
      <c r="VGR81" s="163"/>
      <c r="VGS81" s="163"/>
      <c r="VGT81" s="163"/>
      <c r="VGU81" s="163"/>
      <c r="VGV81" s="163"/>
      <c r="VGW81" s="163"/>
      <c r="VGX81" s="163"/>
      <c r="VGY81" s="163"/>
      <c r="VGZ81" s="163"/>
      <c r="VHA81" s="163"/>
      <c r="VHB81" s="163"/>
      <c r="VHC81" s="163"/>
      <c r="VHD81" s="163"/>
      <c r="VHE81" s="163"/>
      <c r="VHF81" s="163"/>
      <c r="VHG81" s="163"/>
      <c r="VHH81" s="163"/>
      <c r="VHI81" s="163"/>
      <c r="VHJ81" s="163"/>
      <c r="VHK81" s="163"/>
      <c r="VHL81" s="163"/>
      <c r="VHM81" s="163"/>
      <c r="VHN81" s="163"/>
      <c r="VHO81" s="163"/>
      <c r="VHP81" s="163"/>
      <c r="VHQ81" s="163"/>
      <c r="VHR81" s="163"/>
      <c r="VHS81" s="163"/>
      <c r="VHT81" s="163"/>
      <c r="VHU81" s="163"/>
      <c r="VHV81" s="163"/>
      <c r="VHW81" s="163"/>
      <c r="VHX81" s="163"/>
      <c r="VHY81" s="163"/>
      <c r="VHZ81" s="163"/>
      <c r="VIA81" s="163"/>
      <c r="VIB81" s="163"/>
      <c r="VIC81" s="163"/>
      <c r="VID81" s="163"/>
      <c r="VIE81" s="163"/>
      <c r="VIF81" s="163"/>
      <c r="VIG81" s="163"/>
      <c r="VIH81" s="163"/>
      <c r="VII81" s="163"/>
      <c r="VIJ81" s="163"/>
      <c r="VIK81" s="163"/>
      <c r="VIL81" s="163"/>
      <c r="VIM81" s="163"/>
      <c r="VIN81" s="163"/>
      <c r="VIO81" s="163"/>
      <c r="VIP81" s="163"/>
      <c r="VIQ81" s="163"/>
      <c r="VIR81" s="163"/>
      <c r="VIS81" s="163"/>
      <c r="VIT81" s="163"/>
      <c r="VIU81" s="163"/>
      <c r="VIV81" s="163"/>
      <c r="VIW81" s="163"/>
      <c r="VIX81" s="163"/>
      <c r="VIY81" s="163"/>
      <c r="VIZ81" s="163"/>
      <c r="VJA81" s="163"/>
      <c r="VJB81" s="163"/>
      <c r="VJC81" s="163"/>
      <c r="VJD81" s="163"/>
      <c r="VJE81" s="163"/>
      <c r="VJF81" s="163"/>
      <c r="VJG81" s="163"/>
      <c r="VJH81" s="163"/>
      <c r="VJI81" s="163"/>
      <c r="VJJ81" s="163"/>
      <c r="VJK81" s="163"/>
      <c r="VJL81" s="163"/>
      <c r="VJM81" s="163"/>
      <c r="VJN81" s="163"/>
      <c r="VJO81" s="163"/>
      <c r="VJP81" s="163"/>
      <c r="VJQ81" s="163"/>
      <c r="VJR81" s="163"/>
      <c r="VJS81" s="163"/>
      <c r="VJT81" s="163"/>
      <c r="VJU81" s="163"/>
      <c r="VJV81" s="163"/>
      <c r="VJW81" s="163"/>
      <c r="VJX81" s="163"/>
      <c r="VJY81" s="163"/>
      <c r="VJZ81" s="163"/>
      <c r="VKA81" s="163"/>
      <c r="VKB81" s="163"/>
      <c r="VKC81" s="163"/>
      <c r="VKD81" s="163"/>
      <c r="VKE81" s="163"/>
      <c r="VKF81" s="163"/>
      <c r="VKG81" s="163"/>
      <c r="VKH81" s="163"/>
      <c r="VKI81" s="163"/>
      <c r="VKJ81" s="163"/>
      <c r="VKK81" s="163"/>
      <c r="VKL81" s="163"/>
      <c r="VKM81" s="163"/>
      <c r="VKN81" s="163"/>
      <c r="VKO81" s="163"/>
      <c r="VKP81" s="163"/>
      <c r="VKQ81" s="163"/>
      <c r="VKR81" s="163"/>
      <c r="VKS81" s="163"/>
      <c r="VKT81" s="163"/>
      <c r="VKU81" s="163"/>
      <c r="VKV81" s="163"/>
      <c r="VKW81" s="163"/>
      <c r="VKX81" s="163"/>
      <c r="VKY81" s="163"/>
      <c r="VKZ81" s="163"/>
      <c r="VLA81" s="163"/>
      <c r="VLB81" s="163"/>
      <c r="VLC81" s="163"/>
      <c r="VLD81" s="163"/>
      <c r="VLE81" s="163"/>
      <c r="VLF81" s="163"/>
      <c r="VLG81" s="163"/>
      <c r="VLH81" s="163"/>
      <c r="VLI81" s="163"/>
      <c r="VLJ81" s="163"/>
      <c r="VLK81" s="163"/>
      <c r="VLL81" s="163"/>
      <c r="VLM81" s="163"/>
      <c r="VLN81" s="163"/>
      <c r="VLO81" s="163"/>
      <c r="VLP81" s="163"/>
      <c r="VLQ81" s="163"/>
      <c r="VLR81" s="163"/>
      <c r="VLS81" s="163"/>
      <c r="VLT81" s="163"/>
      <c r="VLU81" s="163"/>
      <c r="VLV81" s="163"/>
      <c r="VLW81" s="163"/>
      <c r="VLX81" s="163"/>
      <c r="VLY81" s="163"/>
      <c r="VLZ81" s="163"/>
      <c r="VMA81" s="163"/>
      <c r="VMB81" s="163"/>
      <c r="VMC81" s="163"/>
      <c r="VMD81" s="163"/>
      <c r="VME81" s="163"/>
      <c r="VMF81" s="163"/>
      <c r="VMG81" s="163"/>
      <c r="VMH81" s="163"/>
      <c r="VMI81" s="163"/>
      <c r="VMJ81" s="163"/>
      <c r="VMK81" s="163"/>
      <c r="VML81" s="163"/>
      <c r="VMM81" s="163"/>
      <c r="VMN81" s="163"/>
      <c r="VMO81" s="163"/>
      <c r="VMP81" s="163"/>
      <c r="VMQ81" s="163"/>
      <c r="VMR81" s="163"/>
      <c r="VMS81" s="163"/>
      <c r="VMT81" s="163"/>
      <c r="VMU81" s="163"/>
      <c r="VMV81" s="163"/>
      <c r="VMW81" s="163"/>
      <c r="VMX81" s="163"/>
      <c r="VMY81" s="163"/>
      <c r="VMZ81" s="163"/>
      <c r="VNA81" s="163"/>
      <c r="VNB81" s="163"/>
      <c r="VNC81" s="163"/>
      <c r="VND81" s="163"/>
      <c r="VNE81" s="163"/>
      <c r="VNF81" s="163"/>
      <c r="VNG81" s="163"/>
      <c r="VNH81" s="163"/>
      <c r="VNI81" s="163"/>
      <c r="VNJ81" s="163"/>
      <c r="VNK81" s="163"/>
      <c r="VNL81" s="163"/>
      <c r="VNM81" s="163"/>
      <c r="VNN81" s="163"/>
      <c r="VNO81" s="163"/>
      <c r="VNP81" s="163"/>
      <c r="VNQ81" s="163"/>
      <c r="VNR81" s="163"/>
      <c r="VNS81" s="163"/>
      <c r="VNT81" s="163"/>
      <c r="VNU81" s="163"/>
      <c r="VNV81" s="163"/>
      <c r="VNW81" s="163"/>
      <c r="VNX81" s="163"/>
      <c r="VNY81" s="163"/>
      <c r="VNZ81" s="163"/>
      <c r="VOA81" s="163"/>
      <c r="VOB81" s="163"/>
      <c r="VOC81" s="163"/>
      <c r="VOD81" s="163"/>
      <c r="VOE81" s="163"/>
      <c r="VOF81" s="163"/>
      <c r="VOG81" s="163"/>
      <c r="VOH81" s="163"/>
      <c r="VOI81" s="163"/>
      <c r="VOJ81" s="163"/>
      <c r="VOK81" s="163"/>
      <c r="VOL81" s="163"/>
      <c r="VOM81" s="163"/>
      <c r="VON81" s="163"/>
      <c r="VOO81" s="163"/>
      <c r="VOP81" s="163"/>
      <c r="VOQ81" s="163"/>
      <c r="VOR81" s="163"/>
      <c r="VOS81" s="163"/>
      <c r="VOT81" s="163"/>
      <c r="VOU81" s="163"/>
      <c r="VOV81" s="163"/>
      <c r="VOW81" s="163"/>
      <c r="VOX81" s="163"/>
      <c r="VOY81" s="163"/>
      <c r="VOZ81" s="163"/>
      <c r="VPA81" s="163"/>
      <c r="VPB81" s="163"/>
      <c r="VPC81" s="163"/>
      <c r="VPD81" s="163"/>
      <c r="VPE81" s="163"/>
      <c r="VPF81" s="163"/>
      <c r="VPG81" s="163"/>
      <c r="VPH81" s="163"/>
      <c r="VPI81" s="163"/>
      <c r="VPJ81" s="163"/>
      <c r="VPK81" s="163"/>
      <c r="VPL81" s="163"/>
      <c r="VPM81" s="163"/>
      <c r="VPN81" s="163"/>
      <c r="VPO81" s="163"/>
      <c r="VPP81" s="163"/>
      <c r="VPQ81" s="163"/>
      <c r="VPR81" s="163"/>
      <c r="VPS81" s="163"/>
      <c r="VPT81" s="163"/>
      <c r="VPU81" s="163"/>
      <c r="VPV81" s="163"/>
      <c r="VPW81" s="163"/>
      <c r="VPX81" s="163"/>
      <c r="VPY81" s="163"/>
      <c r="VPZ81" s="163"/>
      <c r="VQA81" s="163"/>
      <c r="VQB81" s="163"/>
      <c r="VQC81" s="163"/>
      <c r="VQD81" s="163"/>
      <c r="VQE81" s="163"/>
      <c r="VQF81" s="163"/>
      <c r="VQG81" s="163"/>
      <c r="VQH81" s="163"/>
      <c r="VQI81" s="163"/>
      <c r="VQJ81" s="163"/>
      <c r="VQK81" s="163"/>
      <c r="VQL81" s="163"/>
      <c r="VQM81" s="163"/>
      <c r="VQN81" s="163"/>
      <c r="VQO81" s="163"/>
      <c r="VQP81" s="163"/>
      <c r="VQQ81" s="163"/>
      <c r="VQR81" s="163"/>
      <c r="VQS81" s="163"/>
      <c r="VQT81" s="163"/>
      <c r="VQU81" s="163"/>
      <c r="VQV81" s="163"/>
      <c r="VQW81" s="163"/>
      <c r="VQX81" s="163"/>
      <c r="VQY81" s="163"/>
      <c r="VQZ81" s="163"/>
      <c r="VRA81" s="163"/>
      <c r="VRB81" s="163"/>
      <c r="VRC81" s="163"/>
      <c r="VRD81" s="163"/>
      <c r="VRE81" s="163"/>
      <c r="VRF81" s="163"/>
      <c r="VRG81" s="163"/>
      <c r="VRH81" s="163"/>
      <c r="VRI81" s="163"/>
      <c r="VRJ81" s="163"/>
      <c r="VRK81" s="163"/>
      <c r="VRL81" s="163"/>
      <c r="VRM81" s="163"/>
      <c r="VRN81" s="163"/>
      <c r="VRO81" s="163"/>
      <c r="VRP81" s="163"/>
      <c r="VRQ81" s="163"/>
      <c r="VRR81" s="163"/>
      <c r="VRS81" s="163"/>
      <c r="VRT81" s="163"/>
      <c r="VRU81" s="163"/>
      <c r="VRV81" s="163"/>
      <c r="VRW81" s="163"/>
      <c r="VRX81" s="163"/>
      <c r="VRY81" s="163"/>
      <c r="VRZ81" s="163"/>
      <c r="VSA81" s="163"/>
      <c r="VSB81" s="163"/>
      <c r="VSC81" s="163"/>
      <c r="VSD81" s="163"/>
      <c r="VSE81" s="163"/>
      <c r="VSF81" s="163"/>
      <c r="VSG81" s="163"/>
      <c r="VSH81" s="163"/>
      <c r="VSI81" s="163"/>
      <c r="VSJ81" s="163"/>
      <c r="VSK81" s="163"/>
      <c r="VSL81" s="163"/>
      <c r="VSM81" s="163"/>
      <c r="VSN81" s="163"/>
      <c r="VSO81" s="163"/>
      <c r="VSP81" s="163"/>
      <c r="VSQ81" s="163"/>
      <c r="VSR81" s="163"/>
      <c r="VSS81" s="163"/>
      <c r="VST81" s="163"/>
      <c r="VSU81" s="163"/>
      <c r="VSV81" s="163"/>
      <c r="VSW81" s="163"/>
      <c r="VSX81" s="163"/>
      <c r="VSY81" s="163"/>
      <c r="VSZ81" s="163"/>
      <c r="VTA81" s="163"/>
      <c r="VTB81" s="163"/>
      <c r="VTC81" s="163"/>
      <c r="VTD81" s="163"/>
      <c r="VTE81" s="163"/>
      <c r="VTF81" s="163"/>
      <c r="VTG81" s="163"/>
      <c r="VTH81" s="163"/>
      <c r="VTI81" s="163"/>
      <c r="VTJ81" s="163"/>
      <c r="VTK81" s="163"/>
      <c r="VTL81" s="163"/>
      <c r="VTM81" s="163"/>
      <c r="VTN81" s="163"/>
      <c r="VTO81" s="163"/>
      <c r="VTP81" s="163"/>
      <c r="VTQ81" s="163"/>
      <c r="VTR81" s="163"/>
      <c r="VTS81" s="163"/>
      <c r="VTT81" s="163"/>
      <c r="VTU81" s="163"/>
      <c r="VTV81" s="163"/>
      <c r="VTW81" s="163"/>
      <c r="VTX81" s="163"/>
      <c r="VTY81" s="163"/>
      <c r="VTZ81" s="163"/>
      <c r="VUA81" s="163"/>
      <c r="VUB81" s="163"/>
      <c r="VUC81" s="163"/>
      <c r="VUD81" s="163"/>
      <c r="VUE81" s="163"/>
      <c r="VUF81" s="163"/>
      <c r="VUG81" s="163"/>
      <c r="VUH81" s="163"/>
      <c r="VUI81" s="163"/>
      <c r="VUJ81" s="163"/>
      <c r="VUK81" s="163"/>
      <c r="VUL81" s="163"/>
      <c r="VUM81" s="163"/>
      <c r="VUN81" s="163"/>
      <c r="VUO81" s="163"/>
      <c r="VUP81" s="163"/>
      <c r="VUQ81" s="163"/>
      <c r="VUR81" s="163"/>
      <c r="VUS81" s="163"/>
      <c r="VUT81" s="163"/>
      <c r="VUU81" s="163"/>
      <c r="VUV81" s="163"/>
      <c r="VUW81" s="163"/>
      <c r="VUX81" s="163"/>
      <c r="VUY81" s="163"/>
      <c r="VUZ81" s="163"/>
      <c r="VVA81" s="163"/>
      <c r="VVB81" s="163"/>
      <c r="VVC81" s="163"/>
      <c r="VVD81" s="163"/>
      <c r="VVE81" s="163"/>
      <c r="VVF81" s="163"/>
      <c r="VVG81" s="163"/>
      <c r="VVH81" s="163"/>
      <c r="VVI81" s="163"/>
      <c r="VVJ81" s="163"/>
      <c r="VVK81" s="163"/>
      <c r="VVL81" s="163"/>
      <c r="VVM81" s="163"/>
      <c r="VVN81" s="163"/>
      <c r="VVO81" s="163"/>
      <c r="VVP81" s="163"/>
      <c r="VVQ81" s="163"/>
      <c r="VVR81" s="163"/>
      <c r="VVS81" s="163"/>
      <c r="VVT81" s="163"/>
      <c r="VVU81" s="163"/>
      <c r="VVV81" s="163"/>
      <c r="VVW81" s="163"/>
      <c r="VVX81" s="163"/>
      <c r="VVY81" s="163"/>
      <c r="VVZ81" s="163"/>
      <c r="VWA81" s="163"/>
      <c r="VWB81" s="163"/>
      <c r="VWC81" s="163"/>
      <c r="VWD81" s="163"/>
      <c r="VWE81" s="163"/>
      <c r="VWF81" s="163"/>
      <c r="VWG81" s="163"/>
      <c r="VWH81" s="163"/>
      <c r="VWI81" s="163"/>
      <c r="VWJ81" s="163"/>
      <c r="VWK81" s="163"/>
      <c r="VWL81" s="163"/>
      <c r="VWM81" s="163"/>
      <c r="VWN81" s="163"/>
      <c r="VWO81" s="163"/>
      <c r="VWP81" s="163"/>
      <c r="VWQ81" s="163"/>
      <c r="VWR81" s="163"/>
      <c r="VWS81" s="163"/>
      <c r="VWT81" s="163"/>
      <c r="VWU81" s="163"/>
      <c r="VWV81" s="163"/>
      <c r="VWW81" s="163"/>
      <c r="VWX81" s="163"/>
      <c r="VWY81" s="163"/>
      <c r="VWZ81" s="163"/>
      <c r="VXA81" s="163"/>
      <c r="VXB81" s="163"/>
      <c r="VXC81" s="163"/>
      <c r="VXD81" s="163"/>
      <c r="VXE81" s="163"/>
      <c r="VXF81" s="163"/>
      <c r="VXG81" s="163"/>
      <c r="VXH81" s="163"/>
      <c r="VXI81" s="163"/>
      <c r="VXJ81" s="163"/>
      <c r="VXK81" s="163"/>
      <c r="VXL81" s="163"/>
      <c r="VXM81" s="163"/>
      <c r="VXN81" s="163"/>
      <c r="VXO81" s="163"/>
      <c r="VXP81" s="163"/>
      <c r="VXQ81" s="163"/>
      <c r="VXR81" s="163"/>
      <c r="VXS81" s="163"/>
      <c r="VXT81" s="163"/>
      <c r="VXU81" s="163"/>
      <c r="VXV81" s="163"/>
      <c r="VXW81" s="163"/>
      <c r="VXX81" s="163"/>
      <c r="VXY81" s="163"/>
      <c r="VXZ81" s="163"/>
      <c r="VYA81" s="163"/>
      <c r="VYB81" s="163"/>
      <c r="VYC81" s="163"/>
      <c r="VYD81" s="163"/>
      <c r="VYE81" s="163"/>
      <c r="VYF81" s="163"/>
      <c r="VYG81" s="163"/>
      <c r="VYH81" s="163"/>
      <c r="VYI81" s="163"/>
      <c r="VYJ81" s="163"/>
      <c r="VYK81" s="163"/>
      <c r="VYL81" s="163"/>
      <c r="VYM81" s="163"/>
      <c r="VYN81" s="163"/>
      <c r="VYO81" s="163"/>
      <c r="VYP81" s="163"/>
      <c r="VYQ81" s="163"/>
      <c r="VYR81" s="163"/>
      <c r="VYS81" s="163"/>
      <c r="VYT81" s="163"/>
      <c r="VYU81" s="163"/>
      <c r="VYV81" s="163"/>
      <c r="VYW81" s="163"/>
      <c r="VYX81" s="163"/>
      <c r="VYY81" s="163"/>
      <c r="VYZ81" s="163"/>
      <c r="VZA81" s="163"/>
      <c r="VZB81" s="163"/>
      <c r="VZC81" s="163"/>
      <c r="VZD81" s="163"/>
      <c r="VZE81" s="163"/>
      <c r="VZF81" s="163"/>
      <c r="VZG81" s="163"/>
      <c r="VZH81" s="163"/>
      <c r="VZI81" s="163"/>
      <c r="VZJ81" s="163"/>
      <c r="VZK81" s="163"/>
      <c r="VZL81" s="163"/>
      <c r="VZM81" s="163"/>
      <c r="VZN81" s="163"/>
      <c r="VZO81" s="163"/>
      <c r="VZP81" s="163"/>
      <c r="VZQ81" s="163"/>
      <c r="VZR81" s="163"/>
      <c r="VZS81" s="163"/>
      <c r="VZT81" s="163"/>
      <c r="VZU81" s="163"/>
      <c r="VZV81" s="163"/>
      <c r="VZW81" s="163"/>
      <c r="VZX81" s="163"/>
      <c r="VZY81" s="163"/>
      <c r="VZZ81" s="163"/>
      <c r="WAA81" s="163"/>
      <c r="WAB81" s="163"/>
      <c r="WAC81" s="163"/>
      <c r="WAD81" s="163"/>
      <c r="WAE81" s="163"/>
      <c r="WAF81" s="163"/>
      <c r="WAG81" s="163"/>
      <c r="WAH81" s="163"/>
      <c r="WAI81" s="163"/>
      <c r="WAJ81" s="163"/>
      <c r="WAK81" s="163"/>
      <c r="WAL81" s="163"/>
      <c r="WAM81" s="163"/>
      <c r="WAN81" s="163"/>
      <c r="WAO81" s="163"/>
      <c r="WAP81" s="163"/>
      <c r="WAQ81" s="163"/>
      <c r="WAR81" s="163"/>
      <c r="WAS81" s="163"/>
      <c r="WAT81" s="163"/>
      <c r="WAU81" s="163"/>
      <c r="WAV81" s="163"/>
      <c r="WAW81" s="163"/>
      <c r="WAX81" s="163"/>
      <c r="WAY81" s="163"/>
      <c r="WAZ81" s="163"/>
      <c r="WBA81" s="163"/>
      <c r="WBB81" s="163"/>
      <c r="WBC81" s="163"/>
      <c r="WBD81" s="163"/>
      <c r="WBE81" s="163"/>
      <c r="WBF81" s="163"/>
      <c r="WBG81" s="163"/>
      <c r="WBH81" s="163"/>
      <c r="WBI81" s="163"/>
      <c r="WBJ81" s="163"/>
      <c r="WBK81" s="163"/>
      <c r="WBL81" s="163"/>
      <c r="WBM81" s="163"/>
      <c r="WBN81" s="163"/>
      <c r="WBO81" s="163"/>
      <c r="WBP81" s="163"/>
      <c r="WBQ81" s="163"/>
      <c r="WBR81" s="163"/>
      <c r="WBS81" s="163"/>
      <c r="WBT81" s="163"/>
      <c r="WBU81" s="163"/>
      <c r="WBV81" s="163"/>
      <c r="WBW81" s="163"/>
      <c r="WBX81" s="163"/>
      <c r="WBY81" s="163"/>
      <c r="WBZ81" s="163"/>
      <c r="WCA81" s="163"/>
      <c r="WCB81" s="163"/>
      <c r="WCC81" s="163"/>
      <c r="WCD81" s="163"/>
      <c r="WCE81" s="163"/>
      <c r="WCF81" s="163"/>
      <c r="WCG81" s="163"/>
      <c r="WCH81" s="163"/>
      <c r="WCI81" s="163"/>
      <c r="WCJ81" s="163"/>
      <c r="WCK81" s="163"/>
      <c r="WCL81" s="163"/>
      <c r="WCM81" s="163"/>
      <c r="WCN81" s="163"/>
      <c r="WCO81" s="163"/>
      <c r="WCP81" s="163"/>
      <c r="WCQ81" s="163"/>
      <c r="WCR81" s="163"/>
      <c r="WCS81" s="163"/>
      <c r="WCT81" s="163"/>
      <c r="WCU81" s="163"/>
      <c r="WCV81" s="163"/>
      <c r="WCW81" s="163"/>
      <c r="WCX81" s="163"/>
      <c r="WCY81" s="163"/>
      <c r="WCZ81" s="163"/>
      <c r="WDA81" s="163"/>
      <c r="WDB81" s="163"/>
      <c r="WDC81" s="163"/>
      <c r="WDD81" s="163"/>
      <c r="WDE81" s="163"/>
      <c r="WDF81" s="163"/>
      <c r="WDG81" s="163"/>
      <c r="WDH81" s="163"/>
      <c r="WDI81" s="163"/>
      <c r="WDJ81" s="163"/>
      <c r="WDK81" s="163"/>
      <c r="WDL81" s="163"/>
      <c r="WDM81" s="163"/>
      <c r="WDN81" s="163"/>
      <c r="WDO81" s="163"/>
      <c r="WDP81" s="163"/>
      <c r="WDQ81" s="163"/>
      <c r="WDR81" s="163"/>
      <c r="WDS81" s="163"/>
      <c r="WDT81" s="163"/>
      <c r="WDU81" s="163"/>
      <c r="WDV81" s="163"/>
      <c r="WDW81" s="163"/>
      <c r="WDX81" s="163"/>
      <c r="WDY81" s="163"/>
      <c r="WDZ81" s="163"/>
      <c r="WEA81" s="163"/>
      <c r="WEB81" s="163"/>
      <c r="WEC81" s="163"/>
      <c r="WED81" s="163"/>
      <c r="WEE81" s="163"/>
      <c r="WEF81" s="163"/>
      <c r="WEG81" s="163"/>
      <c r="WEH81" s="163"/>
      <c r="WEI81" s="163"/>
      <c r="WEJ81" s="163"/>
      <c r="WEK81" s="163"/>
      <c r="WEL81" s="163"/>
      <c r="WEM81" s="163"/>
      <c r="WEN81" s="163"/>
      <c r="WEO81" s="163"/>
      <c r="WEP81" s="163"/>
      <c r="WEQ81" s="163"/>
      <c r="WER81" s="163"/>
      <c r="WES81" s="163"/>
      <c r="WET81" s="163"/>
      <c r="WEU81" s="163"/>
      <c r="WEV81" s="163"/>
      <c r="WEW81" s="163"/>
      <c r="WEX81" s="163"/>
      <c r="WEY81" s="163"/>
      <c r="WEZ81" s="163"/>
      <c r="WFA81" s="163"/>
      <c r="WFB81" s="163"/>
      <c r="WFC81" s="163"/>
      <c r="WFD81" s="163"/>
      <c r="WFE81" s="163"/>
      <c r="WFF81" s="163"/>
      <c r="WFG81" s="163"/>
      <c r="WFH81" s="163"/>
      <c r="WFI81" s="163"/>
      <c r="WFJ81" s="163"/>
      <c r="WFK81" s="163"/>
      <c r="WFL81" s="163"/>
      <c r="WFM81" s="163"/>
      <c r="WFN81" s="163"/>
      <c r="WFO81" s="163"/>
      <c r="WFP81" s="163"/>
      <c r="WFQ81" s="163"/>
      <c r="WFR81" s="163"/>
      <c r="WFS81" s="163"/>
      <c r="WFT81" s="163"/>
      <c r="WFU81" s="163"/>
      <c r="WFV81" s="163"/>
      <c r="WFW81" s="163"/>
      <c r="WFX81" s="163"/>
      <c r="WFY81" s="163"/>
      <c r="WFZ81" s="163"/>
      <c r="WGA81" s="163"/>
      <c r="WGB81" s="163"/>
      <c r="WGC81" s="163"/>
      <c r="WGD81" s="163"/>
      <c r="WGE81" s="163"/>
      <c r="WGF81" s="163"/>
      <c r="WGG81" s="163"/>
      <c r="WGH81" s="163"/>
      <c r="WGI81" s="163"/>
      <c r="WGJ81" s="163"/>
      <c r="WGK81" s="163"/>
      <c r="WGL81" s="163"/>
      <c r="WGM81" s="163"/>
      <c r="WGN81" s="163"/>
      <c r="WGO81" s="163"/>
      <c r="WGP81" s="163"/>
      <c r="WGQ81" s="163"/>
      <c r="WGR81" s="163"/>
      <c r="WGS81" s="163"/>
      <c r="WGT81" s="163"/>
      <c r="WGU81" s="163"/>
      <c r="WGV81" s="163"/>
      <c r="WGW81" s="163"/>
      <c r="WGX81" s="163"/>
      <c r="WGY81" s="163"/>
      <c r="WGZ81" s="163"/>
      <c r="WHA81" s="163"/>
      <c r="WHB81" s="163"/>
      <c r="WHC81" s="163"/>
      <c r="WHD81" s="163"/>
      <c r="WHE81" s="163"/>
      <c r="WHF81" s="163"/>
      <c r="WHG81" s="163"/>
      <c r="WHH81" s="163"/>
      <c r="WHI81" s="163"/>
      <c r="WHJ81" s="163"/>
      <c r="WHK81" s="163"/>
      <c r="WHL81" s="163"/>
      <c r="WHM81" s="163"/>
      <c r="WHN81" s="163"/>
      <c r="WHO81" s="163"/>
      <c r="WHP81" s="163"/>
      <c r="WHQ81" s="163"/>
      <c r="WHR81" s="163"/>
      <c r="WHS81" s="163"/>
      <c r="WHT81" s="163"/>
      <c r="WHU81" s="163"/>
      <c r="WHV81" s="163"/>
      <c r="WHW81" s="163"/>
      <c r="WHX81" s="163"/>
      <c r="WHY81" s="163"/>
      <c r="WHZ81" s="163"/>
      <c r="WIA81" s="163"/>
      <c r="WIB81" s="163"/>
      <c r="WIC81" s="163"/>
      <c r="WID81" s="163"/>
      <c r="WIE81" s="163"/>
      <c r="WIF81" s="163"/>
      <c r="WIG81" s="163"/>
      <c r="WIH81" s="163"/>
      <c r="WII81" s="163"/>
      <c r="WIJ81" s="163"/>
      <c r="WIK81" s="163"/>
      <c r="WIL81" s="163"/>
      <c r="WIM81" s="163"/>
      <c r="WIN81" s="163"/>
      <c r="WIO81" s="163"/>
      <c r="WIP81" s="163"/>
      <c r="WIQ81" s="163"/>
      <c r="WIR81" s="163"/>
      <c r="WIS81" s="163"/>
      <c r="WIT81" s="163"/>
      <c r="WIU81" s="163"/>
      <c r="WIV81" s="163"/>
      <c r="WIW81" s="163"/>
      <c r="WIX81" s="163"/>
      <c r="WIY81" s="163"/>
      <c r="WIZ81" s="163"/>
      <c r="WJA81" s="163"/>
      <c r="WJB81" s="163"/>
      <c r="WJC81" s="163"/>
      <c r="WJD81" s="163"/>
      <c r="WJE81" s="163"/>
      <c r="WJF81" s="163"/>
      <c r="WJG81" s="163"/>
      <c r="WJH81" s="163"/>
      <c r="WJI81" s="163"/>
      <c r="WJJ81" s="163"/>
      <c r="WJK81" s="163"/>
      <c r="WJL81" s="163"/>
      <c r="WJM81" s="163"/>
      <c r="WJN81" s="163"/>
      <c r="WJO81" s="163"/>
      <c r="WJP81" s="163"/>
      <c r="WJQ81" s="163"/>
      <c r="WJR81" s="163"/>
      <c r="WJS81" s="163"/>
      <c r="WJT81" s="163"/>
      <c r="WJU81" s="163"/>
      <c r="WJV81" s="163"/>
      <c r="WJW81" s="163"/>
      <c r="WJX81" s="163"/>
      <c r="WJY81" s="163"/>
      <c r="WJZ81" s="163"/>
      <c r="WKA81" s="163"/>
      <c r="WKB81" s="163"/>
      <c r="WKC81" s="163"/>
      <c r="WKD81" s="163"/>
      <c r="WKE81" s="163"/>
      <c r="WKF81" s="163"/>
      <c r="WKG81" s="163"/>
      <c r="WKH81" s="163"/>
      <c r="WKI81" s="163"/>
      <c r="WKJ81" s="163"/>
      <c r="WKK81" s="163"/>
      <c r="WKL81" s="163"/>
      <c r="WKM81" s="163"/>
      <c r="WKN81" s="163"/>
      <c r="WKO81" s="163"/>
      <c r="WKP81" s="163"/>
      <c r="WKQ81" s="163"/>
      <c r="WKR81" s="163"/>
      <c r="WKS81" s="163"/>
      <c r="WKT81" s="163"/>
      <c r="WKU81" s="163"/>
      <c r="WKV81" s="163"/>
      <c r="WKW81" s="163"/>
      <c r="WKX81" s="163"/>
      <c r="WKY81" s="163"/>
      <c r="WKZ81" s="163"/>
      <c r="WLA81" s="163"/>
      <c r="WLB81" s="163"/>
      <c r="WLC81" s="163"/>
      <c r="WLD81" s="163"/>
      <c r="WLE81" s="163"/>
      <c r="WLF81" s="163"/>
      <c r="WLG81" s="163"/>
      <c r="WLH81" s="163"/>
      <c r="WLI81" s="163"/>
      <c r="WLJ81" s="163"/>
      <c r="WLK81" s="163"/>
      <c r="WLL81" s="163"/>
      <c r="WLM81" s="163"/>
      <c r="WLN81" s="163"/>
      <c r="WLO81" s="163"/>
      <c r="WLP81" s="163"/>
      <c r="WLQ81" s="163"/>
      <c r="WLR81" s="163"/>
      <c r="WLS81" s="163"/>
      <c r="WLT81" s="163"/>
      <c r="WLU81" s="163"/>
      <c r="WLV81" s="163"/>
      <c r="WLW81" s="163"/>
      <c r="WLX81" s="163"/>
      <c r="WLY81" s="163"/>
      <c r="WLZ81" s="163"/>
      <c r="WMA81" s="163"/>
      <c r="WMB81" s="163"/>
      <c r="WMC81" s="163"/>
      <c r="WMD81" s="163"/>
      <c r="WME81" s="163"/>
      <c r="WMF81" s="163"/>
      <c r="WMG81" s="163"/>
      <c r="WMH81" s="163"/>
      <c r="WMI81" s="163"/>
      <c r="WMJ81" s="163"/>
      <c r="WMK81" s="163"/>
      <c r="WML81" s="163"/>
      <c r="WMM81" s="163"/>
      <c r="WMN81" s="163"/>
      <c r="WMO81" s="163"/>
      <c r="WMP81" s="163"/>
      <c r="WMQ81" s="163"/>
      <c r="WMR81" s="163"/>
      <c r="WMS81" s="163"/>
      <c r="WMT81" s="163"/>
      <c r="WMU81" s="163"/>
      <c r="WMV81" s="163"/>
      <c r="WMW81" s="163"/>
      <c r="WMX81" s="163"/>
      <c r="WMY81" s="163"/>
      <c r="WMZ81" s="163"/>
      <c r="WNA81" s="163"/>
      <c r="WNB81" s="163"/>
      <c r="WNC81" s="163"/>
      <c r="WND81" s="163"/>
      <c r="WNE81" s="163"/>
      <c r="WNF81" s="163"/>
      <c r="WNG81" s="163"/>
      <c r="WNH81" s="163"/>
      <c r="WNI81" s="163"/>
      <c r="WNJ81" s="163"/>
      <c r="WNK81" s="163"/>
      <c r="WNL81" s="163"/>
      <c r="WNM81" s="163"/>
      <c r="WNN81" s="163"/>
      <c r="WNO81" s="163"/>
      <c r="WNP81" s="163"/>
      <c r="WNQ81" s="163"/>
      <c r="WNR81" s="163"/>
      <c r="WNS81" s="163"/>
      <c r="WNT81" s="163"/>
      <c r="WNU81" s="163"/>
      <c r="WNV81" s="163"/>
      <c r="WNW81" s="163"/>
      <c r="WNX81" s="163"/>
      <c r="WNY81" s="163"/>
      <c r="WNZ81" s="163"/>
      <c r="WOA81" s="163"/>
      <c r="WOB81" s="163"/>
      <c r="WOC81" s="163"/>
      <c r="WOD81" s="163"/>
      <c r="WOE81" s="163"/>
      <c r="WOF81" s="163"/>
      <c r="WOG81" s="163"/>
      <c r="WOH81" s="163"/>
      <c r="WOI81" s="163"/>
      <c r="WOJ81" s="163"/>
      <c r="WOK81" s="163"/>
      <c r="WOL81" s="163"/>
      <c r="WOM81" s="163"/>
      <c r="WON81" s="163"/>
      <c r="WOO81" s="163"/>
      <c r="WOP81" s="163"/>
      <c r="WOQ81" s="163"/>
      <c r="WOR81" s="163"/>
      <c r="WOS81" s="163"/>
      <c r="WOT81" s="163"/>
      <c r="WOU81" s="163"/>
      <c r="WOV81" s="163"/>
      <c r="WOW81" s="163"/>
      <c r="WOX81" s="163"/>
      <c r="WOY81" s="163"/>
      <c r="WOZ81" s="163"/>
      <c r="WPA81" s="163"/>
      <c r="WPB81" s="163"/>
      <c r="WPC81" s="163"/>
      <c r="WPD81" s="163"/>
      <c r="WPE81" s="163"/>
      <c r="WPF81" s="163"/>
      <c r="WPG81" s="163"/>
      <c r="WPH81" s="163"/>
      <c r="WPI81" s="163"/>
      <c r="WPJ81" s="163"/>
      <c r="WPK81" s="163"/>
      <c r="WPL81" s="163"/>
      <c r="WPM81" s="163"/>
      <c r="WPN81" s="163"/>
      <c r="WPO81" s="163"/>
      <c r="WPP81" s="163"/>
      <c r="WPQ81" s="163"/>
      <c r="WPR81" s="163"/>
      <c r="WPS81" s="163"/>
      <c r="WPT81" s="163"/>
      <c r="WPU81" s="163"/>
      <c r="WPV81" s="163"/>
      <c r="WPW81" s="163"/>
      <c r="WPX81" s="163"/>
      <c r="WPY81" s="163"/>
      <c r="WPZ81" s="163"/>
      <c r="WQA81" s="163"/>
      <c r="WQB81" s="163"/>
      <c r="WQC81" s="163"/>
      <c r="WQD81" s="163"/>
      <c r="WQE81" s="163"/>
      <c r="WQF81" s="163"/>
      <c r="WQG81" s="163"/>
      <c r="WQH81" s="163"/>
      <c r="WQI81" s="163"/>
      <c r="WQJ81" s="163"/>
      <c r="WQK81" s="163"/>
      <c r="WQL81" s="163"/>
      <c r="WQM81" s="163"/>
      <c r="WQN81" s="163"/>
      <c r="WQO81" s="163"/>
      <c r="WQP81" s="163"/>
      <c r="WQQ81" s="163"/>
      <c r="WQR81" s="163"/>
      <c r="WQS81" s="163"/>
      <c r="WQT81" s="163"/>
      <c r="WQU81" s="163"/>
      <c r="WQV81" s="163"/>
      <c r="WQW81" s="163"/>
      <c r="WQX81" s="163"/>
      <c r="WQY81" s="163"/>
      <c r="WQZ81" s="163"/>
      <c r="WRA81" s="163"/>
      <c r="WRB81" s="163"/>
      <c r="WRC81" s="163"/>
      <c r="WRD81" s="163"/>
      <c r="WRE81" s="163"/>
      <c r="WRF81" s="163"/>
      <c r="WRG81" s="163"/>
      <c r="WRH81" s="163"/>
      <c r="WRI81" s="163"/>
      <c r="WRJ81" s="163"/>
      <c r="WRK81" s="163"/>
      <c r="WRL81" s="163"/>
      <c r="WRM81" s="163"/>
      <c r="WRN81" s="163"/>
      <c r="WRO81" s="163"/>
      <c r="WRP81" s="163"/>
      <c r="WRQ81" s="163"/>
      <c r="WRR81" s="163"/>
      <c r="WRS81" s="163"/>
      <c r="WRT81" s="163"/>
      <c r="WRU81" s="163"/>
      <c r="WRV81" s="163"/>
      <c r="WRW81" s="163"/>
      <c r="WRX81" s="163"/>
      <c r="WRY81" s="163"/>
      <c r="WRZ81" s="163"/>
      <c r="WSA81" s="163"/>
      <c r="WSB81" s="163"/>
      <c r="WSC81" s="163"/>
      <c r="WSD81" s="163"/>
      <c r="WSE81" s="163"/>
      <c r="WSF81" s="163"/>
      <c r="WSG81" s="163"/>
      <c r="WSH81" s="163"/>
      <c r="WSI81" s="163"/>
      <c r="WSJ81" s="163"/>
      <c r="WSK81" s="163"/>
      <c r="WSL81" s="163"/>
      <c r="WSM81" s="163"/>
      <c r="WSN81" s="163"/>
      <c r="WSO81" s="163"/>
      <c r="WSP81" s="163"/>
      <c r="WSQ81" s="163"/>
      <c r="WSR81" s="163"/>
      <c r="WSS81" s="163"/>
      <c r="WST81" s="163"/>
      <c r="WSU81" s="163"/>
      <c r="WSV81" s="163"/>
      <c r="WSW81" s="163"/>
      <c r="WSX81" s="163"/>
      <c r="WSY81" s="163"/>
      <c r="WSZ81" s="163"/>
      <c r="WTA81" s="163"/>
      <c r="WTB81" s="163"/>
      <c r="WTC81" s="163"/>
      <c r="WTD81" s="163"/>
      <c r="WTE81" s="163"/>
      <c r="WTF81" s="163"/>
      <c r="WTG81" s="163"/>
      <c r="WTH81" s="163"/>
      <c r="WTI81" s="163"/>
      <c r="WTJ81" s="163"/>
      <c r="WTK81" s="163"/>
      <c r="WTL81" s="163"/>
      <c r="WTM81" s="163"/>
      <c r="WTN81" s="163"/>
      <c r="WTO81" s="163"/>
      <c r="WTP81" s="163"/>
      <c r="WTQ81" s="163"/>
      <c r="WTR81" s="163"/>
      <c r="WTS81" s="163"/>
      <c r="WTT81" s="163"/>
      <c r="WTU81" s="163"/>
      <c r="WTV81" s="163"/>
      <c r="WTW81" s="163"/>
      <c r="WTX81" s="163"/>
      <c r="WTY81" s="163"/>
      <c r="WTZ81" s="163"/>
      <c r="WUA81" s="163"/>
      <c r="WUB81" s="163"/>
      <c r="WUC81" s="163"/>
      <c r="WUD81" s="163"/>
      <c r="WUE81" s="163"/>
      <c r="WUF81" s="163"/>
      <c r="WUG81" s="163"/>
      <c r="WUH81" s="163"/>
      <c r="WUI81" s="163"/>
      <c r="WUJ81" s="163"/>
      <c r="WUK81" s="163"/>
      <c r="WUL81" s="163"/>
      <c r="WUM81" s="163"/>
      <c r="WUN81" s="163"/>
      <c r="WUO81" s="163"/>
      <c r="WUP81" s="163"/>
      <c r="WUQ81" s="163"/>
      <c r="WUR81" s="163"/>
      <c r="WUS81" s="163"/>
      <c r="WUT81" s="163"/>
      <c r="WUU81" s="163"/>
      <c r="WUV81" s="163"/>
      <c r="WUW81" s="163"/>
      <c r="WUX81" s="163"/>
      <c r="WUY81" s="163"/>
      <c r="WUZ81" s="163"/>
      <c r="WVA81" s="163"/>
      <c r="WVB81" s="163"/>
      <c r="WVC81" s="163"/>
      <c r="WVD81" s="163"/>
      <c r="WVE81" s="163"/>
      <c r="WVF81" s="163"/>
      <c r="WVG81" s="163"/>
      <c r="WVH81" s="163"/>
      <c r="WVI81" s="163"/>
      <c r="WVJ81" s="163"/>
      <c r="WVK81" s="163"/>
      <c r="WVL81" s="163"/>
      <c r="WVM81" s="163"/>
      <c r="WVN81" s="163"/>
      <c r="WVO81" s="163"/>
      <c r="WVP81" s="163"/>
      <c r="WVQ81" s="163"/>
      <c r="WVR81" s="163"/>
      <c r="WVS81" s="163"/>
      <c r="WVT81" s="163"/>
      <c r="WVU81" s="163"/>
      <c r="WVV81" s="163"/>
      <c r="WVW81" s="163"/>
      <c r="WVX81" s="163"/>
      <c r="WVY81" s="163"/>
      <c r="WVZ81" s="163"/>
      <c r="WWA81" s="163"/>
      <c r="WWB81" s="163"/>
      <c r="WWC81" s="163"/>
      <c r="WWD81" s="163"/>
      <c r="WWE81" s="163"/>
      <c r="WWF81" s="163"/>
      <c r="WWG81" s="163"/>
      <c r="WWH81" s="163"/>
      <c r="WWI81" s="163"/>
      <c r="WWJ81" s="163"/>
      <c r="WWK81" s="163"/>
      <c r="WWL81" s="163"/>
      <c r="WWM81" s="163"/>
      <c r="WWN81" s="163"/>
      <c r="WWO81" s="163"/>
      <c r="WWP81" s="163"/>
      <c r="WWQ81" s="163"/>
      <c r="WWR81" s="163"/>
      <c r="WWS81" s="163"/>
      <c r="WWT81" s="163"/>
      <c r="WWU81" s="163"/>
      <c r="WWV81" s="163"/>
      <c r="WWW81" s="163"/>
      <c r="WWX81" s="163"/>
      <c r="WWY81" s="163"/>
      <c r="WWZ81" s="163"/>
      <c r="WXA81" s="163"/>
      <c r="WXB81" s="163"/>
      <c r="WXC81" s="163"/>
      <c r="WXD81" s="163"/>
      <c r="WXE81" s="163"/>
      <c r="WXF81" s="163"/>
      <c r="WXG81" s="163"/>
      <c r="WXH81" s="163"/>
      <c r="WXI81" s="163"/>
      <c r="WXJ81" s="163"/>
      <c r="WXK81" s="163"/>
      <c r="WXL81" s="163"/>
      <c r="WXM81" s="163"/>
      <c r="WXN81" s="163"/>
      <c r="WXO81" s="163"/>
      <c r="WXP81" s="163"/>
      <c r="WXQ81" s="163"/>
      <c r="WXR81" s="163"/>
      <c r="WXS81" s="163"/>
      <c r="WXT81" s="163"/>
      <c r="WXU81" s="163"/>
      <c r="WXV81" s="163"/>
      <c r="WXW81" s="163"/>
      <c r="WXX81" s="163"/>
      <c r="WXY81" s="163"/>
      <c r="WXZ81" s="163"/>
      <c r="WYA81" s="163"/>
      <c r="WYB81" s="163"/>
      <c r="WYC81" s="163"/>
      <c r="WYD81" s="163"/>
      <c r="WYE81" s="163"/>
      <c r="WYF81" s="163"/>
      <c r="WYG81" s="163"/>
      <c r="WYH81" s="163"/>
      <c r="WYI81" s="163"/>
      <c r="WYJ81" s="163"/>
      <c r="WYK81" s="163"/>
      <c r="WYL81" s="163"/>
      <c r="WYM81" s="163"/>
      <c r="WYN81" s="163"/>
      <c r="WYO81" s="163"/>
      <c r="WYP81" s="163"/>
      <c r="WYQ81" s="163"/>
      <c r="WYR81" s="163"/>
      <c r="WYS81" s="163"/>
      <c r="WYT81" s="163"/>
      <c r="WYU81" s="163"/>
      <c r="WYV81" s="163"/>
      <c r="WYW81" s="163"/>
      <c r="WYX81" s="163"/>
      <c r="WYY81" s="163"/>
      <c r="WYZ81" s="163"/>
      <c r="WZA81" s="163"/>
      <c r="WZB81" s="163"/>
      <c r="WZC81" s="163"/>
      <c r="WZD81" s="163"/>
      <c r="WZE81" s="163"/>
      <c r="WZF81" s="163"/>
      <c r="WZG81" s="163"/>
      <c r="WZH81" s="163"/>
      <c r="WZI81" s="163"/>
      <c r="WZJ81" s="163"/>
      <c r="WZK81" s="163"/>
      <c r="WZL81" s="163"/>
      <c r="WZM81" s="163"/>
      <c r="WZN81" s="163"/>
      <c r="WZO81" s="163"/>
      <c r="WZP81" s="163"/>
      <c r="WZQ81" s="163"/>
      <c r="WZR81" s="163"/>
      <c r="WZS81" s="163"/>
      <c r="WZT81" s="163"/>
      <c r="WZU81" s="163"/>
      <c r="WZV81" s="163"/>
      <c r="WZW81" s="163"/>
      <c r="WZX81" s="163"/>
      <c r="WZY81" s="163"/>
      <c r="WZZ81" s="163"/>
      <c r="XAA81" s="163"/>
      <c r="XAB81" s="163"/>
      <c r="XAC81" s="163"/>
      <c r="XAD81" s="163"/>
      <c r="XAE81" s="163"/>
      <c r="XAF81" s="163"/>
      <c r="XAG81" s="163"/>
      <c r="XAH81" s="163"/>
      <c r="XAI81" s="163"/>
      <c r="XAJ81" s="163"/>
      <c r="XAK81" s="163"/>
      <c r="XAL81" s="163"/>
      <c r="XAM81" s="163"/>
      <c r="XAN81" s="163"/>
      <c r="XAO81" s="163"/>
      <c r="XAP81" s="163"/>
      <c r="XAQ81" s="163"/>
      <c r="XAR81" s="163"/>
      <c r="XAS81" s="163"/>
      <c r="XAT81" s="163"/>
      <c r="XAU81" s="163"/>
      <c r="XAV81" s="163"/>
      <c r="XAW81" s="163"/>
      <c r="XAX81" s="163"/>
      <c r="XAY81" s="163"/>
      <c r="XAZ81" s="163"/>
      <c r="XBA81" s="163"/>
      <c r="XBB81" s="163"/>
      <c r="XBC81" s="163"/>
      <c r="XBD81" s="163"/>
      <c r="XBE81" s="163"/>
      <c r="XBF81" s="163"/>
      <c r="XBG81" s="163"/>
      <c r="XBH81" s="163"/>
      <c r="XBI81" s="163"/>
      <c r="XBJ81" s="163"/>
      <c r="XBK81" s="163"/>
      <c r="XBL81" s="163"/>
      <c r="XBM81" s="163"/>
      <c r="XBN81" s="163"/>
      <c r="XBO81" s="163"/>
      <c r="XBP81" s="163"/>
      <c r="XBQ81" s="163"/>
      <c r="XBR81" s="163"/>
      <c r="XBS81" s="163"/>
      <c r="XBT81" s="163"/>
      <c r="XBU81" s="163"/>
      <c r="XBV81" s="163"/>
      <c r="XBW81" s="163"/>
      <c r="XBX81" s="163"/>
      <c r="XBY81" s="163"/>
      <c r="XBZ81" s="163"/>
      <c r="XCA81" s="163"/>
      <c r="XCB81" s="163"/>
      <c r="XCC81" s="163"/>
      <c r="XCD81" s="163"/>
      <c r="XCE81" s="163"/>
      <c r="XCF81" s="163"/>
      <c r="XCG81" s="163"/>
      <c r="XCH81" s="163"/>
      <c r="XCI81" s="163"/>
      <c r="XCJ81" s="163"/>
      <c r="XCK81" s="163"/>
      <c r="XCL81" s="163"/>
      <c r="XCM81" s="163"/>
      <c r="XCN81" s="163"/>
      <c r="XCO81" s="163"/>
      <c r="XCP81" s="163"/>
      <c r="XCQ81" s="163"/>
      <c r="XCR81" s="163"/>
      <c r="XCS81" s="163"/>
      <c r="XCT81" s="163"/>
      <c r="XCU81" s="163"/>
      <c r="XCV81" s="163"/>
      <c r="XCW81" s="163"/>
      <c r="XCX81" s="163"/>
      <c r="XCY81" s="163"/>
      <c r="XCZ81" s="163"/>
      <c r="XDA81" s="163"/>
      <c r="XDB81" s="163"/>
      <c r="XDC81" s="163"/>
      <c r="XDD81" s="163"/>
      <c r="XDE81" s="163"/>
      <c r="XDF81" s="163"/>
      <c r="XDG81" s="163"/>
      <c r="XDH81" s="163"/>
      <c r="XDI81" s="163"/>
      <c r="XDJ81" s="163"/>
      <c r="XDK81" s="163"/>
      <c r="XDL81" s="163"/>
      <c r="XDM81" s="163"/>
      <c r="XDN81" s="163"/>
      <c r="XDO81" s="163"/>
      <c r="XDP81" s="163"/>
      <c r="XDQ81" s="163"/>
      <c r="XDR81" s="163"/>
      <c r="XDS81" s="163"/>
      <c r="XDT81" s="163"/>
      <c r="XDU81" s="163"/>
      <c r="XDV81" s="163"/>
      <c r="XDW81" s="163"/>
      <c r="XDX81" s="163"/>
      <c r="XDY81" s="163"/>
      <c r="XDZ81" s="163"/>
      <c r="XEA81" s="163"/>
      <c r="XEB81" s="163"/>
      <c r="XEC81" s="163"/>
      <c r="XED81" s="163"/>
      <c r="XEE81" s="163"/>
      <c r="XEF81" s="163"/>
      <c r="XEG81" s="163"/>
      <c r="XEH81" s="163"/>
      <c r="XEI81" s="163"/>
      <c r="XEJ81" s="163"/>
      <c r="XEK81" s="163"/>
      <c r="XEL81" s="163"/>
      <c r="XEM81" s="163"/>
      <c r="XEN81" s="163"/>
      <c r="XEO81" s="163"/>
      <c r="XEP81" s="163"/>
      <c r="XEQ81" s="163"/>
      <c r="XER81" s="163"/>
      <c r="XES81" s="163"/>
      <c r="XET81" s="163"/>
      <c r="XEU81" s="163"/>
      <c r="XEV81" s="163"/>
      <c r="XEW81" s="163"/>
      <c r="XEX81" s="163"/>
      <c r="XEY81" s="163"/>
      <c r="XEZ81" s="163"/>
      <c r="XFA81" s="163"/>
      <c r="XFB81" s="163"/>
      <c r="XFC81" s="163"/>
      <c r="XFD81" s="163"/>
    </row>
    <row r="82" spans="1:16384" outlineLevel="2" x14ac:dyDescent="0.2">
      <c r="B82" s="61"/>
      <c r="D82" s="39"/>
      <c r="H82" s="163"/>
      <c r="I82" s="78"/>
    </row>
    <row r="83" spans="1:16384" outlineLevel="1" x14ac:dyDescent="0.2">
      <c r="B83" s="61" t="s">
        <v>189</v>
      </c>
      <c r="D83" s="39"/>
      <c r="H83" s="163"/>
      <c r="I83" s="78"/>
    </row>
    <row r="84" spans="1:16384" s="128" customFormat="1" outlineLevel="2" x14ac:dyDescent="0.2">
      <c r="B84" s="152"/>
      <c r="D84" s="153"/>
      <c r="E84" s="18" t="str">
        <f xml:space="preserve"> InpC!E64</f>
        <v>Include fixed charges for NAV</v>
      </c>
      <c r="F84"/>
      <c r="G84" s="19" t="b">
        <f xml:space="preserve"> InpC!G64</f>
        <v>0</v>
      </c>
      <c r="H84" s="159" t="str">
        <f xml:space="preserve"> InpC!H64</f>
        <v>Boolean</v>
      </c>
    </row>
    <row r="85" spans="1:16384" outlineLevel="2" x14ac:dyDescent="0.2">
      <c r="B85" s="61"/>
      <c r="D85" s="39"/>
      <c r="H85" s="163"/>
      <c r="I85" s="78"/>
    </row>
    <row r="86" spans="1:16384" outlineLevel="2" x14ac:dyDescent="0.2">
      <c r="B86" s="61"/>
      <c r="D86" s="39"/>
      <c r="E86" t="str">
        <f xml:space="preserve"> E$23</f>
        <v>Consumption by households (scaled for occupancy)</v>
      </c>
      <c r="G86" s="82"/>
      <c r="H86" s="164" t="str">
        <f xml:space="preserve"> H$23</f>
        <v>m3</v>
      </c>
      <c r="I86" s="55">
        <f xml:space="preserve"> SUM( J86:CO86 )</f>
        <v>591723.9686314034</v>
      </c>
      <c r="K86" s="55">
        <f t="shared" ref="K86:BV86" si="38" xml:space="preserve"> K$23</f>
        <v>2296.9800526018867</v>
      </c>
      <c r="L86" s="55">
        <f t="shared" si="38"/>
        <v>7177.5396725656437</v>
      </c>
      <c r="M86" s="55">
        <f t="shared" si="38"/>
        <v>7183.6482169678256</v>
      </c>
      <c r="N86" s="55">
        <f t="shared" si="38"/>
        <v>7183.6482169678266</v>
      </c>
      <c r="O86" s="55">
        <f t="shared" si="38"/>
        <v>7203.3294449595196</v>
      </c>
      <c r="P86" s="55">
        <f t="shared" si="38"/>
        <v>7183.6482169678256</v>
      </c>
      <c r="Q86" s="55">
        <f t="shared" si="38"/>
        <v>7183.6482169678266</v>
      </c>
      <c r="R86" s="55">
        <f t="shared" si="38"/>
        <v>7183.6482169678229</v>
      </c>
      <c r="S86" s="55">
        <f t="shared" si="38"/>
        <v>7203.3294449595169</v>
      </c>
      <c r="T86" s="55">
        <f t="shared" si="38"/>
        <v>7183.6482169678247</v>
      </c>
      <c r="U86" s="55">
        <f t="shared" si="38"/>
        <v>7183.6482169678229</v>
      </c>
      <c r="V86" s="55">
        <f t="shared" si="38"/>
        <v>7183.6482169678266</v>
      </c>
      <c r="W86" s="55">
        <f t="shared" si="38"/>
        <v>7203.3294449595187</v>
      </c>
      <c r="X86" s="55">
        <f t="shared" si="38"/>
        <v>7183.6482169678266</v>
      </c>
      <c r="Y86" s="55">
        <f t="shared" si="38"/>
        <v>7183.6482169678247</v>
      </c>
      <c r="Z86" s="55">
        <f t="shared" si="38"/>
        <v>7183.6482169678238</v>
      </c>
      <c r="AA86" s="55">
        <f t="shared" si="38"/>
        <v>7203.3294449595178</v>
      </c>
      <c r="AB86" s="55">
        <f t="shared" si="38"/>
        <v>7183.6482169678266</v>
      </c>
      <c r="AC86" s="55">
        <f t="shared" si="38"/>
        <v>7183.6482169678238</v>
      </c>
      <c r="AD86" s="55">
        <f t="shared" si="38"/>
        <v>7183.6482169678256</v>
      </c>
      <c r="AE86" s="55">
        <f t="shared" si="38"/>
        <v>7203.3294449595196</v>
      </c>
      <c r="AF86" s="55">
        <f t="shared" si="38"/>
        <v>7183.6482169678247</v>
      </c>
      <c r="AG86" s="55">
        <f t="shared" si="38"/>
        <v>7183.6482169678229</v>
      </c>
      <c r="AH86" s="55">
        <f t="shared" si="38"/>
        <v>7183.6482169678247</v>
      </c>
      <c r="AI86" s="55">
        <f t="shared" si="38"/>
        <v>7203.3294449595178</v>
      </c>
      <c r="AJ86" s="55">
        <f t="shared" si="38"/>
        <v>7183.6482169678275</v>
      </c>
      <c r="AK86" s="55">
        <f t="shared" si="38"/>
        <v>7183.6482169678247</v>
      </c>
      <c r="AL86" s="55">
        <f t="shared" si="38"/>
        <v>7183.6482169678238</v>
      </c>
      <c r="AM86" s="55">
        <f t="shared" si="38"/>
        <v>7203.329444959516</v>
      </c>
      <c r="AN86" s="55">
        <f t="shared" si="38"/>
        <v>7183.6482169678275</v>
      </c>
      <c r="AO86" s="55">
        <f t="shared" si="38"/>
        <v>7183.6482169678256</v>
      </c>
      <c r="AP86" s="55">
        <f t="shared" si="38"/>
        <v>7183.648216967822</v>
      </c>
      <c r="AQ86" s="55">
        <f t="shared" si="38"/>
        <v>7203.3294449595187</v>
      </c>
      <c r="AR86" s="55">
        <f t="shared" si="38"/>
        <v>7183.6482169678266</v>
      </c>
      <c r="AS86" s="55">
        <f t="shared" si="38"/>
        <v>7183.6482169678238</v>
      </c>
      <c r="AT86" s="55">
        <f t="shared" si="38"/>
        <v>7183.648216967822</v>
      </c>
      <c r="AU86" s="55">
        <f t="shared" si="38"/>
        <v>7203.3294449595178</v>
      </c>
      <c r="AV86" s="55">
        <f t="shared" si="38"/>
        <v>7183.648216967822</v>
      </c>
      <c r="AW86" s="55">
        <f t="shared" si="38"/>
        <v>7183.6482169678229</v>
      </c>
      <c r="AX86" s="55">
        <f t="shared" si="38"/>
        <v>7183.6482169678256</v>
      </c>
      <c r="AY86" s="55">
        <f t="shared" si="38"/>
        <v>7203.3294449595169</v>
      </c>
      <c r="AZ86" s="55">
        <f t="shared" si="38"/>
        <v>7183.6482169678256</v>
      </c>
      <c r="BA86" s="55">
        <f t="shared" si="38"/>
        <v>7183.6482169678238</v>
      </c>
      <c r="BB86" s="55">
        <f t="shared" si="38"/>
        <v>7183.6482169678238</v>
      </c>
      <c r="BC86" s="55">
        <f t="shared" si="38"/>
        <v>7203.3294449595178</v>
      </c>
      <c r="BD86" s="55">
        <f t="shared" si="38"/>
        <v>7183.6482169678256</v>
      </c>
      <c r="BE86" s="55">
        <f t="shared" si="38"/>
        <v>7183.6482169678238</v>
      </c>
      <c r="BF86" s="55">
        <f t="shared" si="38"/>
        <v>7183.6482169678247</v>
      </c>
      <c r="BG86" s="55">
        <f t="shared" si="38"/>
        <v>7203.3294449595178</v>
      </c>
      <c r="BH86" s="55">
        <f t="shared" si="38"/>
        <v>7183.6482169678247</v>
      </c>
      <c r="BI86" s="55">
        <f t="shared" si="38"/>
        <v>7183.6482169678229</v>
      </c>
      <c r="BJ86" s="55">
        <f t="shared" si="38"/>
        <v>7183.6482169678256</v>
      </c>
      <c r="BK86" s="55">
        <f t="shared" si="38"/>
        <v>7203.3294449595178</v>
      </c>
      <c r="BL86" s="55">
        <f t="shared" si="38"/>
        <v>7183.6482169678247</v>
      </c>
      <c r="BM86" s="55">
        <f t="shared" si="38"/>
        <v>7183.6482169678229</v>
      </c>
      <c r="BN86" s="55">
        <f t="shared" si="38"/>
        <v>7183.6482169678238</v>
      </c>
      <c r="BO86" s="55">
        <f t="shared" si="38"/>
        <v>7203.3294449595178</v>
      </c>
      <c r="BP86" s="55">
        <f t="shared" si="38"/>
        <v>7183.6482169678247</v>
      </c>
      <c r="BQ86" s="55">
        <f t="shared" si="38"/>
        <v>7183.6482169678266</v>
      </c>
      <c r="BR86" s="55">
        <f t="shared" si="38"/>
        <v>7183.6482169678256</v>
      </c>
      <c r="BS86" s="55">
        <f t="shared" si="38"/>
        <v>7203.3294449595178</v>
      </c>
      <c r="BT86" s="55">
        <f t="shared" si="38"/>
        <v>7183.6482169678256</v>
      </c>
      <c r="BU86" s="55">
        <f t="shared" si="38"/>
        <v>7183.6482169678247</v>
      </c>
      <c r="BV86" s="55">
        <f t="shared" si="38"/>
        <v>7183.6482169678247</v>
      </c>
      <c r="BW86" s="55">
        <f t="shared" ref="BW86:CO86" si="39" xml:space="preserve"> BW$23</f>
        <v>7203.3294449595214</v>
      </c>
      <c r="BX86" s="55">
        <f t="shared" si="39"/>
        <v>7183.6482169678275</v>
      </c>
      <c r="BY86" s="55">
        <f t="shared" si="39"/>
        <v>7183.6482169678238</v>
      </c>
      <c r="BZ86" s="55">
        <f t="shared" si="39"/>
        <v>7183.6482169678247</v>
      </c>
      <c r="CA86" s="55">
        <f t="shared" si="39"/>
        <v>7203.3294449595187</v>
      </c>
      <c r="CB86" s="55">
        <f t="shared" si="39"/>
        <v>7183.648216967822</v>
      </c>
      <c r="CC86" s="55">
        <f t="shared" si="39"/>
        <v>7183.6482169678238</v>
      </c>
      <c r="CD86" s="55">
        <f t="shared" si="39"/>
        <v>7183.6482169678256</v>
      </c>
      <c r="CE86" s="55">
        <f t="shared" si="39"/>
        <v>7203.3294449595178</v>
      </c>
      <c r="CF86" s="55">
        <f t="shared" si="39"/>
        <v>7183.6482169678256</v>
      </c>
      <c r="CG86" s="55">
        <f t="shared" si="39"/>
        <v>7183.6482169678275</v>
      </c>
      <c r="CH86" s="55">
        <f t="shared" si="39"/>
        <v>7183.6482169678256</v>
      </c>
      <c r="CI86" s="55">
        <f t="shared" si="39"/>
        <v>7203.3294449595169</v>
      </c>
      <c r="CJ86" s="55">
        <f t="shared" si="39"/>
        <v>7183.6482169678229</v>
      </c>
      <c r="CK86" s="55">
        <f t="shared" si="39"/>
        <v>7183.6482169678247</v>
      </c>
      <c r="CL86" s="55">
        <f t="shared" si="39"/>
        <v>7183.6482169678238</v>
      </c>
      <c r="CM86" s="55">
        <f t="shared" si="39"/>
        <v>7183.6482169678247</v>
      </c>
      <c r="CN86" s="55">
        <f t="shared" si="39"/>
        <v>7183.6482169678256</v>
      </c>
      <c r="CO86" s="55">
        <f t="shared" si="39"/>
        <v>7183.6482169678266</v>
      </c>
    </row>
    <row r="87" spans="1:16384" outlineLevel="2" x14ac:dyDescent="0.2">
      <c r="B87" s="61"/>
      <c r="D87" s="39"/>
      <c r="E87" t="str">
        <f xml:space="preserve"> E64</f>
        <v>Water: NHH consumption (scaled)</v>
      </c>
      <c r="G87" s="55">
        <f xml:space="preserve"> G64</f>
        <v>0</v>
      </c>
      <c r="H87" s="164" t="str">
        <f xml:space="preserve"> H64</f>
        <v>m3</v>
      </c>
      <c r="I87" s="55">
        <f xml:space="preserve"> SUM( J87:CO87 )</f>
        <v>0</v>
      </c>
      <c r="K87" s="89">
        <f t="shared" ref="K87:AP87" si="40" xml:space="preserve"> K64</f>
        <v>0</v>
      </c>
      <c r="L87" s="89">
        <f t="shared" si="40"/>
        <v>0</v>
      </c>
      <c r="M87" s="89">
        <f t="shared" si="40"/>
        <v>0</v>
      </c>
      <c r="N87" s="89">
        <f t="shared" si="40"/>
        <v>0</v>
      </c>
      <c r="O87" s="89">
        <f t="shared" si="40"/>
        <v>0</v>
      </c>
      <c r="P87" s="89">
        <f t="shared" si="40"/>
        <v>0</v>
      </c>
      <c r="Q87" s="89">
        <f t="shared" si="40"/>
        <v>0</v>
      </c>
      <c r="R87" s="89">
        <f t="shared" si="40"/>
        <v>0</v>
      </c>
      <c r="S87" s="89">
        <f t="shared" si="40"/>
        <v>0</v>
      </c>
      <c r="T87" s="89">
        <f t="shared" si="40"/>
        <v>0</v>
      </c>
      <c r="U87" s="89">
        <f t="shared" si="40"/>
        <v>0</v>
      </c>
      <c r="V87" s="89">
        <f t="shared" si="40"/>
        <v>0</v>
      </c>
      <c r="W87" s="89">
        <f t="shared" si="40"/>
        <v>0</v>
      </c>
      <c r="X87" s="89">
        <f t="shared" si="40"/>
        <v>0</v>
      </c>
      <c r="Y87" s="89">
        <f t="shared" si="40"/>
        <v>0</v>
      </c>
      <c r="Z87" s="89">
        <f t="shared" si="40"/>
        <v>0</v>
      </c>
      <c r="AA87" s="89">
        <f t="shared" si="40"/>
        <v>0</v>
      </c>
      <c r="AB87" s="89">
        <f t="shared" si="40"/>
        <v>0</v>
      </c>
      <c r="AC87" s="89">
        <f t="shared" si="40"/>
        <v>0</v>
      </c>
      <c r="AD87" s="89">
        <f t="shared" si="40"/>
        <v>0</v>
      </c>
      <c r="AE87" s="89">
        <f t="shared" si="40"/>
        <v>0</v>
      </c>
      <c r="AF87" s="89">
        <f t="shared" si="40"/>
        <v>0</v>
      </c>
      <c r="AG87" s="89">
        <f t="shared" si="40"/>
        <v>0</v>
      </c>
      <c r="AH87" s="89">
        <f t="shared" si="40"/>
        <v>0</v>
      </c>
      <c r="AI87" s="89">
        <f t="shared" si="40"/>
        <v>0</v>
      </c>
      <c r="AJ87" s="89">
        <f t="shared" si="40"/>
        <v>0</v>
      </c>
      <c r="AK87" s="89">
        <f t="shared" si="40"/>
        <v>0</v>
      </c>
      <c r="AL87" s="89">
        <f t="shared" si="40"/>
        <v>0</v>
      </c>
      <c r="AM87" s="89">
        <f t="shared" si="40"/>
        <v>0</v>
      </c>
      <c r="AN87" s="89">
        <f t="shared" si="40"/>
        <v>0</v>
      </c>
      <c r="AO87" s="89">
        <f t="shared" si="40"/>
        <v>0</v>
      </c>
      <c r="AP87" s="89">
        <f t="shared" si="40"/>
        <v>0</v>
      </c>
      <c r="AQ87" s="89">
        <f t="shared" ref="AQ87:BV87" si="41" xml:space="preserve"> AQ64</f>
        <v>0</v>
      </c>
      <c r="AR87" s="89">
        <f t="shared" si="41"/>
        <v>0</v>
      </c>
      <c r="AS87" s="89">
        <f t="shared" si="41"/>
        <v>0</v>
      </c>
      <c r="AT87" s="89">
        <f t="shared" si="41"/>
        <v>0</v>
      </c>
      <c r="AU87" s="89">
        <f t="shared" si="41"/>
        <v>0</v>
      </c>
      <c r="AV87" s="89">
        <f t="shared" si="41"/>
        <v>0</v>
      </c>
      <c r="AW87" s="89">
        <f t="shared" si="41"/>
        <v>0</v>
      </c>
      <c r="AX87" s="89">
        <f t="shared" si="41"/>
        <v>0</v>
      </c>
      <c r="AY87" s="89">
        <f t="shared" si="41"/>
        <v>0</v>
      </c>
      <c r="AZ87" s="89">
        <f t="shared" si="41"/>
        <v>0</v>
      </c>
      <c r="BA87" s="89">
        <f t="shared" si="41"/>
        <v>0</v>
      </c>
      <c r="BB87" s="89">
        <f t="shared" si="41"/>
        <v>0</v>
      </c>
      <c r="BC87" s="89">
        <f t="shared" si="41"/>
        <v>0</v>
      </c>
      <c r="BD87" s="89">
        <f t="shared" si="41"/>
        <v>0</v>
      </c>
      <c r="BE87" s="89">
        <f t="shared" si="41"/>
        <v>0</v>
      </c>
      <c r="BF87" s="89">
        <f t="shared" si="41"/>
        <v>0</v>
      </c>
      <c r="BG87" s="89">
        <f t="shared" si="41"/>
        <v>0</v>
      </c>
      <c r="BH87" s="89">
        <f t="shared" si="41"/>
        <v>0</v>
      </c>
      <c r="BI87" s="89">
        <f t="shared" si="41"/>
        <v>0</v>
      </c>
      <c r="BJ87" s="89">
        <f t="shared" si="41"/>
        <v>0</v>
      </c>
      <c r="BK87" s="89">
        <f t="shared" si="41"/>
        <v>0</v>
      </c>
      <c r="BL87" s="89">
        <f t="shared" si="41"/>
        <v>0</v>
      </c>
      <c r="BM87" s="89">
        <f t="shared" si="41"/>
        <v>0</v>
      </c>
      <c r="BN87" s="89">
        <f t="shared" si="41"/>
        <v>0</v>
      </c>
      <c r="BO87" s="89">
        <f t="shared" si="41"/>
        <v>0</v>
      </c>
      <c r="BP87" s="89">
        <f t="shared" si="41"/>
        <v>0</v>
      </c>
      <c r="BQ87" s="89">
        <f t="shared" si="41"/>
        <v>0</v>
      </c>
      <c r="BR87" s="89">
        <f t="shared" si="41"/>
        <v>0</v>
      </c>
      <c r="BS87" s="89">
        <f t="shared" si="41"/>
        <v>0</v>
      </c>
      <c r="BT87" s="89">
        <f t="shared" si="41"/>
        <v>0</v>
      </c>
      <c r="BU87" s="89">
        <f t="shared" si="41"/>
        <v>0</v>
      </c>
      <c r="BV87" s="89">
        <f t="shared" si="41"/>
        <v>0</v>
      </c>
      <c r="BW87" s="89">
        <f t="shared" ref="BW87:CO87" si="42" xml:space="preserve"> BW64</f>
        <v>0</v>
      </c>
      <c r="BX87" s="89">
        <f t="shared" si="42"/>
        <v>0</v>
      </c>
      <c r="BY87" s="89">
        <f t="shared" si="42"/>
        <v>0</v>
      </c>
      <c r="BZ87" s="89">
        <f t="shared" si="42"/>
        <v>0</v>
      </c>
      <c r="CA87" s="89">
        <f t="shared" si="42"/>
        <v>0</v>
      </c>
      <c r="CB87" s="89">
        <f t="shared" si="42"/>
        <v>0</v>
      </c>
      <c r="CC87" s="89">
        <f t="shared" si="42"/>
        <v>0</v>
      </c>
      <c r="CD87" s="89">
        <f t="shared" si="42"/>
        <v>0</v>
      </c>
      <c r="CE87" s="89">
        <f t="shared" si="42"/>
        <v>0</v>
      </c>
      <c r="CF87" s="89">
        <f t="shared" si="42"/>
        <v>0</v>
      </c>
      <c r="CG87" s="89">
        <f t="shared" si="42"/>
        <v>0</v>
      </c>
      <c r="CH87" s="89">
        <f t="shared" si="42"/>
        <v>0</v>
      </c>
      <c r="CI87" s="89">
        <f t="shared" si="42"/>
        <v>0</v>
      </c>
      <c r="CJ87" s="89">
        <f t="shared" si="42"/>
        <v>0</v>
      </c>
      <c r="CK87" s="89">
        <f t="shared" si="42"/>
        <v>0</v>
      </c>
      <c r="CL87" s="89">
        <f t="shared" si="42"/>
        <v>0</v>
      </c>
      <c r="CM87" s="89">
        <f t="shared" si="42"/>
        <v>0</v>
      </c>
      <c r="CN87" s="89">
        <f t="shared" si="42"/>
        <v>0</v>
      </c>
      <c r="CO87" s="89">
        <f t="shared" si="42"/>
        <v>0</v>
      </c>
    </row>
    <row r="88" spans="1:16384" outlineLevel="2" x14ac:dyDescent="0.2">
      <c r="B88" s="61"/>
      <c r="D88" s="39"/>
      <c r="E88" t="s">
        <v>426</v>
      </c>
      <c r="G88" s="82"/>
      <c r="H88" s="164" t="str">
        <f xml:space="preserve"> $H23</f>
        <v>m3</v>
      </c>
      <c r="I88" s="55">
        <f xml:space="preserve"> SUM( J88:CO88 )</f>
        <v>591723.9686314034</v>
      </c>
      <c r="K88" s="366">
        <f>SUM(K86:K87)</f>
        <v>2296.9800526018867</v>
      </c>
      <c r="L88" s="366">
        <f t="shared" ref="L88:BW88" si="43">SUM(L86:L87)</f>
        <v>7177.5396725656437</v>
      </c>
      <c r="M88" s="366">
        <f t="shared" si="43"/>
        <v>7183.6482169678256</v>
      </c>
      <c r="N88" s="366">
        <f t="shared" si="43"/>
        <v>7183.6482169678266</v>
      </c>
      <c r="O88" s="366">
        <f t="shared" si="43"/>
        <v>7203.3294449595196</v>
      </c>
      <c r="P88" s="366">
        <f t="shared" si="43"/>
        <v>7183.6482169678256</v>
      </c>
      <c r="Q88" s="366">
        <f t="shared" si="43"/>
        <v>7183.6482169678266</v>
      </c>
      <c r="R88" s="366">
        <f t="shared" si="43"/>
        <v>7183.6482169678229</v>
      </c>
      <c r="S88" s="366">
        <f t="shared" si="43"/>
        <v>7203.3294449595169</v>
      </c>
      <c r="T88" s="366">
        <f t="shared" si="43"/>
        <v>7183.6482169678247</v>
      </c>
      <c r="U88" s="366">
        <f t="shared" si="43"/>
        <v>7183.6482169678229</v>
      </c>
      <c r="V88" s="366">
        <f t="shared" si="43"/>
        <v>7183.6482169678266</v>
      </c>
      <c r="W88" s="366">
        <f t="shared" si="43"/>
        <v>7203.3294449595187</v>
      </c>
      <c r="X88" s="366">
        <f t="shared" si="43"/>
        <v>7183.6482169678266</v>
      </c>
      <c r="Y88" s="366">
        <f t="shared" si="43"/>
        <v>7183.6482169678247</v>
      </c>
      <c r="Z88" s="366">
        <f t="shared" si="43"/>
        <v>7183.6482169678238</v>
      </c>
      <c r="AA88" s="366">
        <f t="shared" si="43"/>
        <v>7203.3294449595178</v>
      </c>
      <c r="AB88" s="366">
        <f t="shared" si="43"/>
        <v>7183.6482169678266</v>
      </c>
      <c r="AC88" s="366">
        <f t="shared" si="43"/>
        <v>7183.6482169678238</v>
      </c>
      <c r="AD88" s="366">
        <f t="shared" si="43"/>
        <v>7183.6482169678256</v>
      </c>
      <c r="AE88" s="366">
        <f t="shared" si="43"/>
        <v>7203.3294449595196</v>
      </c>
      <c r="AF88" s="366">
        <f t="shared" si="43"/>
        <v>7183.6482169678247</v>
      </c>
      <c r="AG88" s="366">
        <f t="shared" si="43"/>
        <v>7183.6482169678229</v>
      </c>
      <c r="AH88" s="366">
        <f t="shared" si="43"/>
        <v>7183.6482169678247</v>
      </c>
      <c r="AI88" s="366">
        <f t="shared" si="43"/>
        <v>7203.3294449595178</v>
      </c>
      <c r="AJ88" s="366">
        <f t="shared" si="43"/>
        <v>7183.6482169678275</v>
      </c>
      <c r="AK88" s="366">
        <f t="shared" si="43"/>
        <v>7183.6482169678247</v>
      </c>
      <c r="AL88" s="366">
        <f t="shared" si="43"/>
        <v>7183.6482169678238</v>
      </c>
      <c r="AM88" s="366">
        <f t="shared" si="43"/>
        <v>7203.329444959516</v>
      </c>
      <c r="AN88" s="366">
        <f t="shared" si="43"/>
        <v>7183.6482169678275</v>
      </c>
      <c r="AO88" s="366">
        <f t="shared" si="43"/>
        <v>7183.6482169678256</v>
      </c>
      <c r="AP88" s="366">
        <f t="shared" si="43"/>
        <v>7183.648216967822</v>
      </c>
      <c r="AQ88" s="366">
        <f t="shared" si="43"/>
        <v>7203.3294449595187</v>
      </c>
      <c r="AR88" s="366">
        <f t="shared" si="43"/>
        <v>7183.6482169678266</v>
      </c>
      <c r="AS88" s="366">
        <f t="shared" si="43"/>
        <v>7183.6482169678238</v>
      </c>
      <c r="AT88" s="366">
        <f t="shared" si="43"/>
        <v>7183.648216967822</v>
      </c>
      <c r="AU88" s="366">
        <f t="shared" si="43"/>
        <v>7203.3294449595178</v>
      </c>
      <c r="AV88" s="366">
        <f t="shared" si="43"/>
        <v>7183.648216967822</v>
      </c>
      <c r="AW88" s="366">
        <f t="shared" si="43"/>
        <v>7183.6482169678229</v>
      </c>
      <c r="AX88" s="366">
        <f t="shared" si="43"/>
        <v>7183.6482169678256</v>
      </c>
      <c r="AY88" s="366">
        <f t="shared" si="43"/>
        <v>7203.3294449595169</v>
      </c>
      <c r="AZ88" s="366">
        <f t="shared" si="43"/>
        <v>7183.6482169678256</v>
      </c>
      <c r="BA88" s="366">
        <f t="shared" si="43"/>
        <v>7183.6482169678238</v>
      </c>
      <c r="BB88" s="366">
        <f t="shared" si="43"/>
        <v>7183.6482169678238</v>
      </c>
      <c r="BC88" s="366">
        <f t="shared" si="43"/>
        <v>7203.3294449595178</v>
      </c>
      <c r="BD88" s="366">
        <f t="shared" si="43"/>
        <v>7183.6482169678256</v>
      </c>
      <c r="BE88" s="366">
        <f t="shared" si="43"/>
        <v>7183.6482169678238</v>
      </c>
      <c r="BF88" s="366">
        <f t="shared" si="43"/>
        <v>7183.6482169678247</v>
      </c>
      <c r="BG88" s="366">
        <f t="shared" si="43"/>
        <v>7203.3294449595178</v>
      </c>
      <c r="BH88" s="366">
        <f t="shared" si="43"/>
        <v>7183.6482169678247</v>
      </c>
      <c r="BI88" s="366">
        <f t="shared" si="43"/>
        <v>7183.6482169678229</v>
      </c>
      <c r="BJ88" s="366">
        <f t="shared" si="43"/>
        <v>7183.6482169678256</v>
      </c>
      <c r="BK88" s="366">
        <f t="shared" si="43"/>
        <v>7203.3294449595178</v>
      </c>
      <c r="BL88" s="366">
        <f t="shared" si="43"/>
        <v>7183.6482169678247</v>
      </c>
      <c r="BM88" s="366">
        <f t="shared" si="43"/>
        <v>7183.6482169678229</v>
      </c>
      <c r="BN88" s="366">
        <f t="shared" si="43"/>
        <v>7183.6482169678238</v>
      </c>
      <c r="BO88" s="366">
        <f t="shared" si="43"/>
        <v>7203.3294449595178</v>
      </c>
      <c r="BP88" s="366">
        <f t="shared" si="43"/>
        <v>7183.6482169678247</v>
      </c>
      <c r="BQ88" s="366">
        <f t="shared" si="43"/>
        <v>7183.6482169678266</v>
      </c>
      <c r="BR88" s="366">
        <f t="shared" si="43"/>
        <v>7183.6482169678256</v>
      </c>
      <c r="BS88" s="366">
        <f t="shared" si="43"/>
        <v>7203.3294449595178</v>
      </c>
      <c r="BT88" s="366">
        <f t="shared" si="43"/>
        <v>7183.6482169678256</v>
      </c>
      <c r="BU88" s="366">
        <f t="shared" si="43"/>
        <v>7183.6482169678247</v>
      </c>
      <c r="BV88" s="366">
        <f t="shared" si="43"/>
        <v>7183.6482169678247</v>
      </c>
      <c r="BW88" s="366">
        <f t="shared" si="43"/>
        <v>7203.3294449595214</v>
      </c>
      <c r="BX88" s="366">
        <f t="shared" ref="BX88:CO88" si="44">SUM(BX86:BX87)</f>
        <v>7183.6482169678275</v>
      </c>
      <c r="BY88" s="366">
        <f t="shared" si="44"/>
        <v>7183.6482169678238</v>
      </c>
      <c r="BZ88" s="366">
        <f t="shared" si="44"/>
        <v>7183.6482169678247</v>
      </c>
      <c r="CA88" s="366">
        <f t="shared" si="44"/>
        <v>7203.3294449595187</v>
      </c>
      <c r="CB88" s="366">
        <f t="shared" si="44"/>
        <v>7183.648216967822</v>
      </c>
      <c r="CC88" s="366">
        <f t="shared" si="44"/>
        <v>7183.6482169678238</v>
      </c>
      <c r="CD88" s="366">
        <f t="shared" si="44"/>
        <v>7183.6482169678256</v>
      </c>
      <c r="CE88" s="366">
        <f t="shared" si="44"/>
        <v>7203.3294449595178</v>
      </c>
      <c r="CF88" s="366">
        <f t="shared" si="44"/>
        <v>7183.6482169678256</v>
      </c>
      <c r="CG88" s="366">
        <f t="shared" si="44"/>
        <v>7183.6482169678275</v>
      </c>
      <c r="CH88" s="366">
        <f t="shared" si="44"/>
        <v>7183.6482169678256</v>
      </c>
      <c r="CI88" s="366">
        <f t="shared" si="44"/>
        <v>7203.3294449595169</v>
      </c>
      <c r="CJ88" s="366">
        <f t="shared" si="44"/>
        <v>7183.6482169678229</v>
      </c>
      <c r="CK88" s="366">
        <f t="shared" si="44"/>
        <v>7183.6482169678247</v>
      </c>
      <c r="CL88" s="366">
        <f t="shared" si="44"/>
        <v>7183.6482169678238</v>
      </c>
      <c r="CM88" s="366">
        <f t="shared" si="44"/>
        <v>7183.6482169678247</v>
      </c>
      <c r="CN88" s="366">
        <f t="shared" si="44"/>
        <v>7183.6482169678256</v>
      </c>
      <c r="CO88" s="366">
        <f t="shared" si="44"/>
        <v>7183.6482169678266</v>
      </c>
    </row>
    <row r="89" spans="1:16384" s="82" customFormat="1" outlineLevel="2" x14ac:dyDescent="0.2">
      <c r="A89" s="102"/>
      <c r="B89" s="103"/>
      <c r="D89" s="44"/>
      <c r="G89" s="179"/>
      <c r="H89" s="236"/>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79"/>
      <c r="BR89" s="179"/>
      <c r="BS89" s="179"/>
      <c r="BT89" s="179"/>
      <c r="BU89" s="179"/>
      <c r="BV89" s="179"/>
      <c r="BW89" s="179"/>
      <c r="BX89" s="179"/>
      <c r="BY89" s="179"/>
      <c r="BZ89" s="179"/>
      <c r="CA89" s="179"/>
      <c r="CB89" s="179"/>
      <c r="CC89" s="179"/>
      <c r="CD89" s="179"/>
      <c r="CE89" s="179"/>
      <c r="CF89" s="179"/>
      <c r="CG89" s="179"/>
      <c r="CH89" s="179"/>
      <c r="CI89" s="179"/>
      <c r="CJ89" s="179"/>
      <c r="CK89" s="179"/>
      <c r="CL89" s="179"/>
      <c r="CM89" s="179"/>
      <c r="CN89" s="179"/>
      <c r="CO89" s="179"/>
    </row>
    <row r="90" spans="1:16384" outlineLevel="2" x14ac:dyDescent="0.2">
      <c r="B90" s="61"/>
      <c r="D90" s="39"/>
      <c r="E90" t="str">
        <f xml:space="preserve"> E77</f>
        <v>Distribution losses (leakage)</v>
      </c>
      <c r="G90" s="82"/>
      <c r="H90" s="165" t="s">
        <v>182</v>
      </c>
      <c r="I90" s="55">
        <f xml:space="preserve"> SUM( K90:CO90 )</f>
        <v>59861.648458497468</v>
      </c>
      <c r="K90" s="306">
        <f t="shared" ref="K90:AP90" si="45" xml:space="preserve"> K$88 / ( 1 - K77) - K$88</f>
        <v>0</v>
      </c>
      <c r="L90" s="306">
        <f t="shared" si="45"/>
        <v>63.195837624565684</v>
      </c>
      <c r="M90" s="306">
        <f t="shared" si="45"/>
        <v>127.62291978126177</v>
      </c>
      <c r="N90" s="306">
        <f t="shared" si="45"/>
        <v>193.15010822816566</v>
      </c>
      <c r="O90" s="306">
        <f t="shared" si="45"/>
        <v>260.57444444781868</v>
      </c>
      <c r="P90" s="306">
        <f t="shared" si="45"/>
        <v>327.79252088972225</v>
      </c>
      <c r="Q90" s="306">
        <f t="shared" si="45"/>
        <v>396.9738376284522</v>
      </c>
      <c r="R90" s="306">
        <f t="shared" si="45"/>
        <v>467.44133758517728</v>
      </c>
      <c r="S90" s="306">
        <f t="shared" si="45"/>
        <v>540.7085712103044</v>
      </c>
      <c r="T90" s="306">
        <f t="shared" si="45"/>
        <v>607.89444273433583</v>
      </c>
      <c r="U90" s="306">
        <f t="shared" si="45"/>
        <v>612.38107735958147</v>
      </c>
      <c r="V90" s="306">
        <f t="shared" si="45"/>
        <v>616.87288207483289</v>
      </c>
      <c r="W90" s="306">
        <f t="shared" si="45"/>
        <v>623.07224901575773</v>
      </c>
      <c r="X90" s="306">
        <f t="shared" si="45"/>
        <v>625.87203756252984</v>
      </c>
      <c r="Y90" s="306">
        <f t="shared" si="45"/>
        <v>630.37940628020351</v>
      </c>
      <c r="Z90" s="306">
        <f t="shared" si="45"/>
        <v>634.89198097845838</v>
      </c>
      <c r="AA90" s="306">
        <f t="shared" si="45"/>
        <v>641.16157827272309</v>
      </c>
      <c r="AB90" s="306">
        <f t="shared" si="45"/>
        <v>643.93278443566305</v>
      </c>
      <c r="AC90" s="306">
        <f t="shared" si="45"/>
        <v>648.461031306324</v>
      </c>
      <c r="AD90" s="306">
        <f t="shared" si="45"/>
        <v>652.99452038111485</v>
      </c>
      <c r="AE90" s="306">
        <f t="shared" si="45"/>
        <v>659.33472175680618</v>
      </c>
      <c r="AF90" s="306">
        <f t="shared" si="45"/>
        <v>662.07726159765753</v>
      </c>
      <c r="AG90" s="306">
        <f t="shared" si="45"/>
        <v>666.62653201954254</v>
      </c>
      <c r="AH90" s="306">
        <f t="shared" si="45"/>
        <v>671.1810812059457</v>
      </c>
      <c r="AI90" s="306">
        <f t="shared" si="45"/>
        <v>677.59226333183415</v>
      </c>
      <c r="AJ90" s="306">
        <f t="shared" si="45"/>
        <v>680.30605266641305</v>
      </c>
      <c r="AK90" s="306">
        <f t="shared" si="45"/>
        <v>684.87649339099426</v>
      </c>
      <c r="AL90" s="306">
        <f t="shared" si="45"/>
        <v>689.45224978124861</v>
      </c>
      <c r="AM90" s="306">
        <f t="shared" si="45"/>
        <v>695.93479229731565</v>
      </c>
      <c r="AN90" s="306">
        <f t="shared" si="45"/>
        <v>698.61974669638312</v>
      </c>
      <c r="AO90" s="306">
        <f t="shared" si="45"/>
        <v>703.21150584415045</v>
      </c>
      <c r="AP90" s="306">
        <f t="shared" si="45"/>
        <v>707.80861790349263</v>
      </c>
      <c r="AQ90" s="306">
        <f t="shared" ref="AQ90:BV90" si="46" xml:space="preserve"> AQ$88 / ( 1 - AQ77) - AQ$88</f>
        <v>714.3629034518417</v>
      </c>
      <c r="AR90" s="306">
        <f t="shared" si="46"/>
        <v>717.01893824202216</v>
      </c>
      <c r="AS90" s="306">
        <f t="shared" si="46"/>
        <v>721.63216531848411</v>
      </c>
      <c r="AT90" s="306">
        <f t="shared" si="46"/>
        <v>726.25078290120655</v>
      </c>
      <c r="AU90" s="306">
        <f t="shared" si="46"/>
        <v>732.87719715737876</v>
      </c>
      <c r="AV90" s="306">
        <f t="shared" si="46"/>
        <v>735.5042274221305</v>
      </c>
      <c r="AW90" s="306">
        <f t="shared" si="46"/>
        <v>740.13907333404495</v>
      </c>
      <c r="AX90" s="306">
        <f t="shared" si="46"/>
        <v>744.77934769977583</v>
      </c>
      <c r="AY90" s="306">
        <f t="shared" si="46"/>
        <v>751.47827940446768</v>
      </c>
      <c r="AZ90" s="306">
        <f t="shared" si="46"/>
        <v>754.07621998510513</v>
      </c>
      <c r="BA90" s="306">
        <f t="shared" si="46"/>
        <v>758.73283705692847</v>
      </c>
      <c r="BB90" s="306">
        <f t="shared" si="46"/>
        <v>763.39492088714724</v>
      </c>
      <c r="BC90" s="306">
        <f t="shared" si="46"/>
        <v>770.16676187834128</v>
      </c>
      <c r="BD90" s="306">
        <f t="shared" si="46"/>
        <v>772.7355273751009</v>
      </c>
      <c r="BE90" s="306">
        <f t="shared" si="46"/>
        <v>777.41406936567637</v>
      </c>
      <c r="BF90" s="306">
        <f t="shared" si="46"/>
        <v>782.09811678045935</v>
      </c>
      <c r="BG90" s="306">
        <f t="shared" si="46"/>
        <v>788.94326202597586</v>
      </c>
      <c r="BH90" s="306">
        <f t="shared" si="46"/>
        <v>791.48276679913761</v>
      </c>
      <c r="BI90" s="306">
        <f t="shared" si="46"/>
        <v>796.18338891862186</v>
      </c>
      <c r="BJ90" s="306">
        <f t="shared" si="46"/>
        <v>800.88955549362709</v>
      </c>
      <c r="BK90" s="306">
        <f t="shared" si="46"/>
        <v>807.80840312408873</v>
      </c>
      <c r="BL90" s="306">
        <f t="shared" si="46"/>
        <v>810.31856129515563</v>
      </c>
      <c r="BM90" s="306">
        <f t="shared" si="46"/>
        <v>815.04142022218002</v>
      </c>
      <c r="BN90" s="306">
        <f t="shared" si="46"/>
        <v>819.76986300586941</v>
      </c>
      <c r="BO90" s="306">
        <f t="shared" si="46"/>
        <v>826.76281434810608</v>
      </c>
      <c r="BP90" s="306">
        <f t="shared" si="46"/>
        <v>829.24353980103024</v>
      </c>
      <c r="BQ90" s="306">
        <f t="shared" si="46"/>
        <v>833.988793700114</v>
      </c>
      <c r="BR90" s="306">
        <f t="shared" si="46"/>
        <v>838.73967123122293</v>
      </c>
      <c r="BS90" s="306">
        <f t="shared" si="46"/>
        <v>845.80713084211311</v>
      </c>
      <c r="BT90" s="306">
        <f t="shared" si="46"/>
        <v>848.25833722458447</v>
      </c>
      <c r="BU90" s="306">
        <f t="shared" si="46"/>
        <v>853.02614576378346</v>
      </c>
      <c r="BV90" s="306">
        <f t="shared" si="46"/>
        <v>857.79961808904318</v>
      </c>
      <c r="BW90" s="306">
        <f t="shared" ref="BW90:CO90" si="47" xml:space="preserve"> BW$88 / ( 1 - BW77) - BW$88</f>
        <v>864.94199378979738</v>
      </c>
      <c r="BX90" s="306">
        <f t="shared" si="47"/>
        <v>867.36359451458247</v>
      </c>
      <c r="BY90" s="306">
        <f t="shared" si="47"/>
        <v>872.1541188834035</v>
      </c>
      <c r="BZ90" s="306">
        <f t="shared" si="47"/>
        <v>876.95034757551093</v>
      </c>
      <c r="CA90" s="306">
        <f t="shared" si="47"/>
        <v>884.16805048640254</v>
      </c>
      <c r="CB90" s="306">
        <f t="shared" si="47"/>
        <v>886.55995873275424</v>
      </c>
      <c r="CC90" s="306">
        <f t="shared" si="47"/>
        <v>891.37336166031855</v>
      </c>
      <c r="CD90" s="306">
        <f t="shared" si="47"/>
        <v>896.19250983616712</v>
      </c>
      <c r="CE90" s="306">
        <f t="shared" si="47"/>
        <v>903.48595441173165</v>
      </c>
      <c r="CF90" s="306">
        <f t="shared" si="47"/>
        <v>905.848083126848</v>
      </c>
      <c r="CG90" s="306">
        <f t="shared" si="47"/>
        <v>910.68452890031494</v>
      </c>
      <c r="CH90" s="306">
        <f t="shared" si="47"/>
        <v>915.5267612394864</v>
      </c>
      <c r="CI90" s="306">
        <f t="shared" si="47"/>
        <v>922.89636530417283</v>
      </c>
      <c r="CJ90" s="306">
        <f t="shared" si="47"/>
        <v>925.2286272047204</v>
      </c>
      <c r="CK90" s="306">
        <f t="shared" si="47"/>
        <v>930.08828168798573</v>
      </c>
      <c r="CL90" s="306">
        <f t="shared" si="47"/>
        <v>934.9537644515076</v>
      </c>
      <c r="CM90" s="306">
        <f t="shared" si="47"/>
        <v>939.82508598653749</v>
      </c>
      <c r="CN90" s="306">
        <f t="shared" si="47"/>
        <v>944.70225680951989</v>
      </c>
      <c r="CO90" s="306">
        <f t="shared" si="47"/>
        <v>949.58528746216962</v>
      </c>
    </row>
    <row r="91" spans="1:16384" outlineLevel="2" x14ac:dyDescent="0.2">
      <c r="B91" s="61"/>
      <c r="D91" s="39"/>
      <c r="E91" t="str">
        <f xml:space="preserve"> E78</f>
        <v>Water taken unbilled</v>
      </c>
      <c r="G91" s="82"/>
      <c r="H91" s="165" t="s">
        <v>182</v>
      </c>
      <c r="I91" s="55">
        <f t="shared" ref="I91:I92" si="48" xml:space="preserve"> SUM( K91:CO91 )</f>
        <v>19605.289067860384</v>
      </c>
      <c r="K91" s="306">
        <f t="shared" ref="K91:AP91" si="49" xml:space="preserve"> K$88 / ( 1 - K78) - K$88</f>
        <v>0</v>
      </c>
      <c r="L91" s="306">
        <f t="shared" si="49"/>
        <v>16.849051297027472</v>
      </c>
      <c r="M91" s="306">
        <f t="shared" si="49"/>
        <v>33.806140694861824</v>
      </c>
      <c r="N91" s="306">
        <f t="shared" si="49"/>
        <v>50.828810852803144</v>
      </c>
      <c r="O91" s="306">
        <f t="shared" si="49"/>
        <v>68.118083193994607</v>
      </c>
      <c r="P91" s="306">
        <f t="shared" si="49"/>
        <v>85.116184970691393</v>
      </c>
      <c r="Q91" s="306">
        <f t="shared" si="49"/>
        <v>102.3820387602409</v>
      </c>
      <c r="R91" s="306">
        <f t="shared" si="49"/>
        <v>119.7301127157607</v>
      </c>
      <c r="S91" s="306">
        <f t="shared" si="49"/>
        <v>137.53677908823465</v>
      </c>
      <c r="T91" s="306">
        <f t="shared" si="49"/>
        <v>154.67528156459502</v>
      </c>
      <c r="U91" s="306">
        <f t="shared" si="49"/>
        <v>172.27357082948492</v>
      </c>
      <c r="V91" s="306">
        <f t="shared" si="49"/>
        <v>189.9564691395708</v>
      </c>
      <c r="W91" s="306">
        <f t="shared" si="49"/>
        <v>208.29369660082557</v>
      </c>
      <c r="X91" s="306">
        <f t="shared" si="49"/>
        <v>225.57854538633546</v>
      </c>
      <c r="Y91" s="306">
        <f t="shared" si="49"/>
        <v>243.51896441443751</v>
      </c>
      <c r="Z91" s="306">
        <f t="shared" si="49"/>
        <v>261.54647481471693</v>
      </c>
      <c r="AA91" s="306">
        <f t="shared" si="49"/>
        <v>262.26304049914052</v>
      </c>
      <c r="AB91" s="306">
        <f t="shared" si="49"/>
        <v>261.54647481471693</v>
      </c>
      <c r="AC91" s="306">
        <f t="shared" si="49"/>
        <v>261.54647481471693</v>
      </c>
      <c r="AD91" s="306">
        <f t="shared" si="49"/>
        <v>261.54647481471693</v>
      </c>
      <c r="AE91" s="306">
        <f t="shared" si="49"/>
        <v>262.26304049914052</v>
      </c>
      <c r="AF91" s="306">
        <f t="shared" si="49"/>
        <v>261.54647481471693</v>
      </c>
      <c r="AG91" s="306">
        <f t="shared" si="49"/>
        <v>261.54647481471693</v>
      </c>
      <c r="AH91" s="306">
        <f t="shared" si="49"/>
        <v>261.54647481471693</v>
      </c>
      <c r="AI91" s="306">
        <f t="shared" si="49"/>
        <v>262.26304049914052</v>
      </c>
      <c r="AJ91" s="306">
        <f t="shared" si="49"/>
        <v>261.54647481471693</v>
      </c>
      <c r="AK91" s="306">
        <f t="shared" si="49"/>
        <v>261.54647481471693</v>
      </c>
      <c r="AL91" s="306">
        <f t="shared" si="49"/>
        <v>261.54647481471693</v>
      </c>
      <c r="AM91" s="306">
        <f t="shared" si="49"/>
        <v>262.26304049914052</v>
      </c>
      <c r="AN91" s="306">
        <f t="shared" si="49"/>
        <v>261.54647481471693</v>
      </c>
      <c r="AO91" s="306">
        <f t="shared" si="49"/>
        <v>261.54647481471693</v>
      </c>
      <c r="AP91" s="306">
        <f t="shared" si="49"/>
        <v>261.54647481471693</v>
      </c>
      <c r="AQ91" s="306">
        <f t="shared" ref="AQ91:BV91" si="50" xml:space="preserve"> AQ$88 / ( 1 - AQ78) - AQ$88</f>
        <v>262.26304049914052</v>
      </c>
      <c r="AR91" s="306">
        <f t="shared" si="50"/>
        <v>261.54647481471693</v>
      </c>
      <c r="AS91" s="306">
        <f t="shared" si="50"/>
        <v>261.54647481471693</v>
      </c>
      <c r="AT91" s="306">
        <f t="shared" si="50"/>
        <v>261.54647481471693</v>
      </c>
      <c r="AU91" s="306">
        <f t="shared" si="50"/>
        <v>262.26304049914052</v>
      </c>
      <c r="AV91" s="306">
        <f t="shared" si="50"/>
        <v>261.54647481471693</v>
      </c>
      <c r="AW91" s="306">
        <f t="shared" si="50"/>
        <v>261.54647481471693</v>
      </c>
      <c r="AX91" s="306">
        <f t="shared" si="50"/>
        <v>261.54647481471693</v>
      </c>
      <c r="AY91" s="306">
        <f t="shared" si="50"/>
        <v>262.26304049914052</v>
      </c>
      <c r="AZ91" s="306">
        <f t="shared" si="50"/>
        <v>261.54647481471693</v>
      </c>
      <c r="BA91" s="306">
        <f t="shared" si="50"/>
        <v>261.54647481471693</v>
      </c>
      <c r="BB91" s="306">
        <f t="shared" si="50"/>
        <v>261.54647481471693</v>
      </c>
      <c r="BC91" s="306">
        <f t="shared" si="50"/>
        <v>262.26304049914052</v>
      </c>
      <c r="BD91" s="306">
        <f t="shared" si="50"/>
        <v>261.54647481471693</v>
      </c>
      <c r="BE91" s="306">
        <f t="shared" si="50"/>
        <v>261.54647481471693</v>
      </c>
      <c r="BF91" s="306">
        <f t="shared" si="50"/>
        <v>261.54647481471693</v>
      </c>
      <c r="BG91" s="306">
        <f t="shared" si="50"/>
        <v>262.26304049914052</v>
      </c>
      <c r="BH91" s="306">
        <f t="shared" si="50"/>
        <v>261.54647481471693</v>
      </c>
      <c r="BI91" s="306">
        <f t="shared" si="50"/>
        <v>261.54647481471693</v>
      </c>
      <c r="BJ91" s="306">
        <f t="shared" si="50"/>
        <v>261.54647481471693</v>
      </c>
      <c r="BK91" s="306">
        <f t="shared" si="50"/>
        <v>262.26304049914052</v>
      </c>
      <c r="BL91" s="306">
        <f t="shared" si="50"/>
        <v>261.54647481471693</v>
      </c>
      <c r="BM91" s="306">
        <f t="shared" si="50"/>
        <v>261.54647481471693</v>
      </c>
      <c r="BN91" s="306">
        <f t="shared" si="50"/>
        <v>261.54647481471693</v>
      </c>
      <c r="BO91" s="306">
        <f t="shared" si="50"/>
        <v>262.26304049914052</v>
      </c>
      <c r="BP91" s="306">
        <f t="shared" si="50"/>
        <v>261.54647481471693</v>
      </c>
      <c r="BQ91" s="306">
        <f t="shared" si="50"/>
        <v>261.54647481471693</v>
      </c>
      <c r="BR91" s="306">
        <f t="shared" si="50"/>
        <v>261.54647481471693</v>
      </c>
      <c r="BS91" s="306">
        <f t="shared" si="50"/>
        <v>262.26304049914052</v>
      </c>
      <c r="BT91" s="306">
        <f t="shared" si="50"/>
        <v>261.54647481471693</v>
      </c>
      <c r="BU91" s="306">
        <f t="shared" si="50"/>
        <v>261.54647481471693</v>
      </c>
      <c r="BV91" s="306">
        <f t="shared" si="50"/>
        <v>261.54647481471693</v>
      </c>
      <c r="BW91" s="306">
        <f t="shared" ref="BW91:CO91" si="51" xml:space="preserve"> BW$88 / ( 1 - BW78) - BW$88</f>
        <v>262.26304049914052</v>
      </c>
      <c r="BX91" s="306">
        <f t="shared" si="51"/>
        <v>261.54647481471693</v>
      </c>
      <c r="BY91" s="306">
        <f t="shared" si="51"/>
        <v>261.54647481471693</v>
      </c>
      <c r="BZ91" s="306">
        <f t="shared" si="51"/>
        <v>261.54647481471693</v>
      </c>
      <c r="CA91" s="306">
        <f t="shared" si="51"/>
        <v>262.26304049914052</v>
      </c>
      <c r="CB91" s="306">
        <f t="shared" si="51"/>
        <v>261.54647481471693</v>
      </c>
      <c r="CC91" s="306">
        <f t="shared" si="51"/>
        <v>261.54647481471693</v>
      </c>
      <c r="CD91" s="306">
        <f t="shared" si="51"/>
        <v>261.54647481471693</v>
      </c>
      <c r="CE91" s="306">
        <f t="shared" si="51"/>
        <v>262.26304049914052</v>
      </c>
      <c r="CF91" s="306">
        <f t="shared" si="51"/>
        <v>261.54647481471693</v>
      </c>
      <c r="CG91" s="306">
        <f t="shared" si="51"/>
        <v>261.54647481471693</v>
      </c>
      <c r="CH91" s="306">
        <f t="shared" si="51"/>
        <v>261.54647481471693</v>
      </c>
      <c r="CI91" s="306">
        <f t="shared" si="51"/>
        <v>262.26304049914052</v>
      </c>
      <c r="CJ91" s="306">
        <f t="shared" si="51"/>
        <v>261.54647481471693</v>
      </c>
      <c r="CK91" s="306">
        <f t="shared" si="51"/>
        <v>261.54647481471693</v>
      </c>
      <c r="CL91" s="306">
        <f t="shared" si="51"/>
        <v>261.54647481471693</v>
      </c>
      <c r="CM91" s="306">
        <f t="shared" si="51"/>
        <v>261.54647481471693</v>
      </c>
      <c r="CN91" s="306">
        <f t="shared" si="51"/>
        <v>261.54647481471693</v>
      </c>
      <c r="CO91" s="306">
        <f t="shared" si="51"/>
        <v>261.54647481471693</v>
      </c>
    </row>
    <row r="92" spans="1:16384" outlineLevel="2" x14ac:dyDescent="0.2">
      <c r="B92" s="61"/>
      <c r="D92" s="39"/>
      <c r="E92" t="str">
        <f xml:space="preserve"> E79</f>
        <v>Meter under-registration (assuming replacement)</v>
      </c>
      <c r="G92" s="82"/>
      <c r="H92" s="165" t="s">
        <v>182</v>
      </c>
      <c r="I92" s="55">
        <f t="shared" si="48"/>
        <v>25282.5200450927</v>
      </c>
      <c r="K92" s="306">
        <f t="shared" ref="K92:AP92" si="52" xml:space="preserve"> K$88 / ( 1 - K79) - K$88</f>
        <v>23.20181871315026</v>
      </c>
      <c r="L92" s="306">
        <f t="shared" si="52"/>
        <v>105.99193348659446</v>
      </c>
      <c r="M92" s="306">
        <f t="shared" si="52"/>
        <v>139.91330419193309</v>
      </c>
      <c r="N92" s="306">
        <f t="shared" si="52"/>
        <v>174.05994959554573</v>
      </c>
      <c r="O92" s="306">
        <f t="shared" si="52"/>
        <v>209.09781462900719</v>
      </c>
      <c r="P92" s="306">
        <f t="shared" si="52"/>
        <v>243.31749977014442</v>
      </c>
      <c r="Q92" s="306">
        <f t="shared" si="52"/>
        <v>278.43752396179298</v>
      </c>
      <c r="R92" s="306">
        <f t="shared" si="52"/>
        <v>313.89127159695636</v>
      </c>
      <c r="S92" s="306">
        <f t="shared" si="52"/>
        <v>350.64155917578773</v>
      </c>
      <c r="T92" s="306">
        <f t="shared" si="52"/>
        <v>385.81914671439154</v>
      </c>
      <c r="U92" s="306">
        <f t="shared" si="52"/>
        <v>422.30311042410813</v>
      </c>
      <c r="V92" s="306">
        <f t="shared" si="52"/>
        <v>459.14047451646184</v>
      </c>
      <c r="W92" s="306">
        <f t="shared" si="52"/>
        <v>497.69622452851218</v>
      </c>
      <c r="X92" s="306">
        <f t="shared" si="52"/>
        <v>533.89614393485772</v>
      </c>
      <c r="Y92" s="306">
        <f t="shared" si="52"/>
        <v>571.82507412878113</v>
      </c>
      <c r="Z92" s="306">
        <f t="shared" si="52"/>
        <v>72.562103201695209</v>
      </c>
      <c r="AA92" s="306">
        <f t="shared" si="52"/>
        <v>106.37277538575654</v>
      </c>
      <c r="AB92" s="306">
        <f t="shared" si="52"/>
        <v>139.91330419193309</v>
      </c>
      <c r="AC92" s="306">
        <f t="shared" si="52"/>
        <v>174.05994959554573</v>
      </c>
      <c r="AD92" s="306">
        <f t="shared" si="52"/>
        <v>208.52650912455647</v>
      </c>
      <c r="AE92" s="306">
        <f t="shared" si="52"/>
        <v>243.98412305718557</v>
      </c>
      <c r="AF92" s="306">
        <f t="shared" si="52"/>
        <v>278.43752396179207</v>
      </c>
      <c r="AG92" s="306">
        <f t="shared" si="52"/>
        <v>313.89127159695636</v>
      </c>
      <c r="AH92" s="306">
        <f t="shared" si="52"/>
        <v>349.68352212885929</v>
      </c>
      <c r="AI92" s="306">
        <f t="shared" si="52"/>
        <v>386.87618547251259</v>
      </c>
      <c r="AJ92" s="306">
        <f t="shared" si="52"/>
        <v>422.30311042410813</v>
      </c>
      <c r="AK92" s="306">
        <f t="shared" si="52"/>
        <v>459.14047451646184</v>
      </c>
      <c r="AL92" s="306">
        <f t="shared" si="52"/>
        <v>496.33639877843416</v>
      </c>
      <c r="AM92" s="306">
        <f t="shared" si="52"/>
        <v>535.3588730963229</v>
      </c>
      <c r="AN92" s="306">
        <f t="shared" si="52"/>
        <v>571.82507412878113</v>
      </c>
      <c r="AO92" s="306">
        <f t="shared" si="52"/>
        <v>72.562103201695209</v>
      </c>
      <c r="AP92" s="306">
        <f t="shared" si="52"/>
        <v>106.08213938743393</v>
      </c>
      <c r="AQ92" s="306">
        <f t="shared" ref="AQ92:BV92" si="53" xml:space="preserve"> AQ$88 / ( 1 - AQ79) - AQ$88</f>
        <v>140.2966283130072</v>
      </c>
      <c r="AR92" s="306">
        <f t="shared" si="53"/>
        <v>174.05994959554573</v>
      </c>
      <c r="AS92" s="306">
        <f t="shared" si="53"/>
        <v>208.52650912455647</v>
      </c>
      <c r="AT92" s="306">
        <f t="shared" si="53"/>
        <v>243.31749977014442</v>
      </c>
      <c r="AU92" s="306">
        <f t="shared" si="53"/>
        <v>279.20036649319445</v>
      </c>
      <c r="AV92" s="306">
        <f t="shared" si="53"/>
        <v>313.89127159695636</v>
      </c>
      <c r="AW92" s="306">
        <f t="shared" si="53"/>
        <v>349.68352212885929</v>
      </c>
      <c r="AX92" s="306">
        <f t="shared" si="53"/>
        <v>385.81914671439154</v>
      </c>
      <c r="AY92" s="306">
        <f t="shared" si="53"/>
        <v>423.46010524718804</v>
      </c>
      <c r="AZ92" s="306">
        <f t="shared" si="53"/>
        <v>459.14047451646184</v>
      </c>
      <c r="BA92" s="306">
        <f t="shared" si="53"/>
        <v>496.33639877843416</v>
      </c>
      <c r="BB92" s="306">
        <f t="shared" si="53"/>
        <v>533.89614393485772</v>
      </c>
      <c r="BC92" s="306">
        <f t="shared" si="53"/>
        <v>573.39171816748967</v>
      </c>
      <c r="BD92" s="306">
        <f t="shared" si="53"/>
        <v>72.562103201695209</v>
      </c>
      <c r="BE92" s="306">
        <f t="shared" si="53"/>
        <v>106.08213938743484</v>
      </c>
      <c r="BF92" s="306">
        <f t="shared" si="53"/>
        <v>139.91330419193309</v>
      </c>
      <c r="BG92" s="306">
        <f t="shared" si="53"/>
        <v>174.5368261697804</v>
      </c>
      <c r="BH92" s="306">
        <f t="shared" si="53"/>
        <v>208.52650912455647</v>
      </c>
      <c r="BI92" s="306">
        <f t="shared" si="53"/>
        <v>243.31749977014442</v>
      </c>
      <c r="BJ92" s="306">
        <f t="shared" si="53"/>
        <v>278.43752396179298</v>
      </c>
      <c r="BK92" s="306">
        <f t="shared" si="53"/>
        <v>314.75124768352271</v>
      </c>
      <c r="BL92" s="306">
        <f t="shared" si="53"/>
        <v>349.68352212885929</v>
      </c>
      <c r="BM92" s="306">
        <f t="shared" si="53"/>
        <v>385.81914671439063</v>
      </c>
      <c r="BN92" s="306">
        <f t="shared" si="53"/>
        <v>422.30311042410813</v>
      </c>
      <c r="BO92" s="306">
        <f t="shared" si="53"/>
        <v>460.39839362472594</v>
      </c>
      <c r="BP92" s="306">
        <f t="shared" si="53"/>
        <v>496.33639877843416</v>
      </c>
      <c r="BQ92" s="306">
        <f t="shared" si="53"/>
        <v>533.89614393485772</v>
      </c>
      <c r="BR92" s="306">
        <f t="shared" si="53"/>
        <v>571.82507412878113</v>
      </c>
      <c r="BS92" s="306">
        <f t="shared" si="53"/>
        <v>72.76090348443995</v>
      </c>
      <c r="BT92" s="306">
        <f t="shared" si="53"/>
        <v>106.08213938743484</v>
      </c>
      <c r="BU92" s="306">
        <f t="shared" si="53"/>
        <v>139.91330419193309</v>
      </c>
      <c r="BV92" s="306">
        <f t="shared" si="53"/>
        <v>174.05994959554573</v>
      </c>
      <c r="BW92" s="306">
        <f t="shared" ref="BW92:CO92" si="54" xml:space="preserve"> BW$88 / ( 1 - BW79) - BW$88</f>
        <v>209.09781462900719</v>
      </c>
      <c r="BX92" s="306">
        <f t="shared" si="54"/>
        <v>243.31749977014442</v>
      </c>
      <c r="BY92" s="306">
        <f t="shared" si="54"/>
        <v>278.43752396179207</v>
      </c>
      <c r="BZ92" s="306">
        <f t="shared" si="54"/>
        <v>313.89127159695636</v>
      </c>
      <c r="CA92" s="306">
        <f t="shared" si="54"/>
        <v>350.64155917578773</v>
      </c>
      <c r="CB92" s="306">
        <f t="shared" si="54"/>
        <v>385.81914671439063</v>
      </c>
      <c r="CC92" s="306">
        <f t="shared" si="54"/>
        <v>422.30311042410813</v>
      </c>
      <c r="CD92" s="306">
        <f t="shared" si="54"/>
        <v>459.14047451646184</v>
      </c>
      <c r="CE92" s="306">
        <f t="shared" si="54"/>
        <v>497.69622452851218</v>
      </c>
      <c r="CF92" s="306">
        <f t="shared" si="54"/>
        <v>533.89614393485772</v>
      </c>
      <c r="CG92" s="306">
        <f t="shared" si="54"/>
        <v>571.82507412878113</v>
      </c>
      <c r="CH92" s="306">
        <f t="shared" si="54"/>
        <v>72.562103201695209</v>
      </c>
      <c r="CI92" s="306">
        <f t="shared" si="54"/>
        <v>106.37277538575654</v>
      </c>
      <c r="CJ92" s="306">
        <f t="shared" si="54"/>
        <v>139.91330419193309</v>
      </c>
      <c r="CK92" s="306">
        <f t="shared" si="54"/>
        <v>174.05994959554573</v>
      </c>
      <c r="CL92" s="306">
        <f t="shared" si="54"/>
        <v>208.52650912455647</v>
      </c>
      <c r="CM92" s="306">
        <f t="shared" si="54"/>
        <v>243.31749977014442</v>
      </c>
      <c r="CN92" s="306">
        <f t="shared" si="54"/>
        <v>278.43752396179298</v>
      </c>
      <c r="CO92" s="306">
        <f t="shared" si="54"/>
        <v>313.89127159695636</v>
      </c>
    </row>
    <row r="93" spans="1:16384" s="266" customFormat="1" ht="2.1" customHeight="1" outlineLevel="2" x14ac:dyDescent="0.2">
      <c r="E93" s="267"/>
      <c r="H93" s="268"/>
      <c r="K93" s="269"/>
      <c r="L93" s="270"/>
      <c r="M93" s="270"/>
      <c r="N93" s="270"/>
      <c r="O93" s="270"/>
      <c r="P93" s="270"/>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0"/>
      <c r="BA93" s="270"/>
      <c r="BB93" s="270"/>
      <c r="BC93" s="270"/>
      <c r="BD93" s="270"/>
      <c r="BE93" s="270"/>
      <c r="BF93" s="270"/>
      <c r="BG93" s="270"/>
      <c r="BH93" s="270"/>
      <c r="BI93" s="270"/>
      <c r="BJ93" s="270"/>
      <c r="BK93" s="270"/>
      <c r="BL93" s="270"/>
      <c r="BM93" s="270"/>
      <c r="BN93" s="270"/>
      <c r="BO93" s="270"/>
      <c r="BP93" s="270"/>
      <c r="BQ93" s="270"/>
      <c r="BR93" s="270"/>
      <c r="BS93" s="270"/>
      <c r="BT93" s="270"/>
      <c r="BU93" s="270"/>
      <c r="BV93" s="270"/>
      <c r="BW93" s="270"/>
      <c r="BX93" s="270"/>
      <c r="BY93" s="270"/>
      <c r="BZ93" s="270"/>
      <c r="CA93" s="270"/>
      <c r="CB93" s="270"/>
      <c r="CC93" s="270"/>
      <c r="CD93" s="270"/>
      <c r="CE93" s="270"/>
      <c r="CF93" s="270"/>
      <c r="CG93" s="270"/>
      <c r="CH93" s="270"/>
      <c r="CI93" s="270"/>
      <c r="CJ93" s="270"/>
      <c r="CK93" s="270"/>
      <c r="CL93" s="270"/>
      <c r="CM93" s="270"/>
      <c r="CN93" s="270"/>
      <c r="CO93" s="270"/>
      <c r="CP93" s="271"/>
      <c r="CQ93" s="271"/>
      <c r="CR93" s="271"/>
      <c r="CS93" s="271"/>
      <c r="CT93" s="271"/>
      <c r="CU93" s="271"/>
      <c r="CV93" s="271"/>
      <c r="CW93" s="271"/>
      <c r="CX93" s="271"/>
      <c r="CY93" s="271"/>
      <c r="CZ93" s="271"/>
      <c r="DA93" s="271"/>
      <c r="DB93" s="271"/>
      <c r="DC93" s="271"/>
      <c r="DD93" s="271"/>
      <c r="DE93" s="271"/>
      <c r="DF93" s="271"/>
      <c r="DG93" s="271"/>
      <c r="DH93" s="271"/>
      <c r="DI93" s="271"/>
      <c r="DJ93" s="271"/>
      <c r="DK93" s="271"/>
      <c r="DL93" s="271"/>
      <c r="DM93" s="271"/>
      <c r="DN93" s="271"/>
      <c r="DO93" s="271"/>
      <c r="DP93" s="271"/>
      <c r="DQ93" s="271"/>
      <c r="DR93" s="271"/>
      <c r="DS93" s="271"/>
      <c r="DT93" s="271"/>
      <c r="DU93" s="271"/>
      <c r="DV93" s="271"/>
      <c r="DW93" s="271"/>
      <c r="DX93" s="271"/>
      <c r="DY93" s="271"/>
      <c r="DZ93" s="271"/>
      <c r="EA93" s="271"/>
      <c r="EB93" s="271"/>
      <c r="EC93" s="271"/>
      <c r="ED93" s="271"/>
      <c r="EE93" s="271"/>
      <c r="EF93" s="271"/>
      <c r="EG93" s="271"/>
      <c r="EH93" s="271"/>
      <c r="EI93" s="271"/>
      <c r="EJ93" s="271"/>
      <c r="EK93" s="271"/>
      <c r="EL93" s="271"/>
      <c r="EM93" s="271"/>
      <c r="EN93" s="271"/>
      <c r="EO93" s="271"/>
      <c r="EP93" s="271"/>
      <c r="EQ93" s="271"/>
      <c r="ER93" s="271"/>
      <c r="ES93" s="271"/>
      <c r="ET93" s="271"/>
      <c r="EU93" s="271"/>
      <c r="EV93" s="271"/>
      <c r="EW93" s="271"/>
      <c r="EX93" s="271"/>
      <c r="EY93" s="271"/>
      <c r="EZ93" s="271"/>
      <c r="FA93" s="271"/>
      <c r="FB93" s="271"/>
      <c r="FC93" s="271"/>
      <c r="FD93" s="271"/>
      <c r="FE93" s="271"/>
      <c r="FF93" s="271"/>
      <c r="FG93" s="271"/>
      <c r="FH93" s="271"/>
      <c r="FI93" s="271"/>
      <c r="FJ93" s="271"/>
      <c r="FK93" s="271"/>
      <c r="FL93" s="271"/>
      <c r="FM93" s="271"/>
      <c r="FN93" s="271"/>
      <c r="FO93" s="271"/>
      <c r="FP93" s="271"/>
      <c r="FQ93" s="271"/>
      <c r="FR93" s="271"/>
      <c r="FS93" s="271"/>
      <c r="FT93" s="271"/>
      <c r="FU93" s="271"/>
      <c r="FV93" s="271"/>
      <c r="FW93" s="271"/>
      <c r="FX93" s="271"/>
      <c r="FY93" s="271"/>
      <c r="FZ93" s="271"/>
      <c r="GA93" s="271"/>
      <c r="GB93" s="271"/>
      <c r="GC93" s="271"/>
      <c r="GD93" s="271"/>
      <c r="GE93" s="271"/>
      <c r="GF93" s="271"/>
      <c r="GG93" s="271"/>
      <c r="GH93" s="271"/>
      <c r="GI93" s="271"/>
      <c r="GJ93" s="271"/>
      <c r="GK93" s="271"/>
      <c r="GL93" s="271"/>
      <c r="GM93" s="271"/>
      <c r="GN93" s="271"/>
      <c r="GO93" s="271"/>
      <c r="GP93" s="271"/>
      <c r="GQ93" s="271"/>
      <c r="GR93" s="271"/>
      <c r="GS93" s="271"/>
      <c r="GT93" s="271"/>
      <c r="GU93" s="271"/>
      <c r="GV93" s="271"/>
      <c r="GW93" s="271"/>
      <c r="GX93" s="271"/>
      <c r="GY93" s="271"/>
      <c r="GZ93" s="271"/>
      <c r="HA93" s="271"/>
      <c r="HB93" s="271"/>
      <c r="HC93" s="271"/>
    </row>
    <row r="94" spans="1:16384" outlineLevel="2" x14ac:dyDescent="0.2">
      <c r="B94" s="61"/>
      <c r="D94" s="39"/>
      <c r="E94" t="str">
        <f xml:space="preserve"> E81</f>
        <v>Water losses</v>
      </c>
      <c r="G94" s="82"/>
      <c r="H94" s="165" t="s">
        <v>182</v>
      </c>
      <c r="I94" s="55">
        <f t="shared" ref="I94" si="55" xml:space="preserve"> SUM( K94:CO94 )</f>
        <v>104749.45757145056</v>
      </c>
      <c r="K94" s="306">
        <f xml:space="preserve"> SUBTOTAL( 9, K90:K93 )</f>
        <v>23.20181871315026</v>
      </c>
      <c r="L94" s="306">
        <f t="shared" ref="L94:BW94" si="56" xml:space="preserve"> SUBTOTAL( 9, L90:L93 )</f>
        <v>186.03682240818762</v>
      </c>
      <c r="M94" s="306">
        <f t="shared" si="56"/>
        <v>301.34236466805669</v>
      </c>
      <c r="N94" s="306">
        <f t="shared" si="56"/>
        <v>418.03886867651454</v>
      </c>
      <c r="O94" s="306">
        <f t="shared" si="56"/>
        <v>537.79034227082047</v>
      </c>
      <c r="P94" s="306">
        <f t="shared" si="56"/>
        <v>656.22620563055807</v>
      </c>
      <c r="Q94" s="306">
        <f t="shared" si="56"/>
        <v>777.79340035048608</v>
      </c>
      <c r="R94" s="306">
        <f t="shared" si="56"/>
        <v>901.06272189789433</v>
      </c>
      <c r="S94" s="306">
        <f t="shared" si="56"/>
        <v>1028.8869094743268</v>
      </c>
      <c r="T94" s="306">
        <f t="shared" si="56"/>
        <v>1148.3888710133224</v>
      </c>
      <c r="U94" s="306">
        <f t="shared" si="56"/>
        <v>1206.9577586131745</v>
      </c>
      <c r="V94" s="306">
        <f t="shared" si="56"/>
        <v>1265.9698257308655</v>
      </c>
      <c r="W94" s="306">
        <f t="shared" si="56"/>
        <v>1329.0621701450955</v>
      </c>
      <c r="X94" s="306">
        <f t="shared" si="56"/>
        <v>1385.346726883723</v>
      </c>
      <c r="Y94" s="306">
        <f t="shared" si="56"/>
        <v>1445.7234448234221</v>
      </c>
      <c r="Z94" s="306">
        <f t="shared" si="56"/>
        <v>969.00055899487052</v>
      </c>
      <c r="AA94" s="306">
        <f t="shared" si="56"/>
        <v>1009.7973941576201</v>
      </c>
      <c r="AB94" s="306">
        <f t="shared" si="56"/>
        <v>1045.3925634423131</v>
      </c>
      <c r="AC94" s="306">
        <f t="shared" si="56"/>
        <v>1084.0674557165867</v>
      </c>
      <c r="AD94" s="306">
        <f t="shared" si="56"/>
        <v>1123.0675043203883</v>
      </c>
      <c r="AE94" s="306">
        <f t="shared" si="56"/>
        <v>1165.5818853131323</v>
      </c>
      <c r="AF94" s="306">
        <f t="shared" si="56"/>
        <v>1202.0612603741665</v>
      </c>
      <c r="AG94" s="306">
        <f t="shared" si="56"/>
        <v>1242.0642784312158</v>
      </c>
      <c r="AH94" s="306">
        <f t="shared" si="56"/>
        <v>1282.4110781495219</v>
      </c>
      <c r="AI94" s="306">
        <f t="shared" si="56"/>
        <v>1326.7314893034873</v>
      </c>
      <c r="AJ94" s="306">
        <f t="shared" si="56"/>
        <v>1364.1556379052381</v>
      </c>
      <c r="AK94" s="306">
        <f t="shared" si="56"/>
        <v>1405.563442722173</v>
      </c>
      <c r="AL94" s="306">
        <f t="shared" si="56"/>
        <v>1447.3351233743997</v>
      </c>
      <c r="AM94" s="306">
        <f t="shared" si="56"/>
        <v>1493.5567058927791</v>
      </c>
      <c r="AN94" s="306">
        <f t="shared" si="56"/>
        <v>1531.9912956398812</v>
      </c>
      <c r="AO94" s="306">
        <f t="shared" si="56"/>
        <v>1037.3200838605626</v>
      </c>
      <c r="AP94" s="306">
        <f t="shared" si="56"/>
        <v>1075.4372321056435</v>
      </c>
      <c r="AQ94" s="306">
        <f t="shared" si="56"/>
        <v>1116.9225722639894</v>
      </c>
      <c r="AR94" s="306">
        <f t="shared" si="56"/>
        <v>1152.6253626522848</v>
      </c>
      <c r="AS94" s="306">
        <f t="shared" si="56"/>
        <v>1191.7051492577575</v>
      </c>
      <c r="AT94" s="306">
        <f t="shared" si="56"/>
        <v>1231.1147574860679</v>
      </c>
      <c r="AU94" s="306">
        <f t="shared" si="56"/>
        <v>1274.3406041497137</v>
      </c>
      <c r="AV94" s="306">
        <f t="shared" si="56"/>
        <v>1310.9419738338038</v>
      </c>
      <c r="AW94" s="306">
        <f t="shared" si="56"/>
        <v>1351.3690702776212</v>
      </c>
      <c r="AX94" s="306">
        <f t="shared" si="56"/>
        <v>1392.1449692288843</v>
      </c>
      <c r="AY94" s="306">
        <f t="shared" si="56"/>
        <v>1437.2014251507962</v>
      </c>
      <c r="AZ94" s="306">
        <f t="shared" si="56"/>
        <v>1474.7631693162839</v>
      </c>
      <c r="BA94" s="306">
        <f t="shared" si="56"/>
        <v>1516.6157106500796</v>
      </c>
      <c r="BB94" s="306">
        <f t="shared" si="56"/>
        <v>1558.8375396367219</v>
      </c>
      <c r="BC94" s="306">
        <f t="shared" si="56"/>
        <v>1605.8215205449715</v>
      </c>
      <c r="BD94" s="306">
        <f t="shared" si="56"/>
        <v>1106.844105391513</v>
      </c>
      <c r="BE94" s="306">
        <f t="shared" si="56"/>
        <v>1145.0426835678281</v>
      </c>
      <c r="BF94" s="306">
        <f t="shared" si="56"/>
        <v>1183.5578957871094</v>
      </c>
      <c r="BG94" s="306">
        <f t="shared" si="56"/>
        <v>1225.7431286948968</v>
      </c>
      <c r="BH94" s="306">
        <f t="shared" si="56"/>
        <v>1261.555750738411</v>
      </c>
      <c r="BI94" s="306">
        <f t="shared" si="56"/>
        <v>1301.0473635034832</v>
      </c>
      <c r="BJ94" s="306">
        <f t="shared" si="56"/>
        <v>1340.873554270137</v>
      </c>
      <c r="BK94" s="306">
        <f t="shared" si="56"/>
        <v>1384.8226913067519</v>
      </c>
      <c r="BL94" s="306">
        <f t="shared" si="56"/>
        <v>1421.5485582387319</v>
      </c>
      <c r="BM94" s="306">
        <f t="shared" si="56"/>
        <v>1462.4070417512876</v>
      </c>
      <c r="BN94" s="306">
        <f t="shared" si="56"/>
        <v>1503.6194482446945</v>
      </c>
      <c r="BO94" s="306">
        <f t="shared" si="56"/>
        <v>1549.4242484719725</v>
      </c>
      <c r="BP94" s="306">
        <f t="shared" si="56"/>
        <v>1587.1264133941813</v>
      </c>
      <c r="BQ94" s="306">
        <f t="shared" si="56"/>
        <v>1629.4314124496887</v>
      </c>
      <c r="BR94" s="306">
        <f t="shared" si="56"/>
        <v>1672.111220174721</v>
      </c>
      <c r="BS94" s="306">
        <f t="shared" si="56"/>
        <v>1180.8310748256936</v>
      </c>
      <c r="BT94" s="306">
        <f t="shared" si="56"/>
        <v>1215.8869514267362</v>
      </c>
      <c r="BU94" s="306">
        <f t="shared" si="56"/>
        <v>1254.4859247704335</v>
      </c>
      <c r="BV94" s="306">
        <f t="shared" si="56"/>
        <v>1293.4060424993058</v>
      </c>
      <c r="BW94" s="306">
        <f t="shared" si="56"/>
        <v>1336.3028489179451</v>
      </c>
      <c r="BX94" s="306">
        <f t="shared" ref="BX94:CO94" si="57" xml:space="preserve"> SUBTOTAL( 9, BX90:BX93 )</f>
        <v>1372.2275690994438</v>
      </c>
      <c r="BY94" s="306">
        <f t="shared" si="57"/>
        <v>1412.1381176599125</v>
      </c>
      <c r="BZ94" s="306">
        <f t="shared" si="57"/>
        <v>1452.3880939871842</v>
      </c>
      <c r="CA94" s="306">
        <f t="shared" si="57"/>
        <v>1497.0726501613308</v>
      </c>
      <c r="CB94" s="306">
        <f t="shared" si="57"/>
        <v>1533.9255802618618</v>
      </c>
      <c r="CC94" s="306">
        <f t="shared" si="57"/>
        <v>1575.2229468991436</v>
      </c>
      <c r="CD94" s="306">
        <f t="shared" si="57"/>
        <v>1616.8794591673459</v>
      </c>
      <c r="CE94" s="306">
        <f t="shared" si="57"/>
        <v>1663.4452194393843</v>
      </c>
      <c r="CF94" s="306">
        <f t="shared" si="57"/>
        <v>1701.2907018764226</v>
      </c>
      <c r="CG94" s="306">
        <f t="shared" si="57"/>
        <v>1744.056077843813</v>
      </c>
      <c r="CH94" s="306">
        <f t="shared" si="57"/>
        <v>1249.6353392558985</v>
      </c>
      <c r="CI94" s="306">
        <f t="shared" si="57"/>
        <v>1291.5321811890699</v>
      </c>
      <c r="CJ94" s="306">
        <f t="shared" si="57"/>
        <v>1326.6884062113704</v>
      </c>
      <c r="CK94" s="306">
        <f t="shared" si="57"/>
        <v>1365.6947060982484</v>
      </c>
      <c r="CL94" s="306">
        <f t="shared" si="57"/>
        <v>1405.026748390781</v>
      </c>
      <c r="CM94" s="306">
        <f t="shared" si="57"/>
        <v>1444.6890605713988</v>
      </c>
      <c r="CN94" s="306">
        <f t="shared" si="57"/>
        <v>1484.6862555860298</v>
      </c>
      <c r="CO94" s="306">
        <f t="shared" si="57"/>
        <v>1525.0230338738429</v>
      </c>
    </row>
    <row r="95" spans="1:16384" outlineLevel="2" x14ac:dyDescent="0.2">
      <c r="B95" s="61"/>
      <c r="D95" s="39"/>
      <c r="H95" s="163"/>
      <c r="I95" s="78"/>
    </row>
    <row r="96" spans="1:16384" s="149" customFormat="1" outlineLevel="2" x14ac:dyDescent="0.2">
      <c r="B96" s="150"/>
      <c r="D96" s="151"/>
      <c r="E96" s="149" t="s">
        <v>510</v>
      </c>
      <c r="G96" s="175">
        <f xml:space="preserve"> MAX( K96:CO96 )</f>
        <v>8927.7042948116396</v>
      </c>
      <c r="H96" s="165" t="s">
        <v>182</v>
      </c>
      <c r="I96" s="55">
        <f xml:space="preserve"> SUM( K96:CO96 )</f>
        <v>696473.42620285379</v>
      </c>
      <c r="K96" s="175">
        <f t="shared" ref="K96:AP96" si="58" xml:space="preserve"> SUBTOTAL( 9, K88:K95 )</f>
        <v>2320.1818713150369</v>
      </c>
      <c r="L96" s="95">
        <f t="shared" si="58"/>
        <v>7363.5764949738314</v>
      </c>
      <c r="M96" s="95">
        <f t="shared" si="58"/>
        <v>7484.9905816358823</v>
      </c>
      <c r="N96" s="95">
        <f t="shared" si="58"/>
        <v>7601.6870856443411</v>
      </c>
      <c r="O96" s="95">
        <f t="shared" si="58"/>
        <v>7741.1197872303401</v>
      </c>
      <c r="P96" s="95">
        <f t="shared" si="58"/>
        <v>7839.8744225983837</v>
      </c>
      <c r="Q96" s="95">
        <f t="shared" si="58"/>
        <v>7961.4416173183126</v>
      </c>
      <c r="R96" s="95">
        <f t="shared" si="58"/>
        <v>8084.7109388657173</v>
      </c>
      <c r="S96" s="95">
        <f t="shared" si="58"/>
        <v>8232.2163544338437</v>
      </c>
      <c r="T96" s="95">
        <f t="shared" si="58"/>
        <v>8332.0370879811471</v>
      </c>
      <c r="U96" s="95">
        <f t="shared" si="58"/>
        <v>8390.6059755809983</v>
      </c>
      <c r="V96" s="95">
        <f t="shared" si="58"/>
        <v>8449.6180426986921</v>
      </c>
      <c r="W96" s="95">
        <f t="shared" si="58"/>
        <v>8532.3916151046142</v>
      </c>
      <c r="X96" s="95">
        <f t="shared" si="58"/>
        <v>8568.9949438515505</v>
      </c>
      <c r="Y96" s="95">
        <f t="shared" si="58"/>
        <v>8629.3716617912469</v>
      </c>
      <c r="Z96" s="95">
        <f t="shared" si="58"/>
        <v>8152.6487759626943</v>
      </c>
      <c r="AA96" s="95">
        <f t="shared" si="58"/>
        <v>8213.1268391171379</v>
      </c>
      <c r="AB96" s="95">
        <f t="shared" si="58"/>
        <v>8229.0407804101396</v>
      </c>
      <c r="AC96" s="95">
        <f t="shared" si="58"/>
        <v>8267.7156726844114</v>
      </c>
      <c r="AD96" s="95">
        <f t="shared" si="58"/>
        <v>8306.7157212882139</v>
      </c>
      <c r="AE96" s="95">
        <f t="shared" si="58"/>
        <v>8368.911330272651</v>
      </c>
      <c r="AF96" s="95">
        <f t="shared" si="58"/>
        <v>8385.7094773419922</v>
      </c>
      <c r="AG96" s="95">
        <f t="shared" si="58"/>
        <v>8425.7124953990387</v>
      </c>
      <c r="AH96" s="95">
        <f t="shared" si="58"/>
        <v>8466.0592951173458</v>
      </c>
      <c r="AI96" s="95">
        <f t="shared" si="58"/>
        <v>8530.060934263005</v>
      </c>
      <c r="AJ96" s="95">
        <f t="shared" si="58"/>
        <v>8547.8038548730656</v>
      </c>
      <c r="AK96" s="95">
        <f t="shared" si="58"/>
        <v>8589.2116596899978</v>
      </c>
      <c r="AL96" s="95">
        <f t="shared" si="58"/>
        <v>8630.9833403422235</v>
      </c>
      <c r="AM96" s="95">
        <f t="shared" si="58"/>
        <v>8696.886150852295</v>
      </c>
      <c r="AN96" s="95">
        <f t="shared" si="58"/>
        <v>8715.6395126077077</v>
      </c>
      <c r="AO96" s="95">
        <f t="shared" si="58"/>
        <v>8220.9683008283882</v>
      </c>
      <c r="AP96" s="95">
        <f t="shared" si="58"/>
        <v>8259.0854490734655</v>
      </c>
      <c r="AQ96" s="95">
        <f t="shared" ref="AQ96:BV96" si="59" xml:space="preserve"> SUBTOTAL( 9, AQ88:AQ95 )</f>
        <v>8320.252017223509</v>
      </c>
      <c r="AR96" s="95">
        <f t="shared" si="59"/>
        <v>8336.2735796201123</v>
      </c>
      <c r="AS96" s="95">
        <f t="shared" si="59"/>
        <v>8375.3533662255813</v>
      </c>
      <c r="AT96" s="95">
        <f t="shared" si="59"/>
        <v>8414.7629744538899</v>
      </c>
      <c r="AU96" s="95">
        <f t="shared" si="59"/>
        <v>8477.6700491092306</v>
      </c>
      <c r="AV96" s="95">
        <f t="shared" si="59"/>
        <v>8494.5901908016258</v>
      </c>
      <c r="AW96" s="95">
        <f t="shared" si="59"/>
        <v>8535.0172872454441</v>
      </c>
      <c r="AX96" s="95">
        <f t="shared" si="59"/>
        <v>8575.7931861967099</v>
      </c>
      <c r="AY96" s="95">
        <f t="shared" si="59"/>
        <v>8640.5308701103131</v>
      </c>
      <c r="AZ96" s="95">
        <f t="shared" si="59"/>
        <v>8658.4113862841095</v>
      </c>
      <c r="BA96" s="95">
        <f t="shared" si="59"/>
        <v>8700.2639276179034</v>
      </c>
      <c r="BB96" s="95">
        <f t="shared" si="59"/>
        <v>8742.4857566045466</v>
      </c>
      <c r="BC96" s="95">
        <f t="shared" si="59"/>
        <v>8809.1509655044883</v>
      </c>
      <c r="BD96" s="95">
        <f t="shared" si="59"/>
        <v>8290.4923223593378</v>
      </c>
      <c r="BE96" s="95">
        <f t="shared" si="59"/>
        <v>8328.6909005356538</v>
      </c>
      <c r="BF96" s="95">
        <f t="shared" si="59"/>
        <v>8367.206112754935</v>
      </c>
      <c r="BG96" s="95">
        <f t="shared" si="59"/>
        <v>8429.0725736544155</v>
      </c>
      <c r="BH96" s="95">
        <f t="shared" si="59"/>
        <v>8445.2039677062348</v>
      </c>
      <c r="BI96" s="95">
        <f t="shared" si="59"/>
        <v>8484.6955804713052</v>
      </c>
      <c r="BJ96" s="95">
        <f t="shared" si="59"/>
        <v>8524.5217712379617</v>
      </c>
      <c r="BK96" s="95">
        <f t="shared" si="59"/>
        <v>8588.1521362662679</v>
      </c>
      <c r="BL96" s="95">
        <f t="shared" si="59"/>
        <v>8605.1967752065575</v>
      </c>
      <c r="BM96" s="95">
        <f t="shared" si="59"/>
        <v>8646.0552587191123</v>
      </c>
      <c r="BN96" s="95">
        <f t="shared" si="59"/>
        <v>8687.2676652125192</v>
      </c>
      <c r="BO96" s="95">
        <f t="shared" si="59"/>
        <v>8752.7536934314903</v>
      </c>
      <c r="BP96" s="95">
        <f t="shared" si="59"/>
        <v>8770.7746303620061</v>
      </c>
      <c r="BQ96" s="95">
        <f t="shared" si="59"/>
        <v>8813.0796294175161</v>
      </c>
      <c r="BR96" s="95">
        <f t="shared" si="59"/>
        <v>8855.7594371425475</v>
      </c>
      <c r="BS96" s="95">
        <f t="shared" si="59"/>
        <v>8384.1605197852114</v>
      </c>
      <c r="BT96" s="95">
        <f t="shared" si="59"/>
        <v>8399.5351683945628</v>
      </c>
      <c r="BU96" s="95">
        <f t="shared" si="59"/>
        <v>8438.1341417382573</v>
      </c>
      <c r="BV96" s="95">
        <f t="shared" si="59"/>
        <v>8477.0542594671315</v>
      </c>
      <c r="BW96" s="95">
        <f t="shared" ref="BW96:CO96" si="60" xml:space="preserve"> SUBTOTAL( 9, BW88:BW95 )</f>
        <v>8539.6322938774665</v>
      </c>
      <c r="BX96" s="95">
        <f t="shared" si="60"/>
        <v>8555.8757860672722</v>
      </c>
      <c r="BY96" s="95">
        <f t="shared" si="60"/>
        <v>8595.7863346277372</v>
      </c>
      <c r="BZ96" s="95">
        <f t="shared" si="60"/>
        <v>8636.036310955009</v>
      </c>
      <c r="CA96" s="95">
        <f t="shared" si="60"/>
        <v>8700.4020951208477</v>
      </c>
      <c r="CB96" s="95">
        <f t="shared" si="60"/>
        <v>8717.5737972296847</v>
      </c>
      <c r="CC96" s="95">
        <f t="shared" si="60"/>
        <v>8758.8711638669665</v>
      </c>
      <c r="CD96" s="95">
        <f t="shared" si="60"/>
        <v>8800.5276761351706</v>
      </c>
      <c r="CE96" s="95">
        <f t="shared" si="60"/>
        <v>8866.774664398903</v>
      </c>
      <c r="CF96" s="95">
        <f t="shared" si="60"/>
        <v>8884.9389188442474</v>
      </c>
      <c r="CG96" s="95">
        <f t="shared" si="60"/>
        <v>8927.7042948116396</v>
      </c>
      <c r="CH96" s="95">
        <f t="shared" si="60"/>
        <v>8433.2835562237251</v>
      </c>
      <c r="CI96" s="95">
        <f t="shared" si="60"/>
        <v>8494.8616261485877</v>
      </c>
      <c r="CJ96" s="95">
        <f t="shared" si="60"/>
        <v>8510.3366231791952</v>
      </c>
      <c r="CK96" s="95">
        <f t="shared" si="60"/>
        <v>8549.3429230660731</v>
      </c>
      <c r="CL96" s="95">
        <f t="shared" si="60"/>
        <v>8588.6749653586048</v>
      </c>
      <c r="CM96" s="95">
        <f t="shared" si="60"/>
        <v>8628.3372775392236</v>
      </c>
      <c r="CN96" s="95">
        <f t="shared" si="60"/>
        <v>8668.3344725538554</v>
      </c>
      <c r="CO96" s="95">
        <f t="shared" si="60"/>
        <v>8708.6712508416695</v>
      </c>
    </row>
    <row r="97" spans="1:93" s="149" customFormat="1" outlineLevel="2" x14ac:dyDescent="0.2">
      <c r="B97" s="150"/>
      <c r="D97" s="151"/>
      <c r="E97" s="149" t="s">
        <v>429</v>
      </c>
      <c r="G97" s="99">
        <f xml:space="preserve"> I86 / $I$88</f>
        <v>1</v>
      </c>
      <c r="H97" s="165" t="s">
        <v>182</v>
      </c>
      <c r="I97" s="55">
        <f t="shared" ref="I97:I98" si="61" xml:space="preserve"> SUM( K97:CO97 )</f>
        <v>696473.42620285379</v>
      </c>
      <c r="K97" s="95">
        <f xml:space="preserve"> K$96 * $G97</f>
        <v>2320.1818713150369</v>
      </c>
      <c r="L97" s="95">
        <f t="shared" ref="L97:AA98" si="62" xml:space="preserve"> L$96 * $G97</f>
        <v>7363.5764949738314</v>
      </c>
      <c r="M97" s="95">
        <f t="shared" si="62"/>
        <v>7484.9905816358823</v>
      </c>
      <c r="N97" s="95">
        <f t="shared" si="62"/>
        <v>7601.6870856443411</v>
      </c>
      <c r="O97" s="95">
        <f t="shared" si="62"/>
        <v>7741.1197872303401</v>
      </c>
      <c r="P97" s="95">
        <f t="shared" si="62"/>
        <v>7839.8744225983837</v>
      </c>
      <c r="Q97" s="95">
        <f t="shared" si="62"/>
        <v>7961.4416173183126</v>
      </c>
      <c r="R97" s="95">
        <f t="shared" si="62"/>
        <v>8084.7109388657173</v>
      </c>
      <c r="S97" s="95">
        <f t="shared" si="62"/>
        <v>8232.2163544338437</v>
      </c>
      <c r="T97" s="95">
        <f t="shared" si="62"/>
        <v>8332.0370879811471</v>
      </c>
      <c r="U97" s="95">
        <f t="shared" si="62"/>
        <v>8390.6059755809983</v>
      </c>
      <c r="V97" s="95">
        <f t="shared" si="62"/>
        <v>8449.6180426986921</v>
      </c>
      <c r="W97" s="95">
        <f t="shared" si="62"/>
        <v>8532.3916151046142</v>
      </c>
      <c r="X97" s="95">
        <f t="shared" si="62"/>
        <v>8568.9949438515505</v>
      </c>
      <c r="Y97" s="95">
        <f t="shared" si="62"/>
        <v>8629.3716617912469</v>
      </c>
      <c r="Z97" s="95">
        <f t="shared" si="62"/>
        <v>8152.6487759626943</v>
      </c>
      <c r="AA97" s="95">
        <f t="shared" si="62"/>
        <v>8213.1268391171379</v>
      </c>
      <c r="AB97" s="95">
        <f t="shared" ref="AB97:AQ98" si="63" xml:space="preserve"> AB$96 * $G97</f>
        <v>8229.0407804101396</v>
      </c>
      <c r="AC97" s="95">
        <f t="shared" si="63"/>
        <v>8267.7156726844114</v>
      </c>
      <c r="AD97" s="95">
        <f t="shared" si="63"/>
        <v>8306.7157212882139</v>
      </c>
      <c r="AE97" s="95">
        <f t="shared" si="63"/>
        <v>8368.911330272651</v>
      </c>
      <c r="AF97" s="95">
        <f t="shared" si="63"/>
        <v>8385.7094773419922</v>
      </c>
      <c r="AG97" s="95">
        <f t="shared" si="63"/>
        <v>8425.7124953990387</v>
      </c>
      <c r="AH97" s="95">
        <f t="shared" si="63"/>
        <v>8466.0592951173458</v>
      </c>
      <c r="AI97" s="95">
        <f t="shared" si="63"/>
        <v>8530.060934263005</v>
      </c>
      <c r="AJ97" s="95">
        <f t="shared" si="63"/>
        <v>8547.8038548730656</v>
      </c>
      <c r="AK97" s="95">
        <f t="shared" si="63"/>
        <v>8589.2116596899978</v>
      </c>
      <c r="AL97" s="95">
        <f t="shared" si="63"/>
        <v>8630.9833403422235</v>
      </c>
      <c r="AM97" s="95">
        <f t="shared" si="63"/>
        <v>8696.886150852295</v>
      </c>
      <c r="AN97" s="95">
        <f t="shared" si="63"/>
        <v>8715.6395126077077</v>
      </c>
      <c r="AO97" s="95">
        <f t="shared" si="63"/>
        <v>8220.9683008283882</v>
      </c>
      <c r="AP97" s="95">
        <f t="shared" si="63"/>
        <v>8259.0854490734655</v>
      </c>
      <c r="AQ97" s="95">
        <f t="shared" si="63"/>
        <v>8320.252017223509</v>
      </c>
      <c r="AR97" s="95">
        <f t="shared" ref="AR97:BG98" si="64" xml:space="preserve"> AR$96 * $G97</f>
        <v>8336.2735796201123</v>
      </c>
      <c r="AS97" s="95">
        <f t="shared" si="64"/>
        <v>8375.3533662255813</v>
      </c>
      <c r="AT97" s="95">
        <f t="shared" si="64"/>
        <v>8414.7629744538899</v>
      </c>
      <c r="AU97" s="95">
        <f t="shared" si="64"/>
        <v>8477.6700491092306</v>
      </c>
      <c r="AV97" s="95">
        <f t="shared" si="64"/>
        <v>8494.5901908016258</v>
      </c>
      <c r="AW97" s="95">
        <f t="shared" si="64"/>
        <v>8535.0172872454441</v>
      </c>
      <c r="AX97" s="95">
        <f t="shared" si="64"/>
        <v>8575.7931861967099</v>
      </c>
      <c r="AY97" s="95">
        <f t="shared" si="64"/>
        <v>8640.5308701103131</v>
      </c>
      <c r="AZ97" s="95">
        <f t="shared" si="64"/>
        <v>8658.4113862841095</v>
      </c>
      <c r="BA97" s="95">
        <f t="shared" si="64"/>
        <v>8700.2639276179034</v>
      </c>
      <c r="BB97" s="95">
        <f t="shared" si="64"/>
        <v>8742.4857566045466</v>
      </c>
      <c r="BC97" s="95">
        <f t="shared" si="64"/>
        <v>8809.1509655044883</v>
      </c>
      <c r="BD97" s="95">
        <f t="shared" si="64"/>
        <v>8290.4923223593378</v>
      </c>
      <c r="BE97" s="95">
        <f t="shared" si="64"/>
        <v>8328.6909005356538</v>
      </c>
      <c r="BF97" s="95">
        <f t="shared" si="64"/>
        <v>8367.206112754935</v>
      </c>
      <c r="BG97" s="95">
        <f t="shared" si="64"/>
        <v>8429.0725736544155</v>
      </c>
      <c r="BH97" s="95">
        <f t="shared" ref="BH97:BW98" si="65" xml:space="preserve"> BH$96 * $G97</f>
        <v>8445.2039677062348</v>
      </c>
      <c r="BI97" s="95">
        <f t="shared" si="65"/>
        <v>8484.6955804713052</v>
      </c>
      <c r="BJ97" s="95">
        <f t="shared" si="65"/>
        <v>8524.5217712379617</v>
      </c>
      <c r="BK97" s="95">
        <f t="shared" si="65"/>
        <v>8588.1521362662679</v>
      </c>
      <c r="BL97" s="95">
        <f t="shared" si="65"/>
        <v>8605.1967752065575</v>
      </c>
      <c r="BM97" s="95">
        <f t="shared" si="65"/>
        <v>8646.0552587191123</v>
      </c>
      <c r="BN97" s="95">
        <f t="shared" si="65"/>
        <v>8687.2676652125192</v>
      </c>
      <c r="BO97" s="95">
        <f t="shared" si="65"/>
        <v>8752.7536934314903</v>
      </c>
      <c r="BP97" s="95">
        <f t="shared" si="65"/>
        <v>8770.7746303620061</v>
      </c>
      <c r="BQ97" s="95">
        <f t="shared" si="65"/>
        <v>8813.0796294175161</v>
      </c>
      <c r="BR97" s="95">
        <f t="shared" si="65"/>
        <v>8855.7594371425475</v>
      </c>
      <c r="BS97" s="95">
        <f t="shared" si="65"/>
        <v>8384.1605197852114</v>
      </c>
      <c r="BT97" s="95">
        <f t="shared" si="65"/>
        <v>8399.5351683945628</v>
      </c>
      <c r="BU97" s="95">
        <f t="shared" si="65"/>
        <v>8438.1341417382573</v>
      </c>
      <c r="BV97" s="95">
        <f t="shared" si="65"/>
        <v>8477.0542594671315</v>
      </c>
      <c r="BW97" s="95">
        <f t="shared" si="65"/>
        <v>8539.6322938774665</v>
      </c>
      <c r="BX97" s="95">
        <f t="shared" ref="BX97:CM98" si="66" xml:space="preserve"> BX$96 * $G97</f>
        <v>8555.8757860672722</v>
      </c>
      <c r="BY97" s="95">
        <f t="shared" si="66"/>
        <v>8595.7863346277372</v>
      </c>
      <c r="BZ97" s="95">
        <f t="shared" si="66"/>
        <v>8636.036310955009</v>
      </c>
      <c r="CA97" s="95">
        <f t="shared" si="66"/>
        <v>8700.4020951208477</v>
      </c>
      <c r="CB97" s="95">
        <f t="shared" si="66"/>
        <v>8717.5737972296847</v>
      </c>
      <c r="CC97" s="95">
        <f t="shared" si="66"/>
        <v>8758.8711638669665</v>
      </c>
      <c r="CD97" s="95">
        <f t="shared" si="66"/>
        <v>8800.5276761351706</v>
      </c>
      <c r="CE97" s="95">
        <f t="shared" si="66"/>
        <v>8866.774664398903</v>
      </c>
      <c r="CF97" s="95">
        <f t="shared" si="66"/>
        <v>8884.9389188442474</v>
      </c>
      <c r="CG97" s="95">
        <f t="shared" si="66"/>
        <v>8927.7042948116396</v>
      </c>
      <c r="CH97" s="95">
        <f t="shared" si="66"/>
        <v>8433.2835562237251</v>
      </c>
      <c r="CI97" s="95">
        <f t="shared" si="66"/>
        <v>8494.8616261485877</v>
      </c>
      <c r="CJ97" s="95">
        <f t="shared" si="66"/>
        <v>8510.3366231791952</v>
      </c>
      <c r="CK97" s="95">
        <f t="shared" si="66"/>
        <v>8549.3429230660731</v>
      </c>
      <c r="CL97" s="95">
        <f t="shared" si="66"/>
        <v>8588.6749653586048</v>
      </c>
      <c r="CM97" s="95">
        <f t="shared" si="66"/>
        <v>8628.3372775392236</v>
      </c>
      <c r="CN97" s="95">
        <f t="shared" ref="CN97:CO98" si="67" xml:space="preserve"> CN$96 * $G97</f>
        <v>8668.3344725538554</v>
      </c>
      <c r="CO97" s="95">
        <f t="shared" si="67"/>
        <v>8708.6712508416695</v>
      </c>
    </row>
    <row r="98" spans="1:93" s="149" customFormat="1" outlineLevel="2" x14ac:dyDescent="0.2">
      <c r="B98" s="150"/>
      <c r="D98" s="151"/>
      <c r="E98" s="149" t="s">
        <v>430</v>
      </c>
      <c r="G98" s="99">
        <f xml:space="preserve"> I87 / $I$88</f>
        <v>0</v>
      </c>
      <c r="H98" s="165" t="s">
        <v>182</v>
      </c>
      <c r="I98" s="55">
        <f t="shared" si="61"/>
        <v>0</v>
      </c>
      <c r="K98" s="95">
        <f t="shared" ref="K98" si="68" xml:space="preserve"> K$96 * $G98</f>
        <v>0</v>
      </c>
      <c r="L98" s="95">
        <f t="shared" si="62"/>
        <v>0</v>
      </c>
      <c r="M98" s="95">
        <f t="shared" si="62"/>
        <v>0</v>
      </c>
      <c r="N98" s="95">
        <f t="shared" si="62"/>
        <v>0</v>
      </c>
      <c r="O98" s="95">
        <f t="shared" si="62"/>
        <v>0</v>
      </c>
      <c r="P98" s="95">
        <f t="shared" si="62"/>
        <v>0</v>
      </c>
      <c r="Q98" s="95">
        <f t="shared" si="62"/>
        <v>0</v>
      </c>
      <c r="R98" s="95">
        <f t="shared" si="62"/>
        <v>0</v>
      </c>
      <c r="S98" s="95">
        <f t="shared" si="62"/>
        <v>0</v>
      </c>
      <c r="T98" s="95">
        <f t="shared" si="62"/>
        <v>0</v>
      </c>
      <c r="U98" s="95">
        <f t="shared" si="62"/>
        <v>0</v>
      </c>
      <c r="V98" s="95">
        <f t="shared" si="62"/>
        <v>0</v>
      </c>
      <c r="W98" s="95">
        <f t="shared" si="62"/>
        <v>0</v>
      </c>
      <c r="X98" s="95">
        <f t="shared" si="62"/>
        <v>0</v>
      </c>
      <c r="Y98" s="95">
        <f t="shared" si="62"/>
        <v>0</v>
      </c>
      <c r="Z98" s="95">
        <f t="shared" si="62"/>
        <v>0</v>
      </c>
      <c r="AA98" s="95">
        <f t="shared" si="62"/>
        <v>0</v>
      </c>
      <c r="AB98" s="95">
        <f t="shared" si="63"/>
        <v>0</v>
      </c>
      <c r="AC98" s="95">
        <f t="shared" si="63"/>
        <v>0</v>
      </c>
      <c r="AD98" s="95">
        <f t="shared" si="63"/>
        <v>0</v>
      </c>
      <c r="AE98" s="95">
        <f t="shared" si="63"/>
        <v>0</v>
      </c>
      <c r="AF98" s="95">
        <f t="shared" si="63"/>
        <v>0</v>
      </c>
      <c r="AG98" s="95">
        <f t="shared" si="63"/>
        <v>0</v>
      </c>
      <c r="AH98" s="95">
        <f t="shared" si="63"/>
        <v>0</v>
      </c>
      <c r="AI98" s="95">
        <f t="shared" si="63"/>
        <v>0</v>
      </c>
      <c r="AJ98" s="95">
        <f t="shared" si="63"/>
        <v>0</v>
      </c>
      <c r="AK98" s="95">
        <f t="shared" si="63"/>
        <v>0</v>
      </c>
      <c r="AL98" s="95">
        <f t="shared" si="63"/>
        <v>0</v>
      </c>
      <c r="AM98" s="95">
        <f t="shared" si="63"/>
        <v>0</v>
      </c>
      <c r="AN98" s="95">
        <f t="shared" si="63"/>
        <v>0</v>
      </c>
      <c r="AO98" s="95">
        <f t="shared" si="63"/>
        <v>0</v>
      </c>
      <c r="AP98" s="95">
        <f t="shared" si="63"/>
        <v>0</v>
      </c>
      <c r="AQ98" s="95">
        <f t="shared" si="63"/>
        <v>0</v>
      </c>
      <c r="AR98" s="95">
        <f t="shared" si="64"/>
        <v>0</v>
      </c>
      <c r="AS98" s="95">
        <f t="shared" si="64"/>
        <v>0</v>
      </c>
      <c r="AT98" s="95">
        <f t="shared" si="64"/>
        <v>0</v>
      </c>
      <c r="AU98" s="95">
        <f t="shared" si="64"/>
        <v>0</v>
      </c>
      <c r="AV98" s="95">
        <f t="shared" si="64"/>
        <v>0</v>
      </c>
      <c r="AW98" s="95">
        <f t="shared" si="64"/>
        <v>0</v>
      </c>
      <c r="AX98" s="95">
        <f t="shared" si="64"/>
        <v>0</v>
      </c>
      <c r="AY98" s="95">
        <f t="shared" si="64"/>
        <v>0</v>
      </c>
      <c r="AZ98" s="95">
        <f t="shared" si="64"/>
        <v>0</v>
      </c>
      <c r="BA98" s="95">
        <f t="shared" si="64"/>
        <v>0</v>
      </c>
      <c r="BB98" s="95">
        <f t="shared" si="64"/>
        <v>0</v>
      </c>
      <c r="BC98" s="95">
        <f t="shared" si="64"/>
        <v>0</v>
      </c>
      <c r="BD98" s="95">
        <f t="shared" si="64"/>
        <v>0</v>
      </c>
      <c r="BE98" s="95">
        <f t="shared" si="64"/>
        <v>0</v>
      </c>
      <c r="BF98" s="95">
        <f t="shared" si="64"/>
        <v>0</v>
      </c>
      <c r="BG98" s="95">
        <f t="shared" si="64"/>
        <v>0</v>
      </c>
      <c r="BH98" s="95">
        <f t="shared" si="65"/>
        <v>0</v>
      </c>
      <c r="BI98" s="95">
        <f t="shared" si="65"/>
        <v>0</v>
      </c>
      <c r="BJ98" s="95">
        <f t="shared" si="65"/>
        <v>0</v>
      </c>
      <c r="BK98" s="95">
        <f t="shared" si="65"/>
        <v>0</v>
      </c>
      <c r="BL98" s="95">
        <f t="shared" si="65"/>
        <v>0</v>
      </c>
      <c r="BM98" s="95">
        <f t="shared" si="65"/>
        <v>0</v>
      </c>
      <c r="BN98" s="95">
        <f t="shared" si="65"/>
        <v>0</v>
      </c>
      <c r="BO98" s="95">
        <f t="shared" si="65"/>
        <v>0</v>
      </c>
      <c r="BP98" s="95">
        <f t="shared" si="65"/>
        <v>0</v>
      </c>
      <c r="BQ98" s="95">
        <f t="shared" si="65"/>
        <v>0</v>
      </c>
      <c r="BR98" s="95">
        <f t="shared" si="65"/>
        <v>0</v>
      </c>
      <c r="BS98" s="95">
        <f t="shared" si="65"/>
        <v>0</v>
      </c>
      <c r="BT98" s="95">
        <f t="shared" si="65"/>
        <v>0</v>
      </c>
      <c r="BU98" s="95">
        <f t="shared" si="65"/>
        <v>0</v>
      </c>
      <c r="BV98" s="95">
        <f t="shared" si="65"/>
        <v>0</v>
      </c>
      <c r="BW98" s="95">
        <f t="shared" si="65"/>
        <v>0</v>
      </c>
      <c r="BX98" s="95">
        <f t="shared" si="66"/>
        <v>0</v>
      </c>
      <c r="BY98" s="95">
        <f t="shared" si="66"/>
        <v>0</v>
      </c>
      <c r="BZ98" s="95">
        <f t="shared" si="66"/>
        <v>0</v>
      </c>
      <c r="CA98" s="95">
        <f t="shared" si="66"/>
        <v>0</v>
      </c>
      <c r="CB98" s="95">
        <f t="shared" si="66"/>
        <v>0</v>
      </c>
      <c r="CC98" s="95">
        <f t="shared" si="66"/>
        <v>0</v>
      </c>
      <c r="CD98" s="95">
        <f t="shared" si="66"/>
        <v>0</v>
      </c>
      <c r="CE98" s="95">
        <f t="shared" si="66"/>
        <v>0</v>
      </c>
      <c r="CF98" s="95">
        <f t="shared" si="66"/>
        <v>0</v>
      </c>
      <c r="CG98" s="95">
        <f t="shared" si="66"/>
        <v>0</v>
      </c>
      <c r="CH98" s="95">
        <f t="shared" si="66"/>
        <v>0</v>
      </c>
      <c r="CI98" s="95">
        <f t="shared" si="66"/>
        <v>0</v>
      </c>
      <c r="CJ98" s="95">
        <f t="shared" si="66"/>
        <v>0</v>
      </c>
      <c r="CK98" s="95">
        <f t="shared" si="66"/>
        <v>0</v>
      </c>
      <c r="CL98" s="95">
        <f t="shared" si="66"/>
        <v>0</v>
      </c>
      <c r="CM98" s="95">
        <f t="shared" si="66"/>
        <v>0</v>
      </c>
      <c r="CN98" s="95">
        <f t="shared" si="67"/>
        <v>0</v>
      </c>
      <c r="CO98" s="95">
        <f t="shared" si="67"/>
        <v>0</v>
      </c>
    </row>
    <row r="99" spans="1:93" s="234" customFormat="1" outlineLevel="2" x14ac:dyDescent="0.2">
      <c r="B99" s="367"/>
      <c r="D99" s="368"/>
      <c r="G99" s="144"/>
      <c r="H99" s="369"/>
      <c r="I99" s="82"/>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144"/>
      <c r="BT99" s="144"/>
      <c r="BU99" s="144"/>
      <c r="BV99" s="144"/>
      <c r="BW99" s="144"/>
      <c r="BX99" s="144"/>
      <c r="BY99" s="144"/>
      <c r="BZ99" s="144"/>
      <c r="CA99" s="144"/>
      <c r="CB99" s="144"/>
      <c r="CC99" s="144"/>
      <c r="CD99" s="144"/>
      <c r="CE99" s="144"/>
      <c r="CF99" s="144"/>
      <c r="CG99" s="144"/>
      <c r="CH99" s="144"/>
      <c r="CI99" s="144"/>
      <c r="CJ99" s="144"/>
      <c r="CK99" s="144"/>
      <c r="CL99" s="144"/>
      <c r="CM99" s="144"/>
      <c r="CN99" s="144"/>
      <c r="CO99" s="144"/>
    </row>
    <row r="100" spans="1:93" outlineLevel="2" x14ac:dyDescent="0.2">
      <c r="B100" s="61"/>
      <c r="D100" s="39"/>
      <c r="E100" s="18" t="str">
        <f xml:space="preserve"> InpS!E77</f>
        <v>Water: standard volumetric rate</v>
      </c>
      <c r="G100" s="128"/>
      <c r="H100" s="163" t="s">
        <v>31</v>
      </c>
      <c r="I100" s="78"/>
      <c r="K100" s="155">
        <f xml:space="preserve"> IF( InpS!K43, InpS!K43, J100 * ( 1 + K$6 ) )</f>
        <v>1.3846000000000001</v>
      </c>
      <c r="L100" s="155">
        <f xml:space="preserve"> IF( InpS!L43, InpS!L43, K100 * ( 1 + L$6 ) )</f>
        <v>1.4165999999999999</v>
      </c>
      <c r="M100" s="155">
        <f xml:space="preserve"> IF( InpS!M43, InpS!M43, L100 * ( 1 + M$6 ) )</f>
        <v>1.5291999999999999</v>
      </c>
      <c r="N100" s="155">
        <f xml:space="preserve"> IF( InpS!N43, InpS!N43, M100 * ( 1 + N$6 ) )</f>
        <v>1.6563000000000001</v>
      </c>
      <c r="O100" s="155">
        <f xml:space="preserve"> IF( InpS!O43, InpS!O43, N100 * ( 1 + O$6 ) )</f>
        <v>1.7974000000000001</v>
      </c>
      <c r="P100" s="155">
        <f xml:space="preserve"> IF( InpS!P43, InpS!P43, O100 * ( 1 + P$6 ) )</f>
        <v>1.8871</v>
      </c>
      <c r="Q100" s="155">
        <f xml:space="preserve"> IF( InpS!Q43, InpS!Q43, P100 * ( 1 + Q$6 ) )</f>
        <v>1.7808999999999999</v>
      </c>
      <c r="R100" s="155">
        <f xml:space="preserve"> IF( InpS!R43, InpS!R43, Q100 * ( 1 + R$6 ) )</f>
        <v>1.8871</v>
      </c>
      <c r="S100" s="155">
        <f xml:space="preserve"> IF( InpS!S43, InpS!S43, R100 * ( 1 + S$6 ) )</f>
        <v>1.9485999999999999</v>
      </c>
      <c r="T100" s="155">
        <f xml:space="preserve"> IF( InpS!T43, InpS!T43, S100 * ( 1 + T$6 ) )</f>
        <v>1.9875657744723545</v>
      </c>
      <c r="U100" s="155">
        <f xml:space="preserve"> IF( InpS!U43, InpS!U43, T100 * ( 1 + U$6 ) )</f>
        <v>2.0273107399434931</v>
      </c>
      <c r="V100" s="155">
        <f xml:space="preserve"> IF( InpS!V43, InpS!V43, U100 * ( 1 + V$6 ) )</f>
        <v>2.0678504777439755</v>
      </c>
      <c r="W100" s="155">
        <f xml:space="preserve"> IF( InpS!W43, InpS!W43, V100 * ( 1 + W$6 ) )</f>
        <v>2.1092008807811933</v>
      </c>
      <c r="X100" s="155">
        <f xml:space="preserve"> IF( InpS!X43, InpS!X43, W100 * ( 1 + X$6 ) )</f>
        <v>2.1513781597699091</v>
      </c>
      <c r="Y100" s="155">
        <f xml:space="preserve"> IF( InpS!Y43, InpS!Y43, X100 * ( 1 + Y$6 ) )</f>
        <v>2.1943988495873898</v>
      </c>
      <c r="Z100" s="155">
        <f xml:space="preserve"> IF( InpS!Z43, InpS!Z43, Y100 * ( 1 + Z$6 ) )</f>
        <v>2.2382798157556216</v>
      </c>
      <c r="AA100" s="155">
        <f xml:space="preserve"> IF( InpS!AA43, InpS!AA43, Z100 * ( 1 + AA$6 ) )</f>
        <v>2.2830382610531466</v>
      </c>
      <c r="AB100" s="155">
        <f xml:space="preserve"> IF( InpS!AB43, InpS!AB43, AA100 * ( 1 + AB$6 ) )</f>
        <v>2.3286917322591165</v>
      </c>
      <c r="AC100" s="155">
        <f xml:space="preserve"> IF( InpS!AC43, InpS!AC43, AB100 * ( 1 + AC$6 ) )</f>
        <v>2.3752581270322075</v>
      </c>
      <c r="AD100" s="155">
        <f xml:space="preserve"> IF( InpS!AD43, InpS!AD43, AC100 * ( 1 + AD$6 ) )</f>
        <v>2.4227557009270879</v>
      </c>
      <c r="AE100" s="155">
        <f xml:space="preserve"> IF( InpS!AE43, InpS!AE43, AD100 * ( 1 + AE$6 ) )</f>
        <v>2.4712030745511955</v>
      </c>
      <c r="AF100" s="155">
        <f xml:space="preserve"> IF( InpS!AF43, InpS!AF43, AE100 * ( 1 + AF$6 ) )</f>
        <v>2.520619240864626</v>
      </c>
      <c r="AG100" s="155">
        <f xml:space="preserve"> IF( InpS!AG43, InpS!AG43, AF100 * ( 1 + AG$6 ) )</f>
        <v>2.5710235726259976</v>
      </c>
      <c r="AH100" s="155">
        <f xml:space="preserve"> IF( InpS!AH43, InpS!AH43, AG100 * ( 1 + AH$6 ) )</f>
        <v>2.6224358299872064</v>
      </c>
      <c r="AI100" s="155">
        <f xml:space="preserve"> IF( InpS!AI43, InpS!AI43, AH100 * ( 1 + AI$6 ) )</f>
        <v>2.6748761682400564</v>
      </c>
      <c r="AJ100" s="155">
        <f xml:space="preserve"> IF( InpS!AJ43, InpS!AJ43, AI100 * ( 1 + AJ$6 ) )</f>
        <v>2.7283651457177931</v>
      </c>
      <c r="AK100" s="155">
        <f xml:space="preserve"> IF( InpS!AK43, InpS!AK43, AJ100 * ( 1 + AK$6 ) )</f>
        <v>2.7829237318546465</v>
      </c>
      <c r="AL100" s="155">
        <f xml:space="preserve"> IF( InpS!AL43, InpS!AL43, AK100 * ( 1 + AL$6 ) )</f>
        <v>2.8385733154065358</v>
      </c>
      <c r="AM100" s="155">
        <f xml:space="preserve"> IF( InpS!AM43, InpS!AM43, AL100 * ( 1 + AM$6 ) )</f>
        <v>2.8953357128361645</v>
      </c>
      <c r="AN100" s="155">
        <f xml:space="preserve"> IF( InpS!AN43, InpS!AN43, AM100 * ( 1 + AN$6 ) )</f>
        <v>2.9532331768657896</v>
      </c>
      <c r="AO100" s="155">
        <f xml:space="preserve"> IF( InpS!AO43, InpS!AO43, AN100 * ( 1 + AO$6 ) )</f>
        <v>3.0122884052010188</v>
      </c>
      <c r="AP100" s="155">
        <f xml:space="preserve"> IF( InpS!AP43, InpS!AP43, AO100 * ( 1 + AP$6 ) )</f>
        <v>3.0725245494290552</v>
      </c>
      <c r="AQ100" s="155">
        <f xml:space="preserve"> IF( InpS!AQ43, InpS!AQ43, AP100 * ( 1 + AQ$6 ) )</f>
        <v>3.1339652240948794</v>
      </c>
      <c r="AR100" s="155">
        <f xml:space="preserve"> IF( InpS!AR43, InpS!AR43, AQ100 * ( 1 + AR$6 ) )</f>
        <v>3.1966345159589271</v>
      </c>
      <c r="AS100" s="155">
        <f xml:space="preserve"> IF( InpS!AS43, InpS!AS43, AR100 * ( 1 + AS$6 ) )</f>
        <v>3.2605569934398875</v>
      </c>
      <c r="AT100" s="155">
        <f xml:space="preserve"> IF( InpS!AT43, InpS!AT43, AS100 * ( 1 + AT$6 ) )</f>
        <v>3.3257577162463314</v>
      </c>
      <c r="AU100" s="155">
        <f xml:space="preserve"> IF( InpS!AU43, InpS!AU43, AT100 * ( 1 + AU$6 ) )</f>
        <v>3.3922622452009383</v>
      </c>
      <c r="AV100" s="155">
        <f xml:space="preserve"> IF( InpS!AV43, InpS!AV43, AU100 * ( 1 + AV$6 ) )</f>
        <v>3.460096652261178</v>
      </c>
      <c r="AW100" s="155">
        <f xml:space="preserve"> IF( InpS!AW43, InpS!AW43, AV100 * ( 1 + AW$6 ) )</f>
        <v>3.5292875307403722</v>
      </c>
      <c r="AX100" s="155">
        <f xml:space="preserve"> IF( InpS!AX43, InpS!AX43, AW100 * ( 1 + AX$6 ) )</f>
        <v>3.5998620057331476</v>
      </c>
      <c r="AY100" s="155">
        <f xml:space="preserve"> IF( InpS!AY43, InpS!AY43, AX100 * ( 1 + AY$6 ) )</f>
        <v>3.6718477447493623</v>
      </c>
      <c r="AZ100" s="155">
        <f xml:space="preserve"> IF( InpS!AZ43, InpS!AZ43, AY100 * ( 1 + AZ$6 ) )</f>
        <v>3.7452729685606765</v>
      </c>
      <c r="BA100" s="155">
        <f xml:space="preserve"> IF( InpS!BA43, InpS!BA43, AZ100 * ( 1 + BA$6 ) )</f>
        <v>3.820166462264023</v>
      </c>
      <c r="BB100" s="155">
        <f xml:space="preserve"> IF( InpS!BB43, InpS!BB43, BA100 * ( 1 + BB$6 ) )</f>
        <v>3.896557586566308</v>
      </c>
      <c r="BC100" s="155">
        <f xml:space="preserve"> IF( InpS!BC43, InpS!BC43, BB100 * ( 1 + BC$6 ) )</f>
        <v>3.9744762892947718</v>
      </c>
      <c r="BD100" s="155">
        <f xml:space="preserve"> IF( InpS!BD43, InpS!BD43, BC100 * ( 1 + BD$6 ) )</f>
        <v>4.0539531171375209</v>
      </c>
      <c r="BE100" s="155">
        <f xml:space="preserve"> IF( InpS!BE43, InpS!BE43, BD100 * ( 1 + BE$6 ) )</f>
        <v>4.1350192276188302</v>
      </c>
      <c r="BF100" s="155">
        <f xml:space="preserve"> IF( InpS!BF43, InpS!BF43, BE100 * ( 1 + BF$6 ) )</f>
        <v>4.2177064013139161</v>
      </c>
      <c r="BG100" s="155">
        <f xml:space="preserve"> IF( InpS!BG43, InpS!BG43, BF100 * ( 1 + BG$6 ) )</f>
        <v>4.3020470543079652</v>
      </c>
      <c r="BH100" s="155">
        <f xml:space="preserve"> IF( InpS!BH43, InpS!BH43, BG100 * ( 1 + BH$6 ) )</f>
        <v>4.3880742509043014</v>
      </c>
      <c r="BI100" s="155">
        <f xml:space="preserve"> IF( InpS!BI43, InpS!BI43, BH100 * ( 1 + BI$6 ) )</f>
        <v>4.4758217165866796</v>
      </c>
      <c r="BJ100" s="155">
        <f xml:space="preserve"> IF( InpS!BJ43, InpS!BJ43, BI100 * ( 1 + BJ$6 ) )</f>
        <v>4.5653238512407812</v>
      </c>
      <c r="BK100" s="155">
        <f xml:space="preserve"> IF( InpS!BK43, InpS!BK43, BJ100 * ( 1 + BK$6 ) )</f>
        <v>4.6566157426400983</v>
      </c>
      <c r="BL100" s="155">
        <f xml:space="preserve"> IF( InpS!BL43, InpS!BL43, BK100 * ( 1 + BL$6 ) )</f>
        <v>4.749733180201491</v>
      </c>
      <c r="BM100" s="155">
        <f xml:space="preserve"> IF( InpS!BM43, InpS!BM43, BL100 * ( 1 + BM$6 ) )</f>
        <v>4.8447126690158147</v>
      </c>
      <c r="BN100" s="155">
        <f xml:space="preserve"> IF( InpS!BN43, InpS!BN43, BM100 * ( 1 + BN$6 ) )</f>
        <v>4.941591444159112</v>
      </c>
      <c r="BO100" s="155">
        <f xml:space="preserve"> IF( InpS!BO43, InpS!BO43, BN100 * ( 1 + BO$6 ) )</f>
        <v>5.0404074852899861</v>
      </c>
      <c r="BP100" s="155">
        <f xml:space="preserve"> IF( InpS!BP43, InpS!BP43, BO100 * ( 1 + BP$6 ) )</f>
        <v>5.141199531538871</v>
      </c>
      <c r="BQ100" s="155">
        <f xml:space="preserve"> IF( InpS!BQ43, InpS!BQ43, BP100 * ( 1 + BQ$6 ) )</f>
        <v>5.2440070966950438</v>
      </c>
      <c r="BR100" s="155">
        <f xml:space="preserve"> IF( InpS!BR43, InpS!BR43, BQ100 * ( 1 + BR$6 ) )</f>
        <v>5.3488704846973256</v>
      </c>
      <c r="BS100" s="155">
        <f xml:space="preserve"> IF( InpS!BS43, InpS!BS43, BR100 * ( 1 + BS$6 ) )</f>
        <v>5.4558308054345472</v>
      </c>
      <c r="BT100" s="155">
        <f xml:space="preserve"> IF( InpS!BT43, InpS!BT43, BS100 * ( 1 + BT$6 ) )</f>
        <v>5.5649299908619758</v>
      </c>
      <c r="BU100" s="155">
        <f xml:space="preserve"> IF( InpS!BU43, InpS!BU43, BT100 * ( 1 + BU$6 ) )</f>
        <v>5.6762108114400158</v>
      </c>
      <c r="BV100" s="155">
        <f xml:space="preserve"> IF( InpS!BV43, InpS!BV43, BU100 * ( 1 + BV$6 ) )</f>
        <v>5.7897168929016356</v>
      </c>
      <c r="BW100" s="155">
        <f xml:space="preserve"> IF( InpS!BW43, InpS!BW43, BV100 * ( 1 + BW$6 ) )</f>
        <v>5.9054927333550822</v>
      </c>
      <c r="BX100" s="155">
        <f xml:space="preserve"> IF( InpS!BX43, InpS!BX43, BW100 * ( 1 + BX$6 ) )</f>
        <v>6.0235837207286025</v>
      </c>
      <c r="BY100" s="155">
        <f xml:space="preserve"> IF( InpS!BY43, InpS!BY43, BX100 * ( 1 + BY$6 ) )</f>
        <v>6.1440361505640002</v>
      </c>
      <c r="BZ100" s="155">
        <f xml:space="preserve"> IF( InpS!BZ43, InpS!BZ43, BY100 * ( 1 + BZ$6 ) )</f>
        <v>6.2668972441660067</v>
      </c>
      <c r="CA100" s="155">
        <f xml:space="preserve"> IF( InpS!CA43, InpS!CA43, BZ100 * ( 1 + CA$6 ) )</f>
        <v>6.392215167114581</v>
      </c>
      <c r="CB100" s="155">
        <f xml:space="preserve"> IF( InpS!CB43, InpS!CB43, CA100 * ( 1 + CB$6 ) )</f>
        <v>6.5200390481473995</v>
      </c>
      <c r="CC100" s="155">
        <f xml:space="preserve"> IF( InpS!CC43, InpS!CC43, CB100 * ( 1 + CC$6 ) )</f>
        <v>6.6504189984199318</v>
      </c>
      <c r="CD100" s="155">
        <f xml:space="preserve"> IF( InpS!CD43, InpS!CD43, CC100 * ( 1 + CD$6 ) )</f>
        <v>6.7834061311506577</v>
      </c>
      <c r="CE100" s="155">
        <f xml:space="preserve"> IF( InpS!CE43, InpS!CE43, CD100 * ( 1 + CE$6 ) )</f>
        <v>6.9190525816591268</v>
      </c>
      <c r="CF100" s="155">
        <f xml:space="preserve"> IF( InpS!CF43, InpS!CF43, CE100 * ( 1 + CF$6 ) )</f>
        <v>7.0574115278047147</v>
      </c>
      <c r="CG100" s="155">
        <f xml:space="preserve"> IF( InpS!CG43, InpS!CG43, CF100 * ( 1 + CG$6 ) )</f>
        <v>7.1985372108340862</v>
      </c>
      <c r="CH100" s="155">
        <f xml:space="preserve"> IF( InpS!CH43, InpS!CH43, CG100 * ( 1 + CH$6 ) )</f>
        <v>7.3424849566455475</v>
      </c>
      <c r="CI100" s="155">
        <f xml:space="preserve"> IF( InpS!CI43, InpS!CI43, CH100 * ( 1 + CI$6 ) )</f>
        <v>7.4893111974786102</v>
      </c>
      <c r="CJ100" s="155">
        <f xml:space="preserve"> IF( InpS!CJ43, InpS!CJ43, CI100 * ( 1 + CJ$6 ) )</f>
        <v>7.6390734940372838</v>
      </c>
      <c r="CK100" s="155">
        <f xml:space="preserve"> IF( InpS!CK43, InpS!CK43, CJ100 * ( 1 + CK$6 ) )</f>
        <v>7.7918305580557572</v>
      </c>
      <c r="CL100" s="155">
        <f xml:space="preserve"> IF( InpS!CL43, InpS!CL43, CK100 * ( 1 + CL$6 ) )</f>
        <v>7.9476422753153289</v>
      </c>
      <c r="CM100" s="155">
        <f xml:space="preserve"> IF( InpS!CM43, InpS!CM43, CL100 * ( 1 + CM$6 ) )</f>
        <v>8.1065697291215937</v>
      </c>
      <c r="CN100" s="155">
        <f xml:space="preserve"> IF( InpS!CN43, InpS!CN43, CM100 * ( 1 + CN$6 ) )</f>
        <v>8.2686752242511066</v>
      </c>
      <c r="CO100" s="155">
        <f xml:space="preserve"> IF( InpS!CO43, InpS!CO43, CN100 * ( 1 + CO$6 ) )</f>
        <v>8.4340223113768964</v>
      </c>
    </row>
    <row r="101" spans="1:93" outlineLevel="2" x14ac:dyDescent="0.2">
      <c r="B101" s="61"/>
      <c r="D101" s="39"/>
      <c r="E101" s="20" t="str">
        <f xml:space="preserve"> E65</f>
        <v>Water: Weighted average NHH rate</v>
      </c>
      <c r="G101" s="128"/>
      <c r="H101" s="98" t="str">
        <f xml:space="preserve"> H65</f>
        <v>£/m3</v>
      </c>
      <c r="I101" s="78"/>
      <c r="K101" s="198">
        <f t="shared" ref="K101:AP101" si="69" xml:space="preserve"> K65</f>
        <v>0</v>
      </c>
      <c r="L101" s="198">
        <f t="shared" si="69"/>
        <v>0</v>
      </c>
      <c r="M101" s="198">
        <f t="shared" si="69"/>
        <v>0</v>
      </c>
      <c r="N101" s="198">
        <f t="shared" si="69"/>
        <v>0</v>
      </c>
      <c r="O101" s="198">
        <f t="shared" si="69"/>
        <v>0</v>
      </c>
      <c r="P101" s="198">
        <f t="shared" si="69"/>
        <v>0</v>
      </c>
      <c r="Q101" s="198">
        <f t="shared" si="69"/>
        <v>0</v>
      </c>
      <c r="R101" s="198">
        <f t="shared" si="69"/>
        <v>0</v>
      </c>
      <c r="S101" s="198">
        <f t="shared" si="69"/>
        <v>0</v>
      </c>
      <c r="T101" s="198">
        <f t="shared" si="69"/>
        <v>0</v>
      </c>
      <c r="U101" s="198">
        <f t="shared" si="69"/>
        <v>0</v>
      </c>
      <c r="V101" s="198">
        <f t="shared" si="69"/>
        <v>0</v>
      </c>
      <c r="W101" s="198">
        <f t="shared" si="69"/>
        <v>0</v>
      </c>
      <c r="X101" s="198">
        <f t="shared" si="69"/>
        <v>0</v>
      </c>
      <c r="Y101" s="198">
        <f t="shared" si="69"/>
        <v>0</v>
      </c>
      <c r="Z101" s="198">
        <f t="shared" si="69"/>
        <v>0</v>
      </c>
      <c r="AA101" s="198">
        <f t="shared" si="69"/>
        <v>0</v>
      </c>
      <c r="AB101" s="198">
        <f t="shared" si="69"/>
        <v>0</v>
      </c>
      <c r="AC101" s="198">
        <f t="shared" si="69"/>
        <v>0</v>
      </c>
      <c r="AD101" s="198">
        <f t="shared" si="69"/>
        <v>0</v>
      </c>
      <c r="AE101" s="198">
        <f t="shared" si="69"/>
        <v>0</v>
      </c>
      <c r="AF101" s="198">
        <f t="shared" si="69"/>
        <v>0</v>
      </c>
      <c r="AG101" s="198">
        <f t="shared" si="69"/>
        <v>0</v>
      </c>
      <c r="AH101" s="198">
        <f t="shared" si="69"/>
        <v>0</v>
      </c>
      <c r="AI101" s="198">
        <f t="shared" si="69"/>
        <v>0</v>
      </c>
      <c r="AJ101" s="198">
        <f t="shared" si="69"/>
        <v>0</v>
      </c>
      <c r="AK101" s="198">
        <f t="shared" si="69"/>
        <v>0</v>
      </c>
      <c r="AL101" s="198">
        <f t="shared" si="69"/>
        <v>0</v>
      </c>
      <c r="AM101" s="198">
        <f t="shared" si="69"/>
        <v>0</v>
      </c>
      <c r="AN101" s="198">
        <f t="shared" si="69"/>
        <v>0</v>
      </c>
      <c r="AO101" s="198">
        <f t="shared" si="69"/>
        <v>0</v>
      </c>
      <c r="AP101" s="198">
        <f t="shared" si="69"/>
        <v>0</v>
      </c>
      <c r="AQ101" s="198">
        <f t="shared" ref="AQ101:BV101" si="70" xml:space="preserve"> AQ65</f>
        <v>0</v>
      </c>
      <c r="AR101" s="198">
        <f t="shared" si="70"/>
        <v>0</v>
      </c>
      <c r="AS101" s="198">
        <f t="shared" si="70"/>
        <v>0</v>
      </c>
      <c r="AT101" s="198">
        <f t="shared" si="70"/>
        <v>0</v>
      </c>
      <c r="AU101" s="198">
        <f t="shared" si="70"/>
        <v>0</v>
      </c>
      <c r="AV101" s="198">
        <f t="shared" si="70"/>
        <v>0</v>
      </c>
      <c r="AW101" s="198">
        <f t="shared" si="70"/>
        <v>0</v>
      </c>
      <c r="AX101" s="198">
        <f t="shared" si="70"/>
        <v>0</v>
      </c>
      <c r="AY101" s="198">
        <f t="shared" si="70"/>
        <v>0</v>
      </c>
      <c r="AZ101" s="198">
        <f t="shared" si="70"/>
        <v>0</v>
      </c>
      <c r="BA101" s="198">
        <f t="shared" si="70"/>
        <v>0</v>
      </c>
      <c r="BB101" s="198">
        <f t="shared" si="70"/>
        <v>0</v>
      </c>
      <c r="BC101" s="198">
        <f t="shared" si="70"/>
        <v>0</v>
      </c>
      <c r="BD101" s="198">
        <f t="shared" si="70"/>
        <v>0</v>
      </c>
      <c r="BE101" s="198">
        <f t="shared" si="70"/>
        <v>0</v>
      </c>
      <c r="BF101" s="198">
        <f t="shared" si="70"/>
        <v>0</v>
      </c>
      <c r="BG101" s="198">
        <f t="shared" si="70"/>
        <v>0</v>
      </c>
      <c r="BH101" s="198">
        <f t="shared" si="70"/>
        <v>0</v>
      </c>
      <c r="BI101" s="198">
        <f t="shared" si="70"/>
        <v>0</v>
      </c>
      <c r="BJ101" s="198">
        <f t="shared" si="70"/>
        <v>0</v>
      </c>
      <c r="BK101" s="198">
        <f t="shared" si="70"/>
        <v>0</v>
      </c>
      <c r="BL101" s="198">
        <f t="shared" si="70"/>
        <v>0</v>
      </c>
      <c r="BM101" s="198">
        <f t="shared" si="70"/>
        <v>0</v>
      </c>
      <c r="BN101" s="198">
        <f t="shared" si="70"/>
        <v>0</v>
      </c>
      <c r="BO101" s="198">
        <f t="shared" si="70"/>
        <v>0</v>
      </c>
      <c r="BP101" s="198">
        <f t="shared" si="70"/>
        <v>0</v>
      </c>
      <c r="BQ101" s="198">
        <f t="shared" si="70"/>
        <v>0</v>
      </c>
      <c r="BR101" s="198">
        <f t="shared" si="70"/>
        <v>0</v>
      </c>
      <c r="BS101" s="198">
        <f t="shared" si="70"/>
        <v>0</v>
      </c>
      <c r="BT101" s="198">
        <f t="shared" si="70"/>
        <v>0</v>
      </c>
      <c r="BU101" s="198">
        <f t="shared" si="70"/>
        <v>0</v>
      </c>
      <c r="BV101" s="198">
        <f t="shared" si="70"/>
        <v>0</v>
      </c>
      <c r="BW101" s="198">
        <f t="shared" ref="BW101:CO101" si="71" xml:space="preserve"> BW65</f>
        <v>0</v>
      </c>
      <c r="BX101" s="198">
        <f t="shared" si="71"/>
        <v>0</v>
      </c>
      <c r="BY101" s="198">
        <f t="shared" si="71"/>
        <v>0</v>
      </c>
      <c r="BZ101" s="198">
        <f t="shared" si="71"/>
        <v>0</v>
      </c>
      <c r="CA101" s="198">
        <f t="shared" si="71"/>
        <v>0</v>
      </c>
      <c r="CB101" s="198">
        <f t="shared" si="71"/>
        <v>0</v>
      </c>
      <c r="CC101" s="198">
        <f t="shared" si="71"/>
        <v>0</v>
      </c>
      <c r="CD101" s="198">
        <f t="shared" si="71"/>
        <v>0</v>
      </c>
      <c r="CE101" s="198">
        <f t="shared" si="71"/>
        <v>0</v>
      </c>
      <c r="CF101" s="198">
        <f t="shared" si="71"/>
        <v>0</v>
      </c>
      <c r="CG101" s="198">
        <f t="shared" si="71"/>
        <v>0</v>
      </c>
      <c r="CH101" s="198">
        <f t="shared" si="71"/>
        <v>0</v>
      </c>
      <c r="CI101" s="198">
        <f t="shared" si="71"/>
        <v>0</v>
      </c>
      <c r="CJ101" s="198">
        <f t="shared" si="71"/>
        <v>0</v>
      </c>
      <c r="CK101" s="198">
        <f t="shared" si="71"/>
        <v>0</v>
      </c>
      <c r="CL101" s="198">
        <f t="shared" si="71"/>
        <v>0</v>
      </c>
      <c r="CM101" s="198">
        <f t="shared" si="71"/>
        <v>0</v>
      </c>
      <c r="CN101" s="198">
        <f t="shared" si="71"/>
        <v>0</v>
      </c>
      <c r="CO101" s="198">
        <f t="shared" si="71"/>
        <v>0</v>
      </c>
    </row>
    <row r="102" spans="1:93" s="128" customFormat="1" outlineLevel="2" x14ac:dyDescent="0.2">
      <c r="B102" s="152"/>
      <c r="D102" s="153"/>
      <c r="H102" s="166"/>
    </row>
    <row r="103" spans="1:93" s="128" customFormat="1" outlineLevel="2" x14ac:dyDescent="0.2">
      <c r="B103" s="152"/>
      <c r="D103" s="153"/>
      <c r="E103" s="128" t="s">
        <v>219</v>
      </c>
      <c r="H103" s="163" t="s">
        <v>8</v>
      </c>
      <c r="I103" s="55">
        <f xml:space="preserve"> SUM( K103:CO103 )</f>
        <v>2948727.8900435278</v>
      </c>
      <c r="K103" s="95">
        <f xml:space="preserve"> SUMPRODUCT( K97:K98,K100:K101 )</f>
        <v>3212.5238190228001</v>
      </c>
      <c r="L103" s="95">
        <f t="shared" ref="L103:BW103" si="72" xml:space="preserve"> SUMPRODUCT( L97:L98,L100:L101 )</f>
        <v>10431.242462779928</v>
      </c>
      <c r="M103" s="95">
        <f t="shared" si="72"/>
        <v>11446.047597437591</v>
      </c>
      <c r="N103" s="95">
        <f t="shared" si="72"/>
        <v>12590.674319952723</v>
      </c>
      <c r="O103" s="95">
        <f t="shared" si="72"/>
        <v>13913.888705567813</v>
      </c>
      <c r="P103" s="95">
        <f t="shared" si="72"/>
        <v>14794.62702288541</v>
      </c>
      <c r="Q103" s="95">
        <f t="shared" si="72"/>
        <v>14178.531376282182</v>
      </c>
      <c r="R103" s="95">
        <f t="shared" si="72"/>
        <v>15256.658012733495</v>
      </c>
      <c r="S103" s="95">
        <f t="shared" si="72"/>
        <v>16041.296788249787</v>
      </c>
      <c r="T103" s="95">
        <f t="shared" si="72"/>
        <v>16560.471747705629</v>
      </c>
      <c r="U103" s="95">
        <f t="shared" si="72"/>
        <v>17010.365608929409</v>
      </c>
      <c r="V103" s="95">
        <f t="shared" si="72"/>
        <v>17472.546706348607</v>
      </c>
      <c r="W103" s="95">
        <f t="shared" si="72"/>
        <v>17996.527909748722</v>
      </c>
      <c r="X103" s="95">
        <f t="shared" si="72"/>
        <v>18435.148573381004</v>
      </c>
      <c r="Y103" s="95">
        <f t="shared" si="72"/>
        <v>18936.283247296735</v>
      </c>
      <c r="Z103" s="95">
        <f t="shared" si="72"/>
        <v>18247.909200182075</v>
      </c>
      <c r="AA103" s="95">
        <f t="shared" si="72"/>
        <v>18750.882816586916</v>
      </c>
      <c r="AB103" s="95">
        <f t="shared" si="72"/>
        <v>19162.8992297642</v>
      </c>
      <c r="AC103" s="95">
        <f t="shared" si="72"/>
        <v>19637.958843535202</v>
      </c>
      <c r="AD103" s="95">
        <f t="shared" si="72"/>
        <v>20125.142869731688</v>
      </c>
      <c r="AE103" s="95">
        <f t="shared" si="72"/>
        <v>20681.279410016112</v>
      </c>
      <c r="AF103" s="95">
        <f t="shared" si="72"/>
        <v>21137.180656889072</v>
      </c>
      <c r="AG103" s="95">
        <f t="shared" si="72"/>
        <v>21662.705441840346</v>
      </c>
      <c r="AH103" s="95">
        <f t="shared" si="72"/>
        <v>22201.69723431196</v>
      </c>
      <c r="AI103" s="95">
        <f t="shared" si="72"/>
        <v>22816.856706695624</v>
      </c>
      <c r="AJ103" s="95">
        <f t="shared" si="72"/>
        <v>23321.530110067866</v>
      </c>
      <c r="AK103" s="95">
        <f t="shared" si="72"/>
        <v>23903.12096567393</v>
      </c>
      <c r="AL103" s="95">
        <f t="shared" si="72"/>
        <v>24499.678995613802</v>
      </c>
      <c r="AM103" s="95">
        <f t="shared" si="72"/>
        <v>25180.405063032897</v>
      </c>
      <c r="AN103" s="95">
        <f t="shared" si="72"/>
        <v>25739.315766235464</v>
      </c>
      <c r="AO103" s="95">
        <f t="shared" si="72"/>
        <v>24763.927492110473</v>
      </c>
      <c r="AP103" s="95">
        <f t="shared" si="72"/>
        <v>25376.242798110514</v>
      </c>
      <c r="AQ103" s="95">
        <f t="shared" si="72"/>
        <v>26075.380477683746</v>
      </c>
      <c r="AR103" s="95">
        <f t="shared" si="72"/>
        <v>26648.019859090131</v>
      </c>
      <c r="AS103" s="95">
        <f t="shared" si="72"/>
        <v>27308.316990777123</v>
      </c>
      <c r="AT103" s="95">
        <f t="shared" si="72"/>
        <v>27985.462892673957</v>
      </c>
      <c r="AU103" s="95">
        <f t="shared" si="72"/>
        <v>28758.480034864027</v>
      </c>
      <c r="AV103" s="95">
        <f t="shared" si="72"/>
        <v>29392.103081523346</v>
      </c>
      <c r="AW103" s="95">
        <f t="shared" si="72"/>
        <v>30122.530086528863</v>
      </c>
      <c r="AX103" s="95">
        <f t="shared" si="72"/>
        <v>30871.672060014749</v>
      </c>
      <c r="AY103" s="95">
        <f t="shared" si="72"/>
        <v>31726.713788851797</v>
      </c>
      <c r="AZ103" s="95">
        <f t="shared" si="72"/>
        <v>32428.114115727851</v>
      </c>
      <c r="BA103" s="95">
        <f t="shared" si="72"/>
        <v>33236.456469131379</v>
      </c>
      <c r="BB103" s="95">
        <f t="shared" si="72"/>
        <v>34065.599200345336</v>
      </c>
      <c r="BC103" s="95">
        <f t="shared" si="72"/>
        <v>35011.761641215737</v>
      </c>
      <c r="BD103" s="95">
        <f t="shared" si="72"/>
        <v>33609.267192833322</v>
      </c>
      <c r="BE103" s="95">
        <f t="shared" si="72"/>
        <v>34439.297014608921</v>
      </c>
      <c r="BF103" s="95">
        <f t="shared" si="72"/>
        <v>35290.418782879417</v>
      </c>
      <c r="BG103" s="95">
        <f t="shared" si="72"/>
        <v>36262.266836038034</v>
      </c>
      <c r="BH103" s="95">
        <f t="shared" si="72"/>
        <v>37058.182074326571</v>
      </c>
      <c r="BI103" s="95">
        <f t="shared" si="72"/>
        <v>37975.984737700492</v>
      </c>
      <c r="BJ103" s="95">
        <f t="shared" si="72"/>
        <v>38917.202562653976</v>
      </c>
      <c r="BK103" s="95">
        <f t="shared" si="72"/>
        <v>39991.724437925695</v>
      </c>
      <c r="BL103" s="95">
        <f t="shared" si="72"/>
        <v>40872.388645361454</v>
      </c>
      <c r="BM103" s="95">
        <f t="shared" si="72"/>
        <v>41887.653448927289</v>
      </c>
      <c r="BN103" s="95">
        <f t="shared" si="72"/>
        <v>42928.927567534287</v>
      </c>
      <c r="BO103" s="95">
        <f t="shared" si="72"/>
        <v>44117.445233271654</v>
      </c>
      <c r="BP103" s="95">
        <f t="shared" si="72"/>
        <v>45092.302420850159</v>
      </c>
      <c r="BQ103" s="95">
        <f t="shared" si="72"/>
        <v>46215.852120403979</v>
      </c>
      <c r="BR103" s="95">
        <f t="shared" si="72"/>
        <v>47368.310272911571</v>
      </c>
      <c r="BS103" s="95">
        <f t="shared" si="72"/>
        <v>45742.561241552285</v>
      </c>
      <c r="BT103" s="95">
        <f t="shared" si="72"/>
        <v>46742.825167898802</v>
      </c>
      <c r="BU103" s="95">
        <f t="shared" si="72"/>
        <v>47896.628243715815</v>
      </c>
      <c r="BV103" s="95">
        <f t="shared" si="72"/>
        <v>49079.744248080613</v>
      </c>
      <c r="BW103" s="95">
        <f t="shared" si="72"/>
        <v>50430.736457017767</v>
      </c>
      <c r="BX103" s="95">
        <f t="shared" ref="BX103:CO103" si="73" xml:space="preserve"> SUMPRODUCT( BX97:BX98,BX100:BX101 )</f>
        <v>51537.034101530859</v>
      </c>
      <c r="BY103" s="95">
        <f t="shared" si="73"/>
        <v>52812.821982476838</v>
      </c>
      <c r="BZ103" s="95">
        <f t="shared" si="73"/>
        <v>54121.152157641511</v>
      </c>
      <c r="CA103" s="95">
        <f t="shared" si="73"/>
        <v>55614.842232426963</v>
      </c>
      <c r="CB103" s="95">
        <f t="shared" si="73"/>
        <v>56838.921563044147</v>
      </c>
      <c r="CC103" s="95">
        <f t="shared" si="73"/>
        <v>58250.163192893371</v>
      </c>
      <c r="CD103" s="95">
        <f t="shared" si="73"/>
        <v>59697.553395656367</v>
      </c>
      <c r="CE103" s="95">
        <f t="shared" si="73"/>
        <v>61349.680132698966</v>
      </c>
      <c r="CF103" s="95">
        <f t="shared" si="73"/>
        <v>62704.670349692147</v>
      </c>
      <c r="CG103" s="95">
        <f t="shared" si="73"/>
        <v>64266.411573524871</v>
      </c>
      <c r="CH103" s="95">
        <f t="shared" si="73"/>
        <v>61921.257646698963</v>
      </c>
      <c r="CI103" s="95">
        <f t="shared" si="73"/>
        <v>63620.66229774597</v>
      </c>
      <c r="CJ103" s="95">
        <f t="shared" si="73"/>
        <v>65011.08692346295</v>
      </c>
      <c r="CK103" s="95">
        <f t="shared" si="73"/>
        <v>66615.031439243961</v>
      </c>
      <c r="CL103" s="95">
        <f t="shared" si="73"/>
        <v>68259.716243626463</v>
      </c>
      <c r="CM103" s="95">
        <f t="shared" si="73"/>
        <v>69946.217786750887</v>
      </c>
      <c r="CN103" s="95">
        <f t="shared" si="73"/>
        <v>71675.642488727855</v>
      </c>
      <c r="CO103" s="95">
        <f t="shared" si="73"/>
        <v>73449.127632045187</v>
      </c>
    </row>
    <row r="104" spans="1:93" outlineLevel="2" x14ac:dyDescent="0.2">
      <c r="B104" s="61"/>
      <c r="D104" s="39"/>
      <c r="E104" t="s">
        <v>487</v>
      </c>
      <c r="G104">
        <f xml:space="preserve"> G68</f>
        <v>0</v>
      </c>
      <c r="H104" s="163" t="str">
        <f xml:space="preserve"> H68</f>
        <v>£</v>
      </c>
      <c r="I104" s="55">
        <f xml:space="preserve"> SUM( K104:CO104 )</f>
        <v>217068.79080081423</v>
      </c>
      <c r="K104" s="55">
        <f xml:space="preserve"> K68</f>
        <v>196.5</v>
      </c>
      <c r="L104" s="55">
        <f t="shared" ref="L104:BW104" si="74" xml:space="preserve"> L68</f>
        <v>615.70000000000027</v>
      </c>
      <c r="M104" s="55">
        <f t="shared" si="74"/>
        <v>626.41600000000005</v>
      </c>
      <c r="N104" s="55">
        <f t="shared" si="74"/>
        <v>865.53600000000006</v>
      </c>
      <c r="O104" s="55">
        <f t="shared" si="74"/>
        <v>1021.5520000000001</v>
      </c>
      <c r="P104" s="55">
        <f t="shared" si="74"/>
        <v>1159.5359999999998</v>
      </c>
      <c r="Q104" s="55">
        <f t="shared" si="74"/>
        <v>1183.0560000000003</v>
      </c>
      <c r="R104" s="55">
        <f t="shared" si="74"/>
        <v>1206.5759999999998</v>
      </c>
      <c r="S104" s="55">
        <f t="shared" si="74"/>
        <v>1230.8799999999997</v>
      </c>
      <c r="T104" s="55">
        <f t="shared" si="74"/>
        <v>1255.4936674959106</v>
      </c>
      <c r="U104" s="55">
        <f t="shared" si="74"/>
        <v>1280.5995297042214</v>
      </c>
      <c r="V104" s="55">
        <f t="shared" si="74"/>
        <v>1306.2074289466823</v>
      </c>
      <c r="W104" s="55">
        <f t="shared" si="74"/>
        <v>1332.3274043600304</v>
      </c>
      <c r="X104" s="55">
        <f t="shared" si="74"/>
        <v>1358.9696958316667</v>
      </c>
      <c r="Y104" s="55">
        <f t="shared" si="74"/>
        <v>1386.1447480140237</v>
      </c>
      <c r="Z104" s="55">
        <f t="shared" si="74"/>
        <v>1413.8632144192136</v>
      </c>
      <c r="AA104" s="55">
        <f t="shared" si="74"/>
        <v>1442.1359615955541</v>
      </c>
      <c r="AB104" s="55">
        <f t="shared" si="74"/>
        <v>1470.9740733876126</v>
      </c>
      <c r="AC104" s="55">
        <f t="shared" si="74"/>
        <v>1500.3888552814346</v>
      </c>
      <c r="AD104" s="55">
        <f t="shared" si="74"/>
        <v>1530.3918388366699</v>
      </c>
      <c r="AE104" s="55">
        <f t="shared" si="74"/>
        <v>1560.9947862073163</v>
      </c>
      <c r="AF104" s="55">
        <f t="shared" si="74"/>
        <v>1592.2096947528748</v>
      </c>
      <c r="AG104" s="55">
        <f t="shared" si="74"/>
        <v>1624.048801741706</v>
      </c>
      <c r="AH104" s="55">
        <f t="shared" si="74"/>
        <v>1656.5245891484419</v>
      </c>
      <c r="AI104" s="55">
        <f t="shared" si="74"/>
        <v>1689.649788547327</v>
      </c>
      <c r="AJ104" s="55">
        <f t="shared" si="74"/>
        <v>1723.4373861034176</v>
      </c>
      <c r="AK104" s="55">
        <f t="shared" si="74"/>
        <v>1757.9006276635778</v>
      </c>
      <c r="AL104" s="55">
        <f t="shared" si="74"/>
        <v>1793.0530239492955</v>
      </c>
      <c r="AM104" s="55">
        <f t="shared" si="74"/>
        <v>1828.9083558533193</v>
      </c>
      <c r="AN104" s="55">
        <f t="shared" si="74"/>
        <v>1865.480679842228</v>
      </c>
      <c r="AO104" s="55">
        <f t="shared" si="74"/>
        <v>1902.7843334670183</v>
      </c>
      <c r="AP104" s="55">
        <f t="shared" si="74"/>
        <v>1940.8339409839039</v>
      </c>
      <c r="AQ104" s="55">
        <f t="shared" si="74"/>
        <v>1979.6444190875022</v>
      </c>
      <c r="AR104" s="55">
        <f t="shared" si="74"/>
        <v>2019.2309827586605</v>
      </c>
      <c r="AS104" s="55">
        <f t="shared" si="74"/>
        <v>2059.609151229236</v>
      </c>
      <c r="AT104" s="55">
        <f t="shared" si="74"/>
        <v>2100.7947540661416</v>
      </c>
      <c r="AU104" s="55">
        <f t="shared" si="74"/>
        <v>2142.8039373770562</v>
      </c>
      <c r="AV104" s="55">
        <f t="shared" si="74"/>
        <v>2185.6531701402228</v>
      </c>
      <c r="AW104" s="55">
        <f t="shared" si="74"/>
        <v>2229.3592506608379</v>
      </c>
      <c r="AX104" s="55">
        <f t="shared" si="74"/>
        <v>2273.9393131565316</v>
      </c>
      <c r="AY104" s="55">
        <f t="shared" si="74"/>
        <v>2319.4108344745432</v>
      </c>
      <c r="AZ104" s="55">
        <f t="shared" si="74"/>
        <v>2365.7916409432246</v>
      </c>
      <c r="BA104" s="55">
        <f t="shared" si="74"/>
        <v>2413.0999153605367</v>
      </c>
      <c r="BB104" s="55">
        <f t="shared" si="74"/>
        <v>2461.3542041223127</v>
      </c>
      <c r="BC104" s="55">
        <f t="shared" si="74"/>
        <v>2510.5734244930463</v>
      </c>
      <c r="BD104" s="55">
        <f t="shared" si="74"/>
        <v>2560.7768720220843</v>
      </c>
      <c r="BE104" s="55">
        <f t="shared" si="74"/>
        <v>2611.9842281081119</v>
      </c>
      <c r="BF104" s="55">
        <f t="shared" si="74"/>
        <v>2664.2155677149108</v>
      </c>
      <c r="BG104" s="55">
        <f t="shared" si="74"/>
        <v>2717.4913672413986</v>
      </c>
      <c r="BH104" s="55">
        <f t="shared" si="74"/>
        <v>2771.8325125490551</v>
      </c>
      <c r="BI104" s="55">
        <f t="shared" si="74"/>
        <v>2827.2603071498579</v>
      </c>
      <c r="BJ104" s="55">
        <f t="shared" si="74"/>
        <v>2883.7964805579677</v>
      </c>
      <c r="BK104" s="55">
        <f t="shared" si="74"/>
        <v>2941.4631968083991</v>
      </c>
      <c r="BL104" s="55">
        <f t="shared" si="74"/>
        <v>3000.2830631460606</v>
      </c>
      <c r="BM104" s="55">
        <f t="shared" si="74"/>
        <v>3060.2791388885289</v>
      </c>
      <c r="BN104" s="55">
        <f t="shared" si="74"/>
        <v>3121.4749444660629</v>
      </c>
      <c r="BO104" s="55">
        <f t="shared" si="74"/>
        <v>3183.8944706423799</v>
      </c>
      <c r="BP104" s="55">
        <f t="shared" si="74"/>
        <v>3247.5621879198238</v>
      </c>
      <c r="BQ104" s="55">
        <f t="shared" si="74"/>
        <v>3312.503056132608</v>
      </c>
      <c r="BR104" s="55">
        <f t="shared" si="74"/>
        <v>3378.7425342318829</v>
      </c>
      <c r="BS104" s="55">
        <f t="shared" si="74"/>
        <v>3446.3065902664875</v>
      </c>
      <c r="BT104" s="55">
        <f t="shared" si="74"/>
        <v>3515.221711563272</v>
      </c>
      <c r="BU104" s="55">
        <f t="shared" si="74"/>
        <v>3585.5149151109972</v>
      </c>
      <c r="BV104" s="55">
        <f t="shared" si="74"/>
        <v>3657.2137581518869</v>
      </c>
      <c r="BW104" s="55">
        <f t="shared" si="74"/>
        <v>3730.3463489849682</v>
      </c>
      <c r="BX104" s="55">
        <f t="shared" ref="BX104:CO104" si="75" xml:space="preserve"> BX68</f>
        <v>3804.9413579854395</v>
      </c>
      <c r="BY104" s="55">
        <f t="shared" si="75"/>
        <v>3881.028028844411</v>
      </c>
      <c r="BZ104" s="55">
        <f t="shared" si="75"/>
        <v>3958.6361900333873</v>
      </c>
      <c r="CA104" s="55">
        <f t="shared" si="75"/>
        <v>4037.7962664979987</v>
      </c>
      <c r="CB104" s="55">
        <f t="shared" si="75"/>
        <v>4118.5392915855864</v>
      </c>
      <c r="CC104" s="55">
        <f t="shared" si="75"/>
        <v>4200.8969192112945</v>
      </c>
      <c r="CD104" s="55">
        <f t="shared" si="75"/>
        <v>4284.901436267437</v>
      </c>
      <c r="CE104" s="55">
        <f t="shared" si="75"/>
        <v>4370.585775281018</v>
      </c>
      <c r="CF104" s="55">
        <f t="shared" si="75"/>
        <v>4457.9835273243725</v>
      </c>
      <c r="CG104" s="55">
        <f t="shared" si="75"/>
        <v>4547.1289551839618</v>
      </c>
      <c r="CH104" s="55">
        <f t="shared" si="75"/>
        <v>4638.0570067925064</v>
      </c>
      <c r="CI104" s="55">
        <f t="shared" si="75"/>
        <v>4730.8033289297318</v>
      </c>
      <c r="CJ104" s="55">
        <f t="shared" si="75"/>
        <v>4825.4042811970721</v>
      </c>
      <c r="CK104" s="55">
        <f t="shared" si="75"/>
        <v>4921.8969502718237</v>
      </c>
      <c r="CL104" s="55">
        <f t="shared" si="75"/>
        <v>5020.3191644463386</v>
      </c>
      <c r="CM104" s="55">
        <f t="shared" si="75"/>
        <v>5120.7095084579641</v>
      </c>
      <c r="CN104" s="55">
        <f t="shared" si="75"/>
        <v>5223.1073386155222</v>
      </c>
      <c r="CO104" s="55">
        <f t="shared" si="75"/>
        <v>5327.5527982282656</v>
      </c>
    </row>
    <row r="105" spans="1:93" s="189" customFormat="1" outlineLevel="2" x14ac:dyDescent="0.2">
      <c r="A105" s="187"/>
      <c r="B105" s="188"/>
      <c r="D105" s="190"/>
      <c r="E105" s="189" t="s">
        <v>183</v>
      </c>
      <c r="H105" s="191" t="s">
        <v>8</v>
      </c>
      <c r="I105" s="192">
        <f xml:space="preserve"> SUM( K105:CO105 )</f>
        <v>3165796.6808443437</v>
      </c>
      <c r="K105" s="192">
        <f t="shared" ref="K105:AP105" si="76">SUM(K103:K104)</f>
        <v>3409.0238190228001</v>
      </c>
      <c r="L105" s="192">
        <f t="shared" si="76"/>
        <v>11046.942462779929</v>
      </c>
      <c r="M105" s="192">
        <f t="shared" si="76"/>
        <v>12072.463597437591</v>
      </c>
      <c r="N105" s="192">
        <f t="shared" si="76"/>
        <v>13456.210319952723</v>
      </c>
      <c r="O105" s="192">
        <f t="shared" si="76"/>
        <v>14935.440705567813</v>
      </c>
      <c r="P105" s="192">
        <f t="shared" si="76"/>
        <v>15954.16302288541</v>
      </c>
      <c r="Q105" s="192">
        <f t="shared" si="76"/>
        <v>15361.587376282183</v>
      </c>
      <c r="R105" s="192">
        <f t="shared" si="76"/>
        <v>16463.234012733494</v>
      </c>
      <c r="S105" s="192">
        <f t="shared" si="76"/>
        <v>17272.176788249788</v>
      </c>
      <c r="T105" s="192">
        <f t="shared" si="76"/>
        <v>17815.965415201539</v>
      </c>
      <c r="U105" s="192">
        <f t="shared" si="76"/>
        <v>18290.96513863363</v>
      </c>
      <c r="V105" s="192">
        <f t="shared" si="76"/>
        <v>18778.75413529529</v>
      </c>
      <c r="W105" s="192">
        <f t="shared" si="76"/>
        <v>19328.855314108754</v>
      </c>
      <c r="X105" s="192">
        <f t="shared" si="76"/>
        <v>19794.118269212671</v>
      </c>
      <c r="Y105" s="192">
        <f t="shared" si="76"/>
        <v>20322.427995310758</v>
      </c>
      <c r="Z105" s="192">
        <f t="shared" si="76"/>
        <v>19661.772414601288</v>
      </c>
      <c r="AA105" s="192">
        <f t="shared" si="76"/>
        <v>20193.018778182472</v>
      </c>
      <c r="AB105" s="192">
        <f t="shared" si="76"/>
        <v>20633.873303151813</v>
      </c>
      <c r="AC105" s="192">
        <f t="shared" si="76"/>
        <v>21138.347698816637</v>
      </c>
      <c r="AD105" s="192">
        <f t="shared" si="76"/>
        <v>21655.534708568357</v>
      </c>
      <c r="AE105" s="192">
        <f t="shared" si="76"/>
        <v>22242.274196223429</v>
      </c>
      <c r="AF105" s="192">
        <f t="shared" si="76"/>
        <v>22729.390351641945</v>
      </c>
      <c r="AG105" s="192">
        <f t="shared" si="76"/>
        <v>23286.754243582051</v>
      </c>
      <c r="AH105" s="192">
        <f t="shared" si="76"/>
        <v>23858.221823460401</v>
      </c>
      <c r="AI105" s="192">
        <f t="shared" si="76"/>
        <v>24506.506495242949</v>
      </c>
      <c r="AJ105" s="192">
        <f t="shared" si="76"/>
        <v>25044.967496171284</v>
      </c>
      <c r="AK105" s="192">
        <f t="shared" si="76"/>
        <v>25661.021593337508</v>
      </c>
      <c r="AL105" s="192">
        <f t="shared" si="76"/>
        <v>26292.732019563096</v>
      </c>
      <c r="AM105" s="192">
        <f t="shared" si="76"/>
        <v>27009.313418886217</v>
      </c>
      <c r="AN105" s="192">
        <f t="shared" si="76"/>
        <v>27604.796446077693</v>
      </c>
      <c r="AO105" s="192">
        <f t="shared" si="76"/>
        <v>26666.711825577491</v>
      </c>
      <c r="AP105" s="192">
        <f t="shared" si="76"/>
        <v>27317.076739094417</v>
      </c>
      <c r="AQ105" s="192">
        <f t="shared" ref="AQ105:BV105" si="77">SUM(AQ103:AQ104)</f>
        <v>28055.024896771247</v>
      </c>
      <c r="AR105" s="192">
        <f t="shared" si="77"/>
        <v>28667.250841848792</v>
      </c>
      <c r="AS105" s="192">
        <f t="shared" si="77"/>
        <v>29367.926142006359</v>
      </c>
      <c r="AT105" s="192">
        <f t="shared" si="77"/>
        <v>30086.257646740098</v>
      </c>
      <c r="AU105" s="192">
        <f t="shared" si="77"/>
        <v>30901.283972241083</v>
      </c>
      <c r="AV105" s="192">
        <f t="shared" si="77"/>
        <v>31577.75625166357</v>
      </c>
      <c r="AW105" s="192">
        <f t="shared" si="77"/>
        <v>32351.889337189699</v>
      </c>
      <c r="AX105" s="192">
        <f t="shared" si="77"/>
        <v>33145.611373171283</v>
      </c>
      <c r="AY105" s="192">
        <f t="shared" si="77"/>
        <v>34046.124623326337</v>
      </c>
      <c r="AZ105" s="192">
        <f t="shared" si="77"/>
        <v>34793.905756671076</v>
      </c>
      <c r="BA105" s="192">
        <f t="shared" si="77"/>
        <v>35649.556384491916</v>
      </c>
      <c r="BB105" s="192">
        <f t="shared" si="77"/>
        <v>36526.953404467647</v>
      </c>
      <c r="BC105" s="192">
        <f t="shared" si="77"/>
        <v>37522.335065708787</v>
      </c>
      <c r="BD105" s="192">
        <f t="shared" si="77"/>
        <v>36170.044064855407</v>
      </c>
      <c r="BE105" s="192">
        <f t="shared" si="77"/>
        <v>37051.281242717036</v>
      </c>
      <c r="BF105" s="192">
        <f t="shared" si="77"/>
        <v>37954.63435059433</v>
      </c>
      <c r="BG105" s="192">
        <f t="shared" si="77"/>
        <v>38979.758203279431</v>
      </c>
      <c r="BH105" s="192">
        <f t="shared" si="77"/>
        <v>39830.014586875623</v>
      </c>
      <c r="BI105" s="192">
        <f t="shared" si="77"/>
        <v>40803.245044850351</v>
      </c>
      <c r="BJ105" s="192">
        <f t="shared" si="77"/>
        <v>41800.999043211945</v>
      </c>
      <c r="BK105" s="192">
        <f t="shared" si="77"/>
        <v>42933.187634734095</v>
      </c>
      <c r="BL105" s="192">
        <f t="shared" si="77"/>
        <v>43872.671708507514</v>
      </c>
      <c r="BM105" s="192">
        <f t="shared" si="77"/>
        <v>44947.93258781582</v>
      </c>
      <c r="BN105" s="192">
        <f t="shared" si="77"/>
        <v>46050.40251200035</v>
      </c>
      <c r="BO105" s="192">
        <f t="shared" si="77"/>
        <v>47301.339703914033</v>
      </c>
      <c r="BP105" s="192">
        <f t="shared" si="77"/>
        <v>48339.864608769982</v>
      </c>
      <c r="BQ105" s="192">
        <f t="shared" si="77"/>
        <v>49528.355176536585</v>
      </c>
      <c r="BR105" s="192">
        <f t="shared" si="77"/>
        <v>50747.052807143453</v>
      </c>
      <c r="BS105" s="192">
        <f t="shared" si="77"/>
        <v>49188.867831818774</v>
      </c>
      <c r="BT105" s="192">
        <f t="shared" si="77"/>
        <v>50258.046879462076</v>
      </c>
      <c r="BU105" s="192">
        <f t="shared" si="77"/>
        <v>51482.14315882681</v>
      </c>
      <c r="BV105" s="192">
        <f t="shared" si="77"/>
        <v>52736.958006232497</v>
      </c>
      <c r="BW105" s="192">
        <f t="shared" ref="BW105:CO105" si="78">SUM(BW103:BW104)</f>
        <v>54161.082806002734</v>
      </c>
      <c r="BX105" s="192">
        <f t="shared" si="78"/>
        <v>55341.975459516296</v>
      </c>
      <c r="BY105" s="192">
        <f t="shared" si="78"/>
        <v>56693.85001132125</v>
      </c>
      <c r="BZ105" s="192">
        <f t="shared" si="78"/>
        <v>58079.788347674898</v>
      </c>
      <c r="CA105" s="192">
        <f t="shared" si="78"/>
        <v>59652.638498924964</v>
      </c>
      <c r="CB105" s="192">
        <f t="shared" si="78"/>
        <v>60957.460854629731</v>
      </c>
      <c r="CC105" s="192">
        <f t="shared" si="78"/>
        <v>62451.060112104664</v>
      </c>
      <c r="CD105" s="192">
        <f t="shared" si="78"/>
        <v>63982.454831923802</v>
      </c>
      <c r="CE105" s="192">
        <f t="shared" si="78"/>
        <v>65720.265907979978</v>
      </c>
      <c r="CF105" s="192">
        <f t="shared" si="78"/>
        <v>67162.653877016521</v>
      </c>
      <c r="CG105" s="192">
        <f t="shared" si="78"/>
        <v>68813.540528708836</v>
      </c>
      <c r="CH105" s="192">
        <f t="shared" si="78"/>
        <v>66559.31465349147</v>
      </c>
      <c r="CI105" s="192">
        <f t="shared" si="78"/>
        <v>68351.465626675708</v>
      </c>
      <c r="CJ105" s="192">
        <f t="shared" si="78"/>
        <v>69836.491204660022</v>
      </c>
      <c r="CK105" s="192">
        <f t="shared" si="78"/>
        <v>71536.928389515786</v>
      </c>
      <c r="CL105" s="192">
        <f t="shared" si="78"/>
        <v>73280.035408072799</v>
      </c>
      <c r="CM105" s="192">
        <f t="shared" si="78"/>
        <v>75066.92729520885</v>
      </c>
      <c r="CN105" s="192">
        <f t="shared" si="78"/>
        <v>76898.749827343374</v>
      </c>
      <c r="CO105" s="192">
        <f t="shared" si="78"/>
        <v>78776.680430273453</v>
      </c>
    </row>
    <row r="106" spans="1:93" s="82" customFormat="1" outlineLevel="2" x14ac:dyDescent="0.2">
      <c r="A106" s="102"/>
      <c r="B106" s="103"/>
      <c r="D106" s="44"/>
      <c r="H106" s="272"/>
      <c r="I106" s="90"/>
    </row>
    <row r="107" spans="1:93" s="189" customFormat="1" outlineLevel="2" x14ac:dyDescent="0.2">
      <c r="A107" s="187"/>
      <c r="B107" s="188"/>
      <c r="D107" s="190"/>
      <c r="E107" s="189" t="s">
        <v>431</v>
      </c>
      <c r="G107" s="385"/>
      <c r="H107" s="244" t="s">
        <v>31</v>
      </c>
      <c r="I107" s="185"/>
      <c r="K107" s="378">
        <f xml:space="preserve"> K103 / K96</f>
        <v>1.3846000000000001</v>
      </c>
      <c r="L107" s="378">
        <f t="shared" ref="L107:BW107" si="79" xml:space="preserve"> L103 / L96</f>
        <v>1.4165999999999999</v>
      </c>
      <c r="M107" s="378">
        <f t="shared" si="79"/>
        <v>1.5292000000000001</v>
      </c>
      <c r="N107" s="378">
        <f t="shared" si="79"/>
        <v>1.6563000000000001</v>
      </c>
      <c r="O107" s="378">
        <f t="shared" si="79"/>
        <v>1.7974000000000001</v>
      </c>
      <c r="P107" s="378">
        <f t="shared" si="79"/>
        <v>1.8871</v>
      </c>
      <c r="Q107" s="378">
        <f t="shared" si="79"/>
        <v>1.7808999999999999</v>
      </c>
      <c r="R107" s="378">
        <f t="shared" si="79"/>
        <v>1.8871</v>
      </c>
      <c r="S107" s="378">
        <f t="shared" si="79"/>
        <v>1.9485999999999999</v>
      </c>
      <c r="T107" s="378">
        <f t="shared" si="79"/>
        <v>1.9875657744723545</v>
      </c>
      <c r="U107" s="378">
        <f t="shared" si="79"/>
        <v>2.0273107399434931</v>
      </c>
      <c r="V107" s="378">
        <f t="shared" si="79"/>
        <v>2.0678504777439755</v>
      </c>
      <c r="W107" s="378">
        <f t="shared" si="79"/>
        <v>2.1092008807811933</v>
      </c>
      <c r="X107" s="378">
        <f t="shared" si="79"/>
        <v>2.1513781597699091</v>
      </c>
      <c r="Y107" s="378">
        <f t="shared" si="79"/>
        <v>2.1943988495873898</v>
      </c>
      <c r="Z107" s="378">
        <f t="shared" si="79"/>
        <v>2.2382798157556216</v>
      </c>
      <c r="AA107" s="378">
        <f t="shared" si="79"/>
        <v>2.2830382610531466</v>
      </c>
      <c r="AB107" s="378">
        <f t="shared" si="79"/>
        <v>2.3286917322591165</v>
      </c>
      <c r="AC107" s="378">
        <f t="shared" si="79"/>
        <v>2.3752581270322075</v>
      </c>
      <c r="AD107" s="378">
        <f t="shared" si="79"/>
        <v>2.4227557009270879</v>
      </c>
      <c r="AE107" s="378">
        <f t="shared" si="79"/>
        <v>2.4712030745511955</v>
      </c>
      <c r="AF107" s="378">
        <f t="shared" si="79"/>
        <v>2.520619240864626</v>
      </c>
      <c r="AG107" s="378">
        <f t="shared" si="79"/>
        <v>2.5710235726259976</v>
      </c>
      <c r="AH107" s="378">
        <f t="shared" si="79"/>
        <v>2.6224358299872064</v>
      </c>
      <c r="AI107" s="378">
        <f t="shared" si="79"/>
        <v>2.6748761682400564</v>
      </c>
      <c r="AJ107" s="378">
        <f t="shared" si="79"/>
        <v>2.7283651457177931</v>
      </c>
      <c r="AK107" s="378">
        <f t="shared" si="79"/>
        <v>2.7829237318546465</v>
      </c>
      <c r="AL107" s="378">
        <f t="shared" si="79"/>
        <v>2.8385733154065358</v>
      </c>
      <c r="AM107" s="378">
        <f t="shared" si="79"/>
        <v>2.8953357128361645</v>
      </c>
      <c r="AN107" s="378">
        <f t="shared" si="79"/>
        <v>2.9532331768657896</v>
      </c>
      <c r="AO107" s="378">
        <f t="shared" si="79"/>
        <v>3.0122884052010188</v>
      </c>
      <c r="AP107" s="378">
        <f t="shared" si="79"/>
        <v>3.0725245494290552</v>
      </c>
      <c r="AQ107" s="378">
        <f t="shared" si="79"/>
        <v>3.1339652240948794</v>
      </c>
      <c r="AR107" s="378">
        <f t="shared" si="79"/>
        <v>3.1966345159589271</v>
      </c>
      <c r="AS107" s="378">
        <f t="shared" si="79"/>
        <v>3.2605569934398875</v>
      </c>
      <c r="AT107" s="378">
        <f t="shared" si="79"/>
        <v>3.3257577162463314</v>
      </c>
      <c r="AU107" s="378">
        <f t="shared" si="79"/>
        <v>3.3922622452009383</v>
      </c>
      <c r="AV107" s="378">
        <f t="shared" si="79"/>
        <v>3.460096652261178</v>
      </c>
      <c r="AW107" s="378">
        <f t="shared" si="79"/>
        <v>3.5292875307403722</v>
      </c>
      <c r="AX107" s="378">
        <f t="shared" si="79"/>
        <v>3.5998620057331476</v>
      </c>
      <c r="AY107" s="378">
        <f t="shared" si="79"/>
        <v>3.6718477447493623</v>
      </c>
      <c r="AZ107" s="378">
        <f t="shared" si="79"/>
        <v>3.7452729685606765</v>
      </c>
      <c r="BA107" s="378">
        <f t="shared" si="79"/>
        <v>3.820166462264023</v>
      </c>
      <c r="BB107" s="378">
        <f t="shared" si="79"/>
        <v>3.896557586566308</v>
      </c>
      <c r="BC107" s="378">
        <f t="shared" si="79"/>
        <v>3.9744762892947718</v>
      </c>
      <c r="BD107" s="378">
        <f t="shared" si="79"/>
        <v>4.0539531171375209</v>
      </c>
      <c r="BE107" s="378">
        <f t="shared" si="79"/>
        <v>4.1350192276188302</v>
      </c>
      <c r="BF107" s="378">
        <f t="shared" si="79"/>
        <v>4.2177064013139161</v>
      </c>
      <c r="BG107" s="378">
        <f t="shared" si="79"/>
        <v>4.3020470543079652</v>
      </c>
      <c r="BH107" s="378">
        <f t="shared" si="79"/>
        <v>4.3880742509043014</v>
      </c>
      <c r="BI107" s="378">
        <f t="shared" si="79"/>
        <v>4.4758217165866796</v>
      </c>
      <c r="BJ107" s="378">
        <f t="shared" si="79"/>
        <v>4.5653238512407812</v>
      </c>
      <c r="BK107" s="378">
        <f t="shared" si="79"/>
        <v>4.6566157426400983</v>
      </c>
      <c r="BL107" s="378">
        <f t="shared" si="79"/>
        <v>4.749733180201491</v>
      </c>
      <c r="BM107" s="378">
        <f t="shared" si="79"/>
        <v>4.8447126690158147</v>
      </c>
      <c r="BN107" s="378">
        <f t="shared" si="79"/>
        <v>4.941591444159112</v>
      </c>
      <c r="BO107" s="378">
        <f t="shared" si="79"/>
        <v>5.0404074852899861</v>
      </c>
      <c r="BP107" s="378">
        <f t="shared" si="79"/>
        <v>5.141199531538871</v>
      </c>
      <c r="BQ107" s="378">
        <f t="shared" si="79"/>
        <v>5.2440070966950438</v>
      </c>
      <c r="BR107" s="378">
        <f t="shared" si="79"/>
        <v>5.3488704846973256</v>
      </c>
      <c r="BS107" s="378">
        <f t="shared" si="79"/>
        <v>5.4558308054345472</v>
      </c>
      <c r="BT107" s="378">
        <f t="shared" si="79"/>
        <v>5.5649299908619758</v>
      </c>
      <c r="BU107" s="378">
        <f t="shared" si="79"/>
        <v>5.6762108114400158</v>
      </c>
      <c r="BV107" s="378">
        <f t="shared" si="79"/>
        <v>5.7897168929016356</v>
      </c>
      <c r="BW107" s="378">
        <f t="shared" si="79"/>
        <v>5.9054927333550822</v>
      </c>
      <c r="BX107" s="378">
        <f t="shared" ref="BX107:CO107" si="80" xml:space="preserve"> BX103 / BX96</f>
        <v>6.0235837207286025</v>
      </c>
      <c r="BY107" s="378">
        <f t="shared" si="80"/>
        <v>6.1440361505640002</v>
      </c>
      <c r="BZ107" s="378">
        <f t="shared" si="80"/>
        <v>6.2668972441660067</v>
      </c>
      <c r="CA107" s="378">
        <f t="shared" si="80"/>
        <v>6.392215167114581</v>
      </c>
      <c r="CB107" s="378">
        <f t="shared" si="80"/>
        <v>6.5200390481473995</v>
      </c>
      <c r="CC107" s="378">
        <f t="shared" si="80"/>
        <v>6.6504189984199318</v>
      </c>
      <c r="CD107" s="378">
        <f t="shared" si="80"/>
        <v>6.7834061311506577</v>
      </c>
      <c r="CE107" s="378">
        <f t="shared" si="80"/>
        <v>6.9190525816591268</v>
      </c>
      <c r="CF107" s="378">
        <f t="shared" si="80"/>
        <v>7.0574115278047147</v>
      </c>
      <c r="CG107" s="378">
        <f t="shared" si="80"/>
        <v>7.1985372108340862</v>
      </c>
      <c r="CH107" s="378">
        <f t="shared" si="80"/>
        <v>7.3424849566455475</v>
      </c>
      <c r="CI107" s="378">
        <f t="shared" si="80"/>
        <v>7.4893111974786102</v>
      </c>
      <c r="CJ107" s="378">
        <f t="shared" si="80"/>
        <v>7.6390734940372838</v>
      </c>
      <c r="CK107" s="378">
        <f t="shared" si="80"/>
        <v>7.7918305580557572</v>
      </c>
      <c r="CL107" s="378">
        <f t="shared" si="80"/>
        <v>7.9476422753153289</v>
      </c>
      <c r="CM107" s="378">
        <f t="shared" si="80"/>
        <v>8.1065697291215937</v>
      </c>
      <c r="CN107" s="378">
        <f t="shared" si="80"/>
        <v>8.2686752242511066</v>
      </c>
      <c r="CO107" s="378">
        <f t="shared" si="80"/>
        <v>8.4340223113768964</v>
      </c>
    </row>
    <row r="108" spans="1:93" s="130" customFormat="1" outlineLevel="2" x14ac:dyDescent="0.2">
      <c r="A108" s="431"/>
      <c r="B108" s="432"/>
      <c r="D108" s="433"/>
      <c r="E108" s="144" t="s">
        <v>524</v>
      </c>
      <c r="G108" s="129">
        <f xml:space="preserve"> DiscountCalc!I19</f>
        <v>350944.79896726267</v>
      </c>
      <c r="H108" s="163" t="s">
        <v>8</v>
      </c>
      <c r="I108" s="434"/>
      <c r="K108" s="425"/>
      <c r="L108" s="425"/>
      <c r="M108" s="425"/>
      <c r="N108" s="425"/>
      <c r="O108" s="425"/>
      <c r="P108" s="425"/>
      <c r="Q108" s="425"/>
      <c r="R108" s="425"/>
      <c r="S108" s="425"/>
      <c r="T108" s="425"/>
      <c r="U108" s="425"/>
      <c r="V108" s="425"/>
      <c r="W108" s="425"/>
      <c r="X108" s="425"/>
      <c r="Y108" s="425"/>
      <c r="Z108" s="425"/>
      <c r="AA108" s="425"/>
      <c r="AB108" s="425"/>
      <c r="AC108" s="425"/>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5"/>
      <c r="AY108" s="425"/>
      <c r="AZ108" s="425"/>
      <c r="BA108" s="425"/>
      <c r="BB108" s="425"/>
      <c r="BC108" s="425"/>
      <c r="BD108" s="425"/>
      <c r="BE108" s="425"/>
      <c r="BF108" s="425"/>
      <c r="BG108" s="425"/>
      <c r="BH108" s="425"/>
      <c r="BI108" s="425"/>
      <c r="BJ108" s="425"/>
      <c r="BK108" s="425"/>
      <c r="BL108" s="425"/>
      <c r="BM108" s="425"/>
      <c r="BN108" s="425"/>
      <c r="BO108" s="425"/>
      <c r="BP108" s="425"/>
      <c r="BQ108" s="425"/>
      <c r="BR108" s="425"/>
      <c r="BS108" s="425"/>
      <c r="BT108" s="425"/>
      <c r="BU108" s="425"/>
      <c r="BV108" s="425"/>
      <c r="BW108" s="425"/>
      <c r="BX108" s="425"/>
      <c r="BY108" s="425"/>
      <c r="BZ108" s="425"/>
      <c r="CA108" s="425"/>
      <c r="CB108" s="425"/>
      <c r="CC108" s="425"/>
      <c r="CD108" s="425"/>
      <c r="CE108" s="425"/>
      <c r="CF108" s="425"/>
      <c r="CG108" s="425"/>
      <c r="CH108" s="425"/>
      <c r="CI108" s="425"/>
      <c r="CJ108" s="425"/>
      <c r="CK108" s="425"/>
      <c r="CL108" s="425"/>
      <c r="CM108" s="425"/>
      <c r="CN108" s="425"/>
      <c r="CO108" s="425"/>
    </row>
    <row r="109" spans="1:93" s="130" customFormat="1" outlineLevel="2" x14ac:dyDescent="0.2">
      <c r="A109" s="431"/>
      <c r="B109" s="432"/>
      <c r="D109" s="433"/>
      <c r="E109" s="144" t="s">
        <v>525</v>
      </c>
      <c r="G109" s="435">
        <f xml:space="preserve"> SUM( DiscountCalc!$I$29:$I$36 )</f>
        <v>113523.02646755309</v>
      </c>
      <c r="H109" s="163" t="s">
        <v>8</v>
      </c>
      <c r="I109" s="434"/>
      <c r="K109" s="425"/>
      <c r="L109" s="425"/>
      <c r="M109" s="425"/>
      <c r="N109" s="425"/>
      <c r="O109" s="425"/>
      <c r="P109" s="425"/>
      <c r="Q109" s="425"/>
      <c r="R109" s="425"/>
      <c r="S109" s="425"/>
      <c r="T109" s="425"/>
      <c r="U109" s="425"/>
      <c r="V109" s="425"/>
      <c r="W109" s="425"/>
      <c r="X109" s="425"/>
      <c r="Y109" s="425"/>
      <c r="Z109" s="425"/>
      <c r="AA109" s="425"/>
      <c r="AB109" s="425"/>
      <c r="AC109" s="425"/>
      <c r="AD109" s="425"/>
      <c r="AE109" s="425"/>
      <c r="AF109" s="425"/>
      <c r="AG109" s="425"/>
      <c r="AH109" s="425"/>
      <c r="AI109" s="425"/>
      <c r="AJ109" s="425"/>
      <c r="AK109" s="425"/>
      <c r="AL109" s="425"/>
      <c r="AM109" s="425"/>
      <c r="AN109" s="425"/>
      <c r="AO109" s="425"/>
      <c r="AP109" s="425"/>
      <c r="AQ109" s="425"/>
      <c r="AR109" s="425"/>
      <c r="AS109" s="425"/>
      <c r="AT109" s="425"/>
      <c r="AU109" s="425"/>
      <c r="AV109" s="425"/>
      <c r="AW109" s="425"/>
      <c r="AX109" s="425"/>
      <c r="AY109" s="425"/>
      <c r="AZ109" s="425"/>
      <c r="BA109" s="425"/>
      <c r="BB109" s="425"/>
      <c r="BC109" s="425"/>
      <c r="BD109" s="425"/>
      <c r="BE109" s="425"/>
      <c r="BF109" s="425"/>
      <c r="BG109" s="425"/>
      <c r="BH109" s="425"/>
      <c r="BI109" s="425"/>
      <c r="BJ109" s="425"/>
      <c r="BK109" s="425"/>
      <c r="BL109" s="425"/>
      <c r="BM109" s="425"/>
      <c r="BN109" s="425"/>
      <c r="BO109" s="425"/>
      <c r="BP109" s="425"/>
      <c r="BQ109" s="425"/>
      <c r="BR109" s="425"/>
      <c r="BS109" s="425"/>
      <c r="BT109" s="425"/>
      <c r="BU109" s="425"/>
      <c r="BV109" s="425"/>
      <c r="BW109" s="425"/>
      <c r="BX109" s="425"/>
      <c r="BY109" s="425"/>
      <c r="BZ109" s="425"/>
      <c r="CA109" s="425"/>
      <c r="CB109" s="425"/>
      <c r="CC109" s="425"/>
      <c r="CD109" s="425"/>
      <c r="CE109" s="425"/>
      <c r="CF109" s="425"/>
      <c r="CG109" s="425"/>
      <c r="CH109" s="425"/>
      <c r="CI109" s="425"/>
      <c r="CJ109" s="425"/>
      <c r="CK109" s="425"/>
      <c r="CL109" s="425"/>
      <c r="CM109" s="425"/>
      <c r="CN109" s="425"/>
      <c r="CO109" s="425"/>
    </row>
    <row r="110" spans="1:93" s="130" customFormat="1" outlineLevel="2" x14ac:dyDescent="0.2">
      <c r="A110" s="431"/>
      <c r="B110" s="432"/>
      <c r="D110" s="433"/>
      <c r="E110" s="144" t="s">
        <v>526</v>
      </c>
      <c r="G110" s="404">
        <f xml:space="preserve"> G109 / G108</f>
        <v>0.32347829858604887</v>
      </c>
      <c r="H110" s="163" t="s">
        <v>14</v>
      </c>
      <c r="I110" s="434"/>
      <c r="K110" s="425"/>
      <c r="L110" s="425"/>
      <c r="M110" s="425"/>
      <c r="N110" s="425"/>
      <c r="O110" s="425"/>
      <c r="P110" s="425"/>
      <c r="Q110" s="425"/>
      <c r="R110" s="425"/>
      <c r="S110" s="425"/>
      <c r="T110" s="425"/>
      <c r="U110" s="425"/>
      <c r="V110" s="425"/>
      <c r="W110" s="425"/>
      <c r="X110" s="425"/>
      <c r="Y110" s="425"/>
      <c r="Z110" s="425"/>
      <c r="AA110" s="425"/>
      <c r="AB110" s="425"/>
      <c r="AC110" s="425"/>
      <c r="AD110" s="425"/>
      <c r="AE110" s="425"/>
      <c r="AF110" s="425"/>
      <c r="AG110" s="425"/>
      <c r="AH110" s="425"/>
      <c r="AI110" s="425"/>
      <c r="AJ110" s="425"/>
      <c r="AK110" s="425"/>
      <c r="AL110" s="425"/>
      <c r="AM110" s="425"/>
      <c r="AN110" s="425"/>
      <c r="AO110" s="425"/>
      <c r="AP110" s="425"/>
      <c r="AQ110" s="425"/>
      <c r="AR110" s="425"/>
      <c r="AS110" s="425"/>
      <c r="AT110" s="425"/>
      <c r="AU110" s="425"/>
      <c r="AV110" s="425"/>
      <c r="AW110" s="425"/>
      <c r="AX110" s="425"/>
      <c r="AY110" s="425"/>
      <c r="AZ110" s="425"/>
      <c r="BA110" s="425"/>
      <c r="BB110" s="425"/>
      <c r="BC110" s="425"/>
      <c r="BD110" s="425"/>
      <c r="BE110" s="425"/>
      <c r="BF110" s="425"/>
      <c r="BG110" s="425"/>
      <c r="BH110" s="425"/>
      <c r="BI110" s="425"/>
      <c r="BJ110" s="425"/>
      <c r="BK110" s="425"/>
      <c r="BL110" s="425"/>
      <c r="BM110" s="425"/>
      <c r="BN110" s="425"/>
      <c r="BO110" s="425"/>
      <c r="BP110" s="425"/>
      <c r="BQ110" s="425"/>
      <c r="BR110" s="425"/>
      <c r="BS110" s="425"/>
      <c r="BT110" s="425"/>
      <c r="BU110" s="425"/>
      <c r="BV110" s="425"/>
      <c r="BW110" s="425"/>
      <c r="BX110" s="425"/>
      <c r="BY110" s="425"/>
      <c r="BZ110" s="425"/>
      <c r="CA110" s="425"/>
      <c r="CB110" s="425"/>
      <c r="CC110" s="425"/>
      <c r="CD110" s="425"/>
      <c r="CE110" s="425"/>
      <c r="CF110" s="425"/>
      <c r="CG110" s="425"/>
      <c r="CH110" s="425"/>
      <c r="CI110" s="425"/>
      <c r="CJ110" s="425"/>
      <c r="CK110" s="425"/>
      <c r="CL110" s="425"/>
      <c r="CM110" s="425"/>
      <c r="CN110" s="425"/>
      <c r="CO110" s="425"/>
    </row>
    <row r="111" spans="1:93" s="20" customFormat="1" outlineLevel="2" x14ac:dyDescent="0.2">
      <c r="A111" s="87"/>
      <c r="B111" s="34"/>
      <c r="D111" s="88"/>
      <c r="E111" s="20" t="s">
        <v>523</v>
      </c>
      <c r="G111" s="234"/>
      <c r="H111" s="98" t="s">
        <v>31</v>
      </c>
      <c r="I111" s="134"/>
      <c r="K111" s="198">
        <f xml:space="preserve"> K107 * ( 1 - $G$110 - K81 )</f>
        <v>0.92286594777775666</v>
      </c>
      <c r="L111" s="198">
        <f t="shared" ref="L111:BW111" si="81" xml:space="preserve"> L107 * ( 1 - $G$110 - L81 )</f>
        <v>0.93774589362325167</v>
      </c>
      <c r="M111" s="198">
        <f t="shared" si="81"/>
        <v>1.00532231693487</v>
      </c>
      <c r="N111" s="198">
        <f t="shared" si="81"/>
        <v>1.0813401094145529</v>
      </c>
      <c r="O111" s="198">
        <f t="shared" si="81"/>
        <v>1.1652770909211165</v>
      </c>
      <c r="P111" s="198">
        <f t="shared" si="81"/>
        <v>1.2148401397190987</v>
      </c>
      <c r="Q111" s="198">
        <f t="shared" si="81"/>
        <v>1.1383656501815353</v>
      </c>
      <c r="R111" s="198">
        <f t="shared" si="81"/>
        <v>1.1976589545114311</v>
      </c>
      <c r="S111" s="198">
        <f t="shared" si="81"/>
        <v>1.2278197286911898</v>
      </c>
      <c r="T111" s="198">
        <f t="shared" si="81"/>
        <v>1.2433242603961809</v>
      </c>
      <c r="U111" s="198">
        <f t="shared" si="81"/>
        <v>1.2589579033044493</v>
      </c>
      <c r="V111" s="198">
        <f t="shared" si="81"/>
        <v>1.2747196212076985</v>
      </c>
      <c r="W111" s="198">
        <f t="shared" si="81"/>
        <v>1.2906082848279381</v>
      </c>
      <c r="X111" s="198">
        <f t="shared" si="81"/>
        <v>1.3066226685096414</v>
      </c>
      <c r="Y111" s="198">
        <f t="shared" si="81"/>
        <v>1.3227614468168274</v>
      </c>
      <c r="Z111" s="198">
        <f t="shared" si="81"/>
        <v>1.4918620710379418</v>
      </c>
      <c r="AA111" s="198">
        <f t="shared" si="81"/>
        <v>1.5113015348633048</v>
      </c>
      <c r="AB111" s="198">
        <f t="shared" si="81"/>
        <v>1.5309218988371769</v>
      </c>
      <c r="AC111" s="198">
        <f t="shared" si="81"/>
        <v>1.5507226245081285</v>
      </c>
      <c r="AD111" s="198">
        <f t="shared" si="81"/>
        <v>1.5707030795531698</v>
      </c>
      <c r="AE111" s="198">
        <f t="shared" si="81"/>
        <v>1.5908625342388005</v>
      </c>
      <c r="AF111" s="198">
        <f t="shared" si="81"/>
        <v>1.6112001577780606</v>
      </c>
      <c r="AG111" s="198">
        <f t="shared" si="81"/>
        <v>1.6317150145808368</v>
      </c>
      <c r="AH111" s="198">
        <f t="shared" si="81"/>
        <v>1.6524060603946151</v>
      </c>
      <c r="AI111" s="198">
        <f t="shared" si="81"/>
        <v>1.6732721383327969</v>
      </c>
      <c r="AJ111" s="198">
        <f t="shared" si="81"/>
        <v>1.6943119747876203</v>
      </c>
      <c r="AK111" s="198">
        <f t="shared" si="81"/>
        <v>1.7155241752246684</v>
      </c>
      <c r="AL111" s="198">
        <f t="shared" si="81"/>
        <v>1.7369072198558548</v>
      </c>
      <c r="AM111" s="198">
        <f t="shared" si="81"/>
        <v>1.7584594591877141</v>
      </c>
      <c r="AN111" s="198">
        <f t="shared" si="81"/>
        <v>1.780179109441735</v>
      </c>
      <c r="AO111" s="198">
        <f t="shared" si="81"/>
        <v>2.0077555929841004</v>
      </c>
      <c r="AP111" s="198">
        <f t="shared" si="81"/>
        <v>2.0339173226625218</v>
      </c>
      <c r="AQ111" s="198">
        <f t="shared" si="81"/>
        <v>2.0603225086845232</v>
      </c>
      <c r="AR111" s="198">
        <f t="shared" si="81"/>
        <v>2.086970426399422</v>
      </c>
      <c r="AS111" s="198">
        <f t="shared" si="81"/>
        <v>2.1138602248237084</v>
      </c>
      <c r="AT111" s="198">
        <f t="shared" si="81"/>
        <v>2.1409909218783127</v>
      </c>
      <c r="AU111" s="198">
        <f t="shared" si="81"/>
        <v>2.1683613994859012</v>
      </c>
      <c r="AV111" s="198">
        <f t="shared" si="81"/>
        <v>2.1959703985245222</v>
      </c>
      <c r="AW111" s="198">
        <f t="shared" si="81"/>
        <v>2.2238165136338108</v>
      </c>
      <c r="AX111" s="198">
        <f t="shared" si="81"/>
        <v>2.2518981878698741</v>
      </c>
      <c r="AY111" s="198">
        <f t="shared" si="81"/>
        <v>2.2802137072048838</v>
      </c>
      <c r="AZ111" s="198">
        <f t="shared" si="81"/>
        <v>2.3087611948673001</v>
      </c>
      <c r="BA111" s="198">
        <f t="shared" si="81"/>
        <v>2.337538605518557</v>
      </c>
      <c r="BB111" s="198">
        <f t="shared" si="81"/>
        <v>2.3665437192619252</v>
      </c>
      <c r="BC111" s="198">
        <f t="shared" si="81"/>
        <v>2.3957741354791762</v>
      </c>
      <c r="BD111" s="198">
        <f t="shared" si="81"/>
        <v>2.7020477290868907</v>
      </c>
      <c r="BE111" s="198">
        <f t="shared" si="81"/>
        <v>2.7372563184757506</v>
      </c>
      <c r="BF111" s="198">
        <f t="shared" si="81"/>
        <v>2.7727925526549426</v>
      </c>
      <c r="BG111" s="198">
        <f t="shared" si="81"/>
        <v>2.8086554563858779</v>
      </c>
      <c r="BH111" s="198">
        <f t="shared" si="81"/>
        <v>2.8448438844106048</v>
      </c>
      <c r="BI111" s="198">
        <f t="shared" si="81"/>
        <v>2.8813565150420954</v>
      </c>
      <c r="BJ111" s="198">
        <f t="shared" si="81"/>
        <v>2.9181918435661651</v>
      </c>
      <c r="BK111" s="198">
        <f t="shared" si="81"/>
        <v>2.9553481754500619</v>
      </c>
      <c r="BL111" s="198">
        <f t="shared" si="81"/>
        <v>2.9928236193526314</v>
      </c>
      <c r="BM111" s="198">
        <f t="shared" si="81"/>
        <v>3.0306160799308319</v>
      </c>
      <c r="BN111" s="198">
        <f t="shared" si="81"/>
        <v>3.0687232504372597</v>
      </c>
      <c r="BO111" s="198">
        <f t="shared" si="81"/>
        <v>3.1071426051031938</v>
      </c>
      <c r="BP111" s="198">
        <f t="shared" si="81"/>
        <v>3.1458713913015472</v>
      </c>
      <c r="BQ111" s="198">
        <f t="shared" si="81"/>
        <v>3.1849066214839667</v>
      </c>
      <c r="BR111" s="198">
        <f t="shared" si="81"/>
        <v>3.2242450648861829</v>
      </c>
      <c r="BS111" s="198">
        <f t="shared" si="81"/>
        <v>3.6364296310648814</v>
      </c>
      <c r="BT111" s="198">
        <f t="shared" si="81"/>
        <v>3.6838135304473369</v>
      </c>
      <c r="BU111" s="198">
        <f t="shared" si="81"/>
        <v>3.73163837586165</v>
      </c>
      <c r="BV111" s="198">
        <f t="shared" si="81"/>
        <v>3.7799028548267462</v>
      </c>
      <c r="BW111" s="198">
        <f t="shared" si="81"/>
        <v>3.8286054260486271</v>
      </c>
      <c r="BX111" s="198">
        <f t="shared" ref="BX111:CO111" si="82" xml:space="preserve"> BX107 * ( 1 - $G$110 - BX81 )</f>
        <v>3.8777443107941414</v>
      </c>
      <c r="BY111" s="198">
        <f t="shared" si="82"/>
        <v>3.9273174840112564</v>
      </c>
      <c r="BZ111" s="198">
        <f t="shared" si="82"/>
        <v>3.9773226651891416</v>
      </c>
      <c r="CA111" s="198">
        <f t="shared" si="82"/>
        <v>4.0277573089512133</v>
      </c>
      <c r="CB111" s="198">
        <f t="shared" si="82"/>
        <v>4.078618595374107</v>
      </c>
      <c r="CC111" s="198">
        <f t="shared" si="82"/>
        <v>4.1299034200253892</v>
      </c>
      <c r="CD111" s="198">
        <f t="shared" si="82"/>
        <v>4.1816083837126161</v>
      </c>
      <c r="CE111" s="198">
        <f t="shared" si="82"/>
        <v>4.2337297819361996</v>
      </c>
      <c r="CF111" s="198">
        <f t="shared" si="82"/>
        <v>4.2862635940383127</v>
      </c>
      <c r="CG111" s="198">
        <f t="shared" si="82"/>
        <v>4.3392054720399003</v>
      </c>
      <c r="CH111" s="198">
        <f t="shared" si="82"/>
        <v>4.8939255659097309</v>
      </c>
      <c r="CI111" s="198">
        <f t="shared" si="82"/>
        <v>4.9576950596514227</v>
      </c>
      <c r="CJ111" s="198">
        <f t="shared" si="82"/>
        <v>5.0220579808143571</v>
      </c>
      <c r="CK111" s="198">
        <f t="shared" si="82"/>
        <v>5.0870125630548024</v>
      </c>
      <c r="CL111" s="198">
        <f t="shared" si="82"/>
        <v>5.1525567320914254</v>
      </c>
      <c r="CM111" s="198">
        <f t="shared" si="82"/>
        <v>5.2186880940960698</v>
      </c>
      <c r="CN111" s="198">
        <f t="shared" si="82"/>
        <v>5.2854039237433685</v>
      </c>
      <c r="CO111" s="198">
        <f t="shared" si="82"/>
        <v>5.3527011519101997</v>
      </c>
    </row>
    <row r="112" spans="1:93" s="82" customFormat="1" outlineLevel="2" x14ac:dyDescent="0.2">
      <c r="A112" s="102"/>
      <c r="B112" s="103"/>
      <c r="D112" s="44"/>
      <c r="H112" s="272"/>
      <c r="I112" s="90"/>
    </row>
    <row r="113" spans="1:211" s="82" customFormat="1" outlineLevel="2" x14ac:dyDescent="0.2">
      <c r="A113" s="102"/>
      <c r="B113" s="103"/>
      <c r="D113" s="44" t="s">
        <v>330</v>
      </c>
      <c r="H113" s="272"/>
      <c r="I113" s="90"/>
    </row>
    <row r="114" spans="1:211" outlineLevel="2" x14ac:dyDescent="0.2">
      <c r="B114" s="61"/>
      <c r="D114" s="39"/>
      <c r="E114" t="str">
        <f xml:space="preserve"> E90</f>
        <v>Distribution losses (leakage)</v>
      </c>
      <c r="H114" s="163" t="s">
        <v>8</v>
      </c>
      <c r="I114" s="55">
        <f t="shared" ref="I114:I116" si="83" xml:space="preserve"> SUM( K114:CO114 )</f>
        <v>174753.16119976441</v>
      </c>
      <c r="K114" s="55">
        <f t="shared" ref="K114:AP114" si="84" xml:space="preserve"> K90 * K$111</f>
        <v>0</v>
      </c>
      <c r="L114" s="55">
        <f t="shared" si="84"/>
        <v>59.26163722651826</v>
      </c>
      <c r="M114" s="55">
        <f t="shared" si="84"/>
        <v>128.30216940849112</v>
      </c>
      <c r="N114" s="55">
        <f t="shared" si="84"/>
        <v>208.86095916487741</v>
      </c>
      <c r="O114" s="55">
        <f t="shared" si="84"/>
        <v>303.64143059454022</v>
      </c>
      <c r="P114" s="55">
        <f t="shared" si="84"/>
        <v>398.21551187654575</v>
      </c>
      <c r="Q114" s="55">
        <f t="shared" si="84"/>
        <v>451.90138077697225</v>
      </c>
      <c r="R114" s="55">
        <f t="shared" si="84"/>
        <v>559.83530366768832</v>
      </c>
      <c r="S114" s="55">
        <f t="shared" si="84"/>
        <v>663.89265120443679</v>
      </c>
      <c r="T114" s="55">
        <f t="shared" si="84"/>
        <v>755.80990841161668</v>
      </c>
      <c r="U114" s="55">
        <f t="shared" si="84"/>
        <v>770.96199717593845</v>
      </c>
      <c r="V114" s="55">
        <f t="shared" si="84"/>
        <v>786.33996657173225</v>
      </c>
      <c r="W114" s="55">
        <f t="shared" si="84"/>
        <v>804.14220662611308</v>
      </c>
      <c r="X114" s="55">
        <f t="shared" si="84"/>
        <v>817.77859186551927</v>
      </c>
      <c r="Y114" s="55">
        <f t="shared" si="84"/>
        <v>833.84157549473468</v>
      </c>
      <c r="Z114" s="55">
        <f t="shared" si="84"/>
        <v>947.1712656279044</v>
      </c>
      <c r="AA114" s="55">
        <f t="shared" si="84"/>
        <v>968.98847733894536</v>
      </c>
      <c r="AB114" s="55">
        <f t="shared" si="84"/>
        <v>985.8108010717558</v>
      </c>
      <c r="AC114" s="55">
        <f t="shared" si="84"/>
        <v>1005.5831923585904</v>
      </c>
      <c r="AD114" s="55">
        <f t="shared" si="84"/>
        <v>1025.6605040939621</v>
      </c>
      <c r="AE114" s="55">
        <f t="shared" si="84"/>
        <v>1048.9109063656672</v>
      </c>
      <c r="AF114" s="55">
        <f t="shared" si="84"/>
        <v>1066.738988347412</v>
      </c>
      <c r="AG114" s="55">
        <f t="shared" si="84"/>
        <v>1087.7445214142406</v>
      </c>
      <c r="AH114" s="55">
        <f t="shared" si="84"/>
        <v>1109.063686206915</v>
      </c>
      <c r="AI114" s="55">
        <f t="shared" si="84"/>
        <v>1133.7962553830178</v>
      </c>
      <c r="AJ114" s="55">
        <f t="shared" si="84"/>
        <v>1152.6506915532011</v>
      </c>
      <c r="AK114" s="55">
        <f t="shared" si="84"/>
        <v>1174.9221814553484</v>
      </c>
      <c r="AL114" s="55">
        <f t="shared" si="84"/>
        <v>1197.5145903909129</v>
      </c>
      <c r="AM114" s="55">
        <f t="shared" si="84"/>
        <v>1223.7731184930517</v>
      </c>
      <c r="AN114" s="55">
        <f t="shared" si="84"/>
        <v>1243.6682785123778</v>
      </c>
      <c r="AO114" s="55">
        <f t="shared" si="84"/>
        <v>1411.8768339093644</v>
      </c>
      <c r="AP114" s="55">
        <f t="shared" si="84"/>
        <v>1439.6242090837316</v>
      </c>
      <c r="AQ114" s="55">
        <f t="shared" ref="AQ114:BV114" si="85" xml:space="preserve"> AQ90 * AQ$111</f>
        <v>1471.8179693510583</v>
      </c>
      <c r="AR114" s="55">
        <f t="shared" si="85"/>
        <v>1496.3973192794138</v>
      </c>
      <c r="AS114" s="55">
        <f t="shared" si="85"/>
        <v>1525.4295312201502</v>
      </c>
      <c r="AT114" s="55">
        <f t="shared" si="85"/>
        <v>1554.8963331985005</v>
      </c>
      <c r="AU114" s="55">
        <f t="shared" si="85"/>
        <v>1589.1426248794785</v>
      </c>
      <c r="AV114" s="55">
        <f t="shared" si="85"/>
        <v>1615.1455114086468</v>
      </c>
      <c r="AW114" s="55">
        <f t="shared" si="85"/>
        <v>1645.9334936658754</v>
      </c>
      <c r="AX114" s="55">
        <f t="shared" si="85"/>
        <v>1677.1672634480321</v>
      </c>
      <c r="AY114" s="55">
        <f t="shared" si="85"/>
        <v>1713.5310733648087</v>
      </c>
      <c r="AZ114" s="55">
        <f t="shared" si="85"/>
        <v>1740.9819146738284</v>
      </c>
      <c r="BA114" s="55">
        <f t="shared" si="85"/>
        <v>1773.5672978951911</v>
      </c>
      <c r="BB114" s="55">
        <f t="shared" si="85"/>
        <v>1806.6074553419326</v>
      </c>
      <c r="BC114" s="55">
        <f t="shared" si="85"/>
        <v>1845.1456081138797</v>
      </c>
      <c r="BD114" s="55">
        <f t="shared" si="85"/>
        <v>2087.9682769286524</v>
      </c>
      <c r="BE114" s="55">
        <f t="shared" si="85"/>
        <v>2127.9815734431431</v>
      </c>
      <c r="BF114" s="55">
        <f t="shared" si="85"/>
        <v>2168.5958336543131</v>
      </c>
      <c r="BG114" s="55">
        <f t="shared" si="85"/>
        <v>2215.8697976681306</v>
      </c>
      <c r="BH114" s="55">
        <f t="shared" si="85"/>
        <v>2251.6449087449114</v>
      </c>
      <c r="BI114" s="55">
        <f t="shared" si="85"/>
        <v>2294.0881948289657</v>
      </c>
      <c r="BJ114" s="55">
        <f t="shared" si="85"/>
        <v>2337.1493684388342</v>
      </c>
      <c r="BK114" s="55">
        <f t="shared" si="85"/>
        <v>2387.3550902860038</v>
      </c>
      <c r="BL114" s="55">
        <f t="shared" si="85"/>
        <v>2425.1405294439846</v>
      </c>
      <c r="BM114" s="55">
        <f t="shared" si="85"/>
        <v>2470.0776339350009</v>
      </c>
      <c r="BN114" s="55">
        <f t="shared" si="85"/>
        <v>2515.6468386138786</v>
      </c>
      <c r="BO114" s="55">
        <f t="shared" si="85"/>
        <v>2568.8699647760227</v>
      </c>
      <c r="BP114" s="55">
        <f t="shared" si="85"/>
        <v>2608.6935282816871</v>
      </c>
      <c r="BQ114" s="55">
        <f t="shared" si="85"/>
        <v>2656.1764312989189</v>
      </c>
      <c r="BR114" s="55">
        <f t="shared" si="85"/>
        <v>2704.3022456915301</v>
      </c>
      <c r="BS114" s="55">
        <f t="shared" si="85"/>
        <v>3075.7181127602312</v>
      </c>
      <c r="BT114" s="55">
        <f t="shared" si="85"/>
        <v>3124.8255399826844</v>
      </c>
      <c r="BU114" s="55">
        <f t="shared" si="85"/>
        <v>3183.1851011454883</v>
      </c>
      <c r="BV114" s="55">
        <f t="shared" si="85"/>
        <v>3242.3992252840667</v>
      </c>
      <c r="BW114" s="55">
        <f t="shared" ref="BW114:CO114" si="86" xml:space="preserve"> BW90 * BW$111</f>
        <v>3311.5216106409362</v>
      </c>
      <c r="BX114" s="55">
        <f t="shared" si="86"/>
        <v>3363.4142440188789</v>
      </c>
      <c r="BY114" s="55">
        <f t="shared" si="86"/>
        <v>3425.2261198432225</v>
      </c>
      <c r="BZ114" s="55">
        <f t="shared" si="86"/>
        <v>3487.9144936575753</v>
      </c>
      <c r="CA114" s="55">
        <f t="shared" si="86"/>
        <v>3561.2143276877532</v>
      </c>
      <c r="CB114" s="55">
        <f t="shared" si="86"/>
        <v>3615.9399336015122</v>
      </c>
      <c r="CC114" s="55">
        <f t="shared" si="86"/>
        <v>3681.2858948404778</v>
      </c>
      <c r="CD114" s="55">
        <f t="shared" si="86"/>
        <v>3747.5261125513675</v>
      </c>
      <c r="CE114" s="55">
        <f t="shared" si="86"/>
        <v>3825.1153927539999</v>
      </c>
      <c r="CF114" s="55">
        <f t="shared" si="86"/>
        <v>3882.7036604359996</v>
      </c>
      <c r="CG114" s="55">
        <f t="shared" si="86"/>
        <v>3951.6472911063252</v>
      </c>
      <c r="CH114" s="55">
        <f t="shared" si="86"/>
        <v>4480.5198231044569</v>
      </c>
      <c r="CI114" s="55">
        <f t="shared" si="86"/>
        <v>4575.4387508387526</v>
      </c>
      <c r="CJ114" s="55">
        <f t="shared" si="86"/>
        <v>4646.5518113313774</v>
      </c>
      <c r="CK114" s="55">
        <f t="shared" si="86"/>
        <v>4731.3707736968372</v>
      </c>
      <c r="CL114" s="55">
        <f t="shared" si="86"/>
        <v>4817.4023132188358</v>
      </c>
      <c r="CM114" s="55">
        <f t="shared" si="86"/>
        <v>4904.6539867707579</v>
      </c>
      <c r="CN114" s="55">
        <f t="shared" si="86"/>
        <v>4993.1330149102514</v>
      </c>
      <c r="CO114" s="55">
        <f t="shared" si="86"/>
        <v>5082.8462620357332</v>
      </c>
    </row>
    <row r="115" spans="1:211" outlineLevel="2" x14ac:dyDescent="0.2">
      <c r="B115" s="61"/>
      <c r="D115" s="39"/>
      <c r="E115" t="str">
        <f xml:space="preserve"> E91</f>
        <v>Water taken unbilled</v>
      </c>
      <c r="H115" s="163" t="s">
        <v>8</v>
      </c>
      <c r="I115" s="55">
        <f t="shared" si="83"/>
        <v>55258.649950696163</v>
      </c>
      <c r="K115" s="55">
        <f t="shared" ref="K115:AP115" si="87" xml:space="preserve"> K91 * K$111</f>
        <v>0</v>
      </c>
      <c r="L115" s="55">
        <f t="shared" si="87"/>
        <v>15.800128665235034</v>
      </c>
      <c r="M115" s="55">
        <f t="shared" si="87"/>
        <v>33.986067689984687</v>
      </c>
      <c r="N115" s="55">
        <f t="shared" si="87"/>
        <v>54.963231888981767</v>
      </c>
      <c r="O115" s="55">
        <f t="shared" si="87"/>
        <v>79.376441823420635</v>
      </c>
      <c r="P115" s="55">
        <f t="shared" si="87"/>
        <v>103.40255804215137</v>
      </c>
      <c r="Q115" s="55">
        <f t="shared" si="87"/>
        <v>116.54819612021279</v>
      </c>
      <c r="R115" s="55">
        <f t="shared" si="87"/>
        <v>143.39584161869377</v>
      </c>
      <c r="S115" s="55">
        <f t="shared" si="87"/>
        <v>168.87037078517639</v>
      </c>
      <c r="T115" s="55">
        <f t="shared" si="87"/>
        <v>192.31153005287115</v>
      </c>
      <c r="U115" s="55">
        <f t="shared" si="87"/>
        <v>216.88517352625888</v>
      </c>
      <c r="V115" s="55">
        <f t="shared" si="87"/>
        <v>242.14123838754557</v>
      </c>
      <c r="W115" s="55">
        <f t="shared" si="87"/>
        <v>268.8255705104624</v>
      </c>
      <c r="X115" s="55">
        <f t="shared" si="87"/>
        <v>294.7460409312169</v>
      </c>
      <c r="Y115" s="55">
        <f t="shared" si="87"/>
        <v>322.11749769617688</v>
      </c>
      <c r="Z115" s="55">
        <f t="shared" si="87"/>
        <v>390.19126558975648</v>
      </c>
      <c r="AA115" s="55">
        <f t="shared" si="87"/>
        <v>396.3585356442681</v>
      </c>
      <c r="AB115" s="55">
        <f t="shared" si="87"/>
        <v>400.40722585751632</v>
      </c>
      <c r="AC115" s="55">
        <f t="shared" si="87"/>
        <v>405.58603585552697</v>
      </c>
      <c r="AD115" s="55">
        <f t="shared" si="87"/>
        <v>410.81185343775144</v>
      </c>
      <c r="AE115" s="55">
        <f t="shared" si="87"/>
        <v>417.22444524563588</v>
      </c>
      <c r="AF115" s="55">
        <f t="shared" si="87"/>
        <v>421.40372148776748</v>
      </c>
      <c r="AG115" s="55">
        <f t="shared" si="87"/>
        <v>426.76930996586231</v>
      </c>
      <c r="AH115" s="55">
        <f t="shared" si="87"/>
        <v>432.1809800586858</v>
      </c>
      <c r="AI115" s="55">
        <f t="shared" si="87"/>
        <v>438.83743858165775</v>
      </c>
      <c r="AJ115" s="55">
        <f t="shared" si="87"/>
        <v>443.14132424206366</v>
      </c>
      <c r="AK115" s="55">
        <f t="shared" si="87"/>
        <v>448.68930048943679</v>
      </c>
      <c r="AL115" s="55">
        <f t="shared" si="87"/>
        <v>454.28196043352932</v>
      </c>
      <c r="AM115" s="55">
        <f t="shared" si="87"/>
        <v>461.17892436104421</v>
      </c>
      <c r="AN115" s="55">
        <f t="shared" si="87"/>
        <v>465.59957061328794</v>
      </c>
      <c r="AO115" s="55">
        <f t="shared" si="87"/>
        <v>525.12139763452308</v>
      </c>
      <c r="AP115" s="55">
        <f t="shared" si="87"/>
        <v>531.96390580696971</v>
      </c>
      <c r="AQ115" s="55">
        <f t="shared" ref="AQ115:BV115" si="88" xml:space="preserve"> AQ91 * AQ$111</f>
        <v>540.34644553641988</v>
      </c>
      <c r="AR115" s="55">
        <f t="shared" si="88"/>
        <v>545.83975806733542</v>
      </c>
      <c r="AS115" s="55">
        <f t="shared" si="88"/>
        <v>552.87269005368591</v>
      </c>
      <c r="AT115" s="55">
        <f t="shared" si="88"/>
        <v>559.96862822758374</v>
      </c>
      <c r="AU115" s="55">
        <f t="shared" si="88"/>
        <v>568.68105353014391</v>
      </c>
      <c r="AV115" s="55">
        <f t="shared" si="88"/>
        <v>574.34831653155788</v>
      </c>
      <c r="AW115" s="55">
        <f t="shared" si="88"/>
        <v>581.63136977567706</v>
      </c>
      <c r="AX115" s="55">
        <f t="shared" si="88"/>
        <v>588.97603267901468</v>
      </c>
      <c r="AY115" s="55">
        <f t="shared" si="88"/>
        <v>598.01577983936977</v>
      </c>
      <c r="AZ115" s="55">
        <f t="shared" si="88"/>
        <v>603.84835170655606</v>
      </c>
      <c r="BA115" s="55">
        <f t="shared" si="88"/>
        <v>611.3749820166878</v>
      </c>
      <c r="BB115" s="55">
        <f t="shared" si="88"/>
        <v>618.96116726786568</v>
      </c>
      <c r="BC115" s="55">
        <f t="shared" si="88"/>
        <v>628.32300911996856</v>
      </c>
      <c r="BD115" s="55">
        <f t="shared" si="88"/>
        <v>706.71105832378748</v>
      </c>
      <c r="BE115" s="55">
        <f t="shared" si="88"/>
        <v>715.91974076164263</v>
      </c>
      <c r="BF115" s="55">
        <f t="shared" si="88"/>
        <v>725.2141175394006</v>
      </c>
      <c r="BG115" s="55">
        <f t="shared" si="88"/>
        <v>736.60651970626145</v>
      </c>
      <c r="BH115" s="55">
        <f t="shared" si="88"/>
        <v>744.0588893657997</v>
      </c>
      <c r="BI115" s="55">
        <f t="shared" si="88"/>
        <v>753.60863919367796</v>
      </c>
      <c r="BJ115" s="55">
        <f t="shared" si="88"/>
        <v>763.24278951779036</v>
      </c>
      <c r="BK115" s="55">
        <f t="shared" si="88"/>
        <v>775.07859822712066</v>
      </c>
      <c r="BL115" s="55">
        <f t="shared" si="88"/>
        <v>782.76246738390296</v>
      </c>
      <c r="BM115" s="55">
        <f t="shared" si="88"/>
        <v>792.64695222270552</v>
      </c>
      <c r="BN115" s="55">
        <f t="shared" si="88"/>
        <v>802.61374833382501</v>
      </c>
      <c r="BO115" s="55">
        <f t="shared" si="88"/>
        <v>814.88866687878385</v>
      </c>
      <c r="BP115" s="55">
        <f t="shared" si="88"/>
        <v>822.79157261538865</v>
      </c>
      <c r="BQ115" s="55">
        <f t="shared" si="88"/>
        <v>833.0010994631815</v>
      </c>
      <c r="BR115" s="55">
        <f t="shared" si="88"/>
        <v>843.28993065972941</v>
      </c>
      <c r="BS115" s="55">
        <f t="shared" si="88"/>
        <v>953.70109160424363</v>
      </c>
      <c r="BT115" s="55">
        <f t="shared" si="88"/>
        <v>963.48844276325792</v>
      </c>
      <c r="BU115" s="55">
        <f t="shared" si="88"/>
        <v>975.99686248993021</v>
      </c>
      <c r="BV115" s="55">
        <f t="shared" si="88"/>
        <v>988.6202668220202</v>
      </c>
      <c r="BW115" s="55">
        <f t="shared" ref="BW115:CO115" si="89" xml:space="preserve"> BW91 * BW$111</f>
        <v>1004.1016999070202</v>
      </c>
      <c r="BX115" s="55">
        <f t="shared" si="89"/>
        <v>1014.2103547210318</v>
      </c>
      <c r="BY115" s="55">
        <f t="shared" si="89"/>
        <v>1027.1760434213475</v>
      </c>
      <c r="BZ115" s="55">
        <f t="shared" si="89"/>
        <v>1040.2547222808946</v>
      </c>
      <c r="CA115" s="55">
        <f t="shared" si="89"/>
        <v>1056.3318782381812</v>
      </c>
      <c r="CB115" s="55">
        <f t="shared" si="89"/>
        <v>1066.7483157338499</v>
      </c>
      <c r="CC115" s="55">
        <f t="shared" si="89"/>
        <v>1080.1616808328838</v>
      </c>
      <c r="CD115" s="55">
        <f t="shared" si="89"/>
        <v>1093.684931815701</v>
      </c>
      <c r="CE115" s="55">
        <f t="shared" si="89"/>
        <v>1110.350845262351</v>
      </c>
      <c r="CF115" s="55">
        <f t="shared" si="89"/>
        <v>1121.0571331473795</v>
      </c>
      <c r="CG115" s="55">
        <f t="shared" si="89"/>
        <v>1134.9038947087656</v>
      </c>
      <c r="CH115" s="55">
        <f t="shared" si="89"/>
        <v>1279.9889797693088</v>
      </c>
      <c r="CI115" s="55">
        <f t="shared" si="89"/>
        <v>1300.2201802117499</v>
      </c>
      <c r="CJ115" s="55">
        <f t="shared" si="89"/>
        <v>1313.5015611971105</v>
      </c>
      <c r="CK115" s="55">
        <f t="shared" si="89"/>
        <v>1330.4902032051616</v>
      </c>
      <c r="CL115" s="55">
        <f t="shared" si="89"/>
        <v>1347.6330495613502</v>
      </c>
      <c r="CM115" s="55">
        <f t="shared" si="89"/>
        <v>1364.9294741683609</v>
      </c>
      <c r="CN115" s="55">
        <f t="shared" si="89"/>
        <v>1382.378764226951</v>
      </c>
      <c r="CO115" s="55">
        <f t="shared" si="89"/>
        <v>1399.9801170187873</v>
      </c>
    </row>
    <row r="116" spans="1:211" outlineLevel="2" x14ac:dyDescent="0.2">
      <c r="B116" s="61"/>
      <c r="D116" s="39"/>
      <c r="E116" t="str">
        <f xml:space="preserve"> E92</f>
        <v>Meter under-registration (assuming replacement)</v>
      </c>
      <c r="H116" s="163" t="s">
        <v>8</v>
      </c>
      <c r="I116" s="55">
        <f t="shared" si="83"/>
        <v>66388.656158513055</v>
      </c>
      <c r="K116" s="55">
        <f t="shared" ref="K116:AP116" si="90" xml:space="preserve"> K92 * K$111</f>
        <v>21.412168416879105</v>
      </c>
      <c r="L116" s="55">
        <f t="shared" si="90"/>
        <v>99.39350038424277</v>
      </c>
      <c r="M116" s="55">
        <f t="shared" si="90"/>
        <v>140.65796714024742</v>
      </c>
      <c r="N116" s="55">
        <f t="shared" si="90"/>
        <v>188.218004940339</v>
      </c>
      <c r="O116" s="55">
        <f t="shared" si="90"/>
        <v>243.65689314885239</v>
      </c>
      <c r="P116" s="55">
        <f t="shared" si="90"/>
        <v>295.59186541686398</v>
      </c>
      <c r="Q116" s="55">
        <f t="shared" si="90"/>
        <v>316.96371299970326</v>
      </c>
      <c r="R116" s="55">
        <f t="shared" si="90"/>
        <v>375.9346921710744</v>
      </c>
      <c r="S116" s="55">
        <f t="shared" si="90"/>
        <v>430.52462405507146</v>
      </c>
      <c r="T116" s="55">
        <f t="shared" si="90"/>
        <v>479.69830523535649</v>
      </c>
      <c r="U116" s="55">
        <f t="shared" si="90"/>
        <v>531.66183845848252</v>
      </c>
      <c r="V116" s="55">
        <f t="shared" si="90"/>
        <v>585.27537175674718</v>
      </c>
      <c r="W116" s="55">
        <f t="shared" si="90"/>
        <v>642.33087070408351</v>
      </c>
      <c r="X116" s="55">
        <f t="shared" si="90"/>
        <v>697.60080429517143</v>
      </c>
      <c r="Y116" s="55">
        <f t="shared" si="90"/>
        <v>756.38816238072604</v>
      </c>
      <c r="Z116" s="55">
        <f t="shared" si="90"/>
        <v>108.25264956134988</v>
      </c>
      <c r="AA116" s="55">
        <f t="shared" si="90"/>
        <v>160.76133870816344</v>
      </c>
      <c r="AB116" s="55">
        <f t="shared" si="90"/>
        <v>214.19634132609775</v>
      </c>
      <c r="AC116" s="55">
        <f t="shared" si="90"/>
        <v>269.91870185855726</v>
      </c>
      <c r="AD116" s="55">
        <f t="shared" si="90"/>
        <v>327.53323005041301</v>
      </c>
      <c r="AE116" s="55">
        <f t="shared" si="90"/>
        <v>388.14520032078559</v>
      </c>
      <c r="AF116" s="55">
        <f t="shared" si="90"/>
        <v>448.6185825385719</v>
      </c>
      <c r="AG116" s="55">
        <f t="shared" si="90"/>
        <v>512.18110081062503</v>
      </c>
      <c r="AH116" s="55">
        <f t="shared" si="90"/>
        <v>577.81917118586159</v>
      </c>
      <c r="AI116" s="55">
        <f t="shared" si="90"/>
        <v>647.34914213562683</v>
      </c>
      <c r="AJ116" s="55">
        <f t="shared" si="90"/>
        <v>715.51321698162508</v>
      </c>
      <c r="AK116" s="55">
        <f t="shared" si="90"/>
        <v>787.66658385711605</v>
      </c>
      <c r="AL116" s="55">
        <f t="shared" si="90"/>
        <v>862.09027451551697</v>
      </c>
      <c r="AM116" s="55">
        <f t="shared" si="90"/>
        <v>941.40687445630397</v>
      </c>
      <c r="AN116" s="55">
        <f t="shared" si="90"/>
        <v>1017.9510512190277</v>
      </c>
      <c r="AO116" s="55">
        <f t="shared" si="90"/>
        <v>145.68696854189307</v>
      </c>
      <c r="AP116" s="55">
        <f t="shared" si="90"/>
        <v>215.76230092520206</v>
      </c>
      <c r="AQ116" s="55">
        <f t="shared" ref="AQ116:BV116" si="91" xml:space="preserve"> AQ92 * AQ$111</f>
        <v>289.0563012058351</v>
      </c>
      <c r="AR116" s="55">
        <f t="shared" si="91"/>
        <v>363.257967226478</v>
      </c>
      <c r="AS116" s="55">
        <f t="shared" si="91"/>
        <v>440.79589345973801</v>
      </c>
      <c r="AT116" s="55">
        <f t="shared" si="91"/>
        <v>520.9405581420076</v>
      </c>
      <c r="AU116" s="55">
        <f t="shared" si="91"/>
        <v>605.40729742615963</v>
      </c>
      <c r="AV116" s="55">
        <f t="shared" si="91"/>
        <v>689.29594078213734</v>
      </c>
      <c r="AW116" s="55">
        <f t="shared" si="91"/>
        <v>777.63199105579145</v>
      </c>
      <c r="AX116" s="55">
        <f t="shared" si="91"/>
        <v>868.82543733163936</v>
      </c>
      <c r="AY116" s="55">
        <f t="shared" si="91"/>
        <v>965.57953643906092</v>
      </c>
      <c r="AZ116" s="55">
        <f t="shared" si="91"/>
        <v>1060.0457105565656</v>
      </c>
      <c r="BA116" s="55">
        <f t="shared" si="91"/>
        <v>1160.2054934686435</v>
      </c>
      <c r="BB116" s="55">
        <f t="shared" si="91"/>
        <v>1263.4885661671983</v>
      </c>
      <c r="BC116" s="55">
        <f t="shared" si="91"/>
        <v>1373.717047883637</v>
      </c>
      <c r="BD116" s="55">
        <f t="shared" si="91"/>
        <v>196.06626617390913</v>
      </c>
      <c r="BE116" s="55">
        <f t="shared" si="91"/>
        <v>290.3740063156813</v>
      </c>
      <c r="BF116" s="55">
        <f t="shared" si="91"/>
        <v>387.95056788073765</v>
      </c>
      <c r="BG116" s="55">
        <f t="shared" si="91"/>
        <v>490.21380916202719</v>
      </c>
      <c r="BH116" s="55">
        <f t="shared" si="91"/>
        <v>593.22536422048665</v>
      </c>
      <c r="BI116" s="55">
        <f t="shared" si="91"/>
        <v>701.08446318645917</v>
      </c>
      <c r="BJ116" s="55">
        <f t="shared" si="91"/>
        <v>812.5341113680629</v>
      </c>
      <c r="BK116" s="55">
        <f t="shared" si="91"/>
        <v>930.19952556212934</v>
      </c>
      <c r="BL116" s="55">
        <f t="shared" si="91"/>
        <v>1046.5411043256686</v>
      </c>
      <c r="BM116" s="55">
        <f t="shared" si="91"/>
        <v>1169.269709977825</v>
      </c>
      <c r="BN116" s="55">
        <f t="shared" si="91"/>
        <v>1295.9313736904342</v>
      </c>
      <c r="BO116" s="55">
        <f t="shared" si="91"/>
        <v>1430.5234641524567</v>
      </c>
      <c r="BP116" s="55">
        <f t="shared" si="91"/>
        <v>1561.4104773787121</v>
      </c>
      <c r="BQ116" s="55">
        <f t="shared" si="91"/>
        <v>1700.4093640028852</v>
      </c>
      <c r="BR116" s="55">
        <f t="shared" si="91"/>
        <v>1843.7041732378982</v>
      </c>
      <c r="BS116" s="55">
        <f t="shared" si="91"/>
        <v>264.58990541386942</v>
      </c>
      <c r="BT116" s="55">
        <f t="shared" si="91"/>
        <v>390.78682041423281</v>
      </c>
      <c r="BU116" s="55">
        <f t="shared" si="91"/>
        <v>522.10585521622215</v>
      </c>
      <c r="BV116" s="55">
        <f t="shared" si="91"/>
        <v>657.92970038720284</v>
      </c>
      <c r="BW116" s="55">
        <f t="shared" ref="BW116:CO116" si="92" xml:space="preserve"> BW92 * BW$111</f>
        <v>800.5530276635269</v>
      </c>
      <c r="BX116" s="55">
        <f t="shared" si="92"/>
        <v>943.52305045033233</v>
      </c>
      <c r="BY116" s="55">
        <f t="shared" si="92"/>
        <v>1093.512556059949</v>
      </c>
      <c r="BZ116" s="55">
        <f t="shared" si="92"/>
        <v>1248.4468689276152</v>
      </c>
      <c r="CA116" s="55">
        <f t="shared" si="92"/>
        <v>1412.2991027923283</v>
      </c>
      <c r="CB116" s="55">
        <f t="shared" si="92"/>
        <v>1573.6091462406844</v>
      </c>
      <c r="CC116" s="55">
        <f t="shared" si="92"/>
        <v>1744.0710600278837</v>
      </c>
      <c r="CD116" s="55">
        <f t="shared" si="92"/>
        <v>1919.9456575398256</v>
      </c>
      <c r="CE116" s="55">
        <f t="shared" si="92"/>
        <v>2107.1113281435678</v>
      </c>
      <c r="CF116" s="55">
        <f t="shared" si="92"/>
        <v>2288.4196047454197</v>
      </c>
      <c r="CG116" s="55">
        <f t="shared" si="92"/>
        <v>2481.2664907092285</v>
      </c>
      <c r="CH116" s="55">
        <f t="shared" si="92"/>
        <v>355.11353197495652</v>
      </c>
      <c r="CI116" s="55">
        <f t="shared" si="92"/>
        <v>527.36378301137563</v>
      </c>
      <c r="CJ116" s="55">
        <f t="shared" si="92"/>
        <v>702.6527259392044</v>
      </c>
      <c r="CK116" s="55">
        <f t="shared" si="92"/>
        <v>885.44515031722676</v>
      </c>
      <c r="CL116" s="55">
        <f t="shared" si="92"/>
        <v>1074.4446684092575</v>
      </c>
      <c r="CM116" s="55">
        <f t="shared" si="92"/>
        <v>1269.7981391356759</v>
      </c>
      <c r="CN116" s="55">
        <f t="shared" si="92"/>
        <v>1471.6547816650489</v>
      </c>
      <c r="CO116" s="55">
        <f t="shared" si="92"/>
        <v>1680.1661710515857</v>
      </c>
    </row>
    <row r="117" spans="1:211" s="266" customFormat="1" ht="2.1" customHeight="1" outlineLevel="2" x14ac:dyDescent="0.2">
      <c r="E117" s="267"/>
      <c r="H117" s="268"/>
      <c r="K117" s="269"/>
      <c r="L117" s="270"/>
      <c r="M117" s="270"/>
      <c r="N117" s="270"/>
      <c r="O117" s="270"/>
      <c r="P117" s="270"/>
      <c r="Q117" s="270"/>
      <c r="R117" s="270"/>
      <c r="S117" s="270"/>
      <c r="T117" s="270"/>
      <c r="U117" s="270"/>
      <c r="V117" s="270"/>
      <c r="W117" s="270"/>
      <c r="X117" s="270"/>
      <c r="Y117" s="270"/>
      <c r="Z117" s="270"/>
      <c r="AA117" s="270"/>
      <c r="AB117" s="270"/>
      <c r="AC117" s="270"/>
      <c r="AD117" s="270"/>
      <c r="AE117" s="270"/>
      <c r="AF117" s="270"/>
      <c r="AG117" s="270"/>
      <c r="AH117" s="270"/>
      <c r="AI117" s="270"/>
      <c r="AJ117" s="270"/>
      <c r="AK117" s="270"/>
      <c r="AL117" s="270"/>
      <c r="AM117" s="270"/>
      <c r="AN117" s="270"/>
      <c r="AO117" s="270"/>
      <c r="AP117" s="270"/>
      <c r="AQ117" s="270"/>
      <c r="AR117" s="270"/>
      <c r="AS117" s="270"/>
      <c r="AT117" s="270"/>
      <c r="AU117" s="270"/>
      <c r="AV117" s="270"/>
      <c r="AW117" s="270"/>
      <c r="AX117" s="270"/>
      <c r="AY117" s="270"/>
      <c r="AZ117" s="270"/>
      <c r="BA117" s="270"/>
      <c r="BB117" s="270"/>
      <c r="BC117" s="270"/>
      <c r="BD117" s="270"/>
      <c r="BE117" s="270"/>
      <c r="BF117" s="270"/>
      <c r="BG117" s="270"/>
      <c r="BH117" s="270"/>
      <c r="BI117" s="270"/>
      <c r="BJ117" s="270"/>
      <c r="BK117" s="270"/>
      <c r="BL117" s="270"/>
      <c r="BM117" s="270"/>
      <c r="BN117" s="270"/>
      <c r="BO117" s="270"/>
      <c r="BP117" s="270"/>
      <c r="BQ117" s="270"/>
      <c r="BR117" s="270"/>
      <c r="BS117" s="270"/>
      <c r="BT117" s="270"/>
      <c r="BU117" s="270"/>
      <c r="BV117" s="270"/>
      <c r="BW117" s="270"/>
      <c r="BX117" s="270"/>
      <c r="BY117" s="270"/>
      <c r="BZ117" s="270"/>
      <c r="CA117" s="270"/>
      <c r="CB117" s="270"/>
      <c r="CC117" s="270"/>
      <c r="CD117" s="270"/>
      <c r="CE117" s="270"/>
      <c r="CF117" s="270"/>
      <c r="CG117" s="270"/>
      <c r="CH117" s="270"/>
      <c r="CI117" s="270"/>
      <c r="CJ117" s="270"/>
      <c r="CK117" s="270"/>
      <c r="CL117" s="270"/>
      <c r="CM117" s="270"/>
      <c r="CN117" s="270"/>
      <c r="CO117" s="270"/>
      <c r="CP117" s="271"/>
      <c r="CQ117" s="271"/>
      <c r="CR117" s="271"/>
      <c r="CS117" s="271"/>
      <c r="CT117" s="271"/>
      <c r="CU117" s="271"/>
      <c r="CV117" s="271"/>
      <c r="CW117" s="271"/>
      <c r="CX117" s="271"/>
      <c r="CY117" s="271"/>
      <c r="CZ117" s="271"/>
      <c r="DA117" s="271"/>
      <c r="DB117" s="271"/>
      <c r="DC117" s="271"/>
      <c r="DD117" s="271"/>
      <c r="DE117" s="271"/>
      <c r="DF117" s="271"/>
      <c r="DG117" s="271"/>
      <c r="DH117" s="271"/>
      <c r="DI117" s="271"/>
      <c r="DJ117" s="271"/>
      <c r="DK117" s="271"/>
      <c r="DL117" s="271"/>
      <c r="DM117" s="271"/>
      <c r="DN117" s="271"/>
      <c r="DO117" s="271"/>
      <c r="DP117" s="271"/>
      <c r="DQ117" s="271"/>
      <c r="DR117" s="271"/>
      <c r="DS117" s="271"/>
      <c r="DT117" s="271"/>
      <c r="DU117" s="271"/>
      <c r="DV117" s="271"/>
      <c r="DW117" s="271"/>
      <c r="DX117" s="271"/>
      <c r="DY117" s="271"/>
      <c r="DZ117" s="271"/>
      <c r="EA117" s="271"/>
      <c r="EB117" s="271"/>
      <c r="EC117" s="271"/>
      <c r="ED117" s="271"/>
      <c r="EE117" s="271"/>
      <c r="EF117" s="271"/>
      <c r="EG117" s="271"/>
      <c r="EH117" s="271"/>
      <c r="EI117" s="271"/>
      <c r="EJ117" s="271"/>
      <c r="EK117" s="271"/>
      <c r="EL117" s="271"/>
      <c r="EM117" s="271"/>
      <c r="EN117" s="271"/>
      <c r="EO117" s="271"/>
      <c r="EP117" s="271"/>
      <c r="EQ117" s="271"/>
      <c r="ER117" s="271"/>
      <c r="ES117" s="271"/>
      <c r="ET117" s="271"/>
      <c r="EU117" s="271"/>
      <c r="EV117" s="271"/>
      <c r="EW117" s="271"/>
      <c r="EX117" s="271"/>
      <c r="EY117" s="271"/>
      <c r="EZ117" s="271"/>
      <c r="FA117" s="271"/>
      <c r="FB117" s="271"/>
      <c r="FC117" s="271"/>
      <c r="FD117" s="271"/>
      <c r="FE117" s="271"/>
      <c r="FF117" s="271"/>
      <c r="FG117" s="271"/>
      <c r="FH117" s="271"/>
      <c r="FI117" s="271"/>
      <c r="FJ117" s="271"/>
      <c r="FK117" s="271"/>
      <c r="FL117" s="271"/>
      <c r="FM117" s="271"/>
      <c r="FN117" s="271"/>
      <c r="FO117" s="271"/>
      <c r="FP117" s="271"/>
      <c r="FQ117" s="271"/>
      <c r="FR117" s="271"/>
      <c r="FS117" s="271"/>
      <c r="FT117" s="271"/>
      <c r="FU117" s="271"/>
      <c r="FV117" s="271"/>
      <c r="FW117" s="271"/>
      <c r="FX117" s="271"/>
      <c r="FY117" s="271"/>
      <c r="FZ117" s="271"/>
      <c r="GA117" s="271"/>
      <c r="GB117" s="271"/>
      <c r="GC117" s="271"/>
      <c r="GD117" s="271"/>
      <c r="GE117" s="271"/>
      <c r="GF117" s="271"/>
      <c r="GG117" s="271"/>
      <c r="GH117" s="271"/>
      <c r="GI117" s="271"/>
      <c r="GJ117" s="271"/>
      <c r="GK117" s="271"/>
      <c r="GL117" s="271"/>
      <c r="GM117" s="271"/>
      <c r="GN117" s="271"/>
      <c r="GO117" s="271"/>
      <c r="GP117" s="271"/>
      <c r="GQ117" s="271"/>
      <c r="GR117" s="271"/>
      <c r="GS117" s="271"/>
      <c r="GT117" s="271"/>
      <c r="GU117" s="271"/>
      <c r="GV117" s="271"/>
      <c r="GW117" s="271"/>
      <c r="GX117" s="271"/>
      <c r="GY117" s="271"/>
      <c r="GZ117" s="271"/>
      <c r="HA117" s="271"/>
      <c r="HB117" s="271"/>
      <c r="HC117" s="271"/>
    </row>
    <row r="118" spans="1:211" outlineLevel="2" x14ac:dyDescent="0.2">
      <c r="B118" s="61"/>
      <c r="D118" s="39"/>
      <c r="E118" t="s">
        <v>313</v>
      </c>
      <c r="H118" s="163" t="s">
        <v>8</v>
      </c>
      <c r="I118" s="55">
        <f xml:space="preserve"> SUM( K118:CO118 )</f>
        <v>296400.4673089736</v>
      </c>
      <c r="K118" s="55">
        <f>SUM(K114:K117)</f>
        <v>21.412168416879105</v>
      </c>
      <c r="L118" s="55">
        <f t="shared" ref="L118:BW118" si="93">SUM(L114:L117)</f>
        <v>174.45526627599605</v>
      </c>
      <c r="M118" s="55">
        <f t="shared" si="93"/>
        <v>302.94620423872323</v>
      </c>
      <c r="N118" s="55">
        <f t="shared" si="93"/>
        <v>452.04219599419821</v>
      </c>
      <c r="O118" s="55">
        <f t="shared" si="93"/>
        <v>626.67476556681322</v>
      </c>
      <c r="P118" s="55">
        <f t="shared" si="93"/>
        <v>797.20993533556111</v>
      </c>
      <c r="Q118" s="55">
        <f t="shared" si="93"/>
        <v>885.41328989688827</v>
      </c>
      <c r="R118" s="55">
        <f t="shared" si="93"/>
        <v>1079.1658374574565</v>
      </c>
      <c r="S118" s="55">
        <f t="shared" si="93"/>
        <v>1263.2876460446846</v>
      </c>
      <c r="T118" s="55">
        <f t="shared" si="93"/>
        <v>1427.8197436998444</v>
      </c>
      <c r="U118" s="55">
        <f t="shared" si="93"/>
        <v>1519.5090091606799</v>
      </c>
      <c r="V118" s="55">
        <f t="shared" si="93"/>
        <v>1613.7565767160249</v>
      </c>
      <c r="W118" s="55">
        <f t="shared" si="93"/>
        <v>1715.298647840659</v>
      </c>
      <c r="X118" s="55">
        <f t="shared" si="93"/>
        <v>1810.1254370919075</v>
      </c>
      <c r="Y118" s="55">
        <f t="shared" si="93"/>
        <v>1912.3472355716376</v>
      </c>
      <c r="Z118" s="55">
        <f t="shared" si="93"/>
        <v>1445.6151807790109</v>
      </c>
      <c r="AA118" s="55">
        <f t="shared" si="93"/>
        <v>1526.108351691377</v>
      </c>
      <c r="AB118" s="55">
        <f t="shared" si="93"/>
        <v>1600.4143682553699</v>
      </c>
      <c r="AC118" s="55">
        <f t="shared" si="93"/>
        <v>1681.0879300726747</v>
      </c>
      <c r="AD118" s="55">
        <f t="shared" si="93"/>
        <v>1764.0055875821265</v>
      </c>
      <c r="AE118" s="55">
        <f t="shared" si="93"/>
        <v>1854.2805519320887</v>
      </c>
      <c r="AF118" s="55">
        <f t="shared" si="93"/>
        <v>1936.7612923737515</v>
      </c>
      <c r="AG118" s="55">
        <f t="shared" si="93"/>
        <v>2026.6949321907277</v>
      </c>
      <c r="AH118" s="55">
        <f t="shared" si="93"/>
        <v>2119.0638374514624</v>
      </c>
      <c r="AI118" s="55">
        <f t="shared" si="93"/>
        <v>2219.9828361003024</v>
      </c>
      <c r="AJ118" s="55">
        <f t="shared" si="93"/>
        <v>2311.3052327768901</v>
      </c>
      <c r="AK118" s="55">
        <f t="shared" si="93"/>
        <v>2411.2780658019014</v>
      </c>
      <c r="AL118" s="55">
        <f t="shared" si="93"/>
        <v>2513.8868253399592</v>
      </c>
      <c r="AM118" s="55">
        <f t="shared" si="93"/>
        <v>2626.3589173104001</v>
      </c>
      <c r="AN118" s="55">
        <f t="shared" si="93"/>
        <v>2727.2189003446933</v>
      </c>
      <c r="AO118" s="55">
        <f t="shared" si="93"/>
        <v>2082.6852000857807</v>
      </c>
      <c r="AP118" s="55">
        <f t="shared" si="93"/>
        <v>2187.3504158159035</v>
      </c>
      <c r="AQ118" s="55">
        <f t="shared" si="93"/>
        <v>2301.2207160933131</v>
      </c>
      <c r="AR118" s="55">
        <f t="shared" si="93"/>
        <v>2405.495044573227</v>
      </c>
      <c r="AS118" s="55">
        <f t="shared" si="93"/>
        <v>2519.0981147335742</v>
      </c>
      <c r="AT118" s="55">
        <f t="shared" si="93"/>
        <v>2635.8055195680918</v>
      </c>
      <c r="AU118" s="55">
        <f t="shared" si="93"/>
        <v>2763.2309758357824</v>
      </c>
      <c r="AV118" s="55">
        <f t="shared" si="93"/>
        <v>2878.7897687223422</v>
      </c>
      <c r="AW118" s="55">
        <f t="shared" si="93"/>
        <v>3005.1968544973438</v>
      </c>
      <c r="AX118" s="55">
        <f t="shared" si="93"/>
        <v>3134.9687334586861</v>
      </c>
      <c r="AY118" s="55">
        <f t="shared" si="93"/>
        <v>3277.1263896432397</v>
      </c>
      <c r="AZ118" s="55">
        <f t="shared" si="93"/>
        <v>3404.8759769369499</v>
      </c>
      <c r="BA118" s="55">
        <f t="shared" si="93"/>
        <v>3545.1477733805223</v>
      </c>
      <c r="BB118" s="55">
        <f t="shared" si="93"/>
        <v>3689.0571887769966</v>
      </c>
      <c r="BC118" s="55">
        <f t="shared" si="93"/>
        <v>3847.1856651174853</v>
      </c>
      <c r="BD118" s="55">
        <f t="shared" si="93"/>
        <v>2990.7456014263494</v>
      </c>
      <c r="BE118" s="55">
        <f t="shared" si="93"/>
        <v>3134.2753205204672</v>
      </c>
      <c r="BF118" s="55">
        <f t="shared" si="93"/>
        <v>3281.7605190744512</v>
      </c>
      <c r="BG118" s="55">
        <f t="shared" si="93"/>
        <v>3442.6901265364195</v>
      </c>
      <c r="BH118" s="55">
        <f t="shared" si="93"/>
        <v>3588.9291623311974</v>
      </c>
      <c r="BI118" s="55">
        <f t="shared" si="93"/>
        <v>3748.7812972091028</v>
      </c>
      <c r="BJ118" s="55">
        <f t="shared" si="93"/>
        <v>3912.9262693246874</v>
      </c>
      <c r="BK118" s="55">
        <f t="shared" si="93"/>
        <v>4092.6332140752538</v>
      </c>
      <c r="BL118" s="55">
        <f t="shared" si="93"/>
        <v>4254.4441011535564</v>
      </c>
      <c r="BM118" s="55">
        <f t="shared" si="93"/>
        <v>4431.9942961355318</v>
      </c>
      <c r="BN118" s="55">
        <f t="shared" si="93"/>
        <v>4614.191960638138</v>
      </c>
      <c r="BO118" s="55">
        <f t="shared" si="93"/>
        <v>4814.2820958072634</v>
      </c>
      <c r="BP118" s="55">
        <f t="shared" si="93"/>
        <v>4992.8955782757876</v>
      </c>
      <c r="BQ118" s="55">
        <f t="shared" si="93"/>
        <v>5189.586894764986</v>
      </c>
      <c r="BR118" s="55">
        <f t="shared" si="93"/>
        <v>5391.2963495891581</v>
      </c>
      <c r="BS118" s="55">
        <f t="shared" si="93"/>
        <v>4294.0091097783443</v>
      </c>
      <c r="BT118" s="55">
        <f t="shared" si="93"/>
        <v>4479.100803160175</v>
      </c>
      <c r="BU118" s="55">
        <f t="shared" si="93"/>
        <v>4681.2878188516406</v>
      </c>
      <c r="BV118" s="55">
        <f t="shared" si="93"/>
        <v>4888.949192493289</v>
      </c>
      <c r="BW118" s="55">
        <f t="shared" si="93"/>
        <v>5116.1763382114841</v>
      </c>
      <c r="BX118" s="55">
        <f t="shared" ref="BX118:CO118" si="94">SUM(BX114:BX117)</f>
        <v>5321.1476491902431</v>
      </c>
      <c r="BY118" s="55">
        <f t="shared" si="94"/>
        <v>5545.914719324519</v>
      </c>
      <c r="BZ118" s="55">
        <f t="shared" si="94"/>
        <v>5776.6160848660857</v>
      </c>
      <c r="CA118" s="55">
        <f t="shared" si="94"/>
        <v>6029.8453087182625</v>
      </c>
      <c r="CB118" s="55">
        <f t="shared" si="94"/>
        <v>6256.2973955760463</v>
      </c>
      <c r="CC118" s="55">
        <f t="shared" si="94"/>
        <v>6505.5186357012453</v>
      </c>
      <c r="CD118" s="55">
        <f t="shared" si="94"/>
        <v>6761.1567019068934</v>
      </c>
      <c r="CE118" s="55">
        <f t="shared" si="94"/>
        <v>7042.5775661599182</v>
      </c>
      <c r="CF118" s="55">
        <f t="shared" si="94"/>
        <v>7292.1803983287991</v>
      </c>
      <c r="CG118" s="55">
        <f t="shared" si="94"/>
        <v>7567.8176765243197</v>
      </c>
      <c r="CH118" s="55">
        <f t="shared" si="94"/>
        <v>6115.6223348487219</v>
      </c>
      <c r="CI118" s="55">
        <f t="shared" si="94"/>
        <v>6403.0227140618781</v>
      </c>
      <c r="CJ118" s="55">
        <f t="shared" si="94"/>
        <v>6662.7060984676918</v>
      </c>
      <c r="CK118" s="55">
        <f t="shared" si="94"/>
        <v>6947.3061272192253</v>
      </c>
      <c r="CL118" s="55">
        <f t="shared" si="94"/>
        <v>7239.4800311894433</v>
      </c>
      <c r="CM118" s="55">
        <f t="shared" si="94"/>
        <v>7539.3816000747947</v>
      </c>
      <c r="CN118" s="55">
        <f t="shared" si="94"/>
        <v>7847.1665608022513</v>
      </c>
      <c r="CO118" s="55">
        <f t="shared" si="94"/>
        <v>8162.9925501061061</v>
      </c>
    </row>
    <row r="119" spans="1:211" s="82" customFormat="1" outlineLevel="2" x14ac:dyDescent="0.2">
      <c r="A119" s="102"/>
      <c r="B119" s="103"/>
      <c r="D119" s="44"/>
      <c r="H119" s="272"/>
      <c r="I119" s="90"/>
    </row>
    <row r="120" spans="1:211" outlineLevel="1" x14ac:dyDescent="0.2">
      <c r="B120" s="61" t="s">
        <v>432</v>
      </c>
      <c r="D120" s="39"/>
      <c r="H120" s="163"/>
      <c r="I120" s="78"/>
    </row>
    <row r="121" spans="1:211" outlineLevel="2" x14ac:dyDescent="0.2">
      <c r="B121" s="61"/>
      <c r="D121" s="39"/>
      <c r="E121" t="s">
        <v>180</v>
      </c>
      <c r="G121" s="54" t="str">
        <f xml:space="preserve"> UserInput!G42</f>
        <v>Meter size 42 mm</v>
      </c>
      <c r="H121" s="163" t="s">
        <v>27</v>
      </c>
      <c r="I121" s="78"/>
    </row>
    <row r="122" spans="1:211" outlineLevel="2" x14ac:dyDescent="0.2">
      <c r="B122" s="61"/>
      <c r="D122" s="39"/>
      <c r="E122" s="18" t="str">
        <f xml:space="preserve"> InpC!E63</f>
        <v>Include standing charge for NAV</v>
      </c>
      <c r="G122" s="54" t="b">
        <f xml:space="preserve"> InpC!G63</f>
        <v>1</v>
      </c>
      <c r="H122" s="159" t="str">
        <f xml:space="preserve"> InpC!H63</f>
        <v>Boolean</v>
      </c>
      <c r="I122" s="78"/>
    </row>
    <row r="123" spans="1:211" s="82" customFormat="1" outlineLevel="2" x14ac:dyDescent="0.2">
      <c r="A123" s="102"/>
      <c r="B123" s="103"/>
      <c r="D123" s="44"/>
      <c r="E123" t="str">
        <f xml:space="preserve"> "Standing charge: " &amp; LOWER( $G$121 )</f>
        <v>Standing charge: meter size 42 mm</v>
      </c>
      <c r="F123"/>
      <c r="G123" s="19">
        <f xml:space="preserve"> MATCH( $G$121, InpS!E$61:E$71, 0 )</f>
        <v>4</v>
      </c>
      <c r="H123" s="163" t="s">
        <v>8</v>
      </c>
      <c r="I123" s="55">
        <f xml:space="preserve"> SUM( K123:CO123 )</f>
        <v>8498.5097751714693</v>
      </c>
      <c r="J123"/>
      <c r="K123" s="83">
        <f xml:space="preserve"> IF( INDEX( InpS!K$61:K$71, $G123, 1 ), INDEX( InpS!K$61:K$71, $G123, 1 ), J123 * ( 1 + K$6 ) )</f>
        <v>26.73</v>
      </c>
      <c r="L123" s="83">
        <f xml:space="preserve"> IF( INDEX( InpS!L$61:L$71, $G123, 1 ), INDEX( InpS!L$61:L$71, $G123, 1 ), K123 * ( 1 + L$6 ) )</f>
        <v>29.69</v>
      </c>
      <c r="M123" s="83">
        <f xml:space="preserve"> IF( INDEX( InpS!M$61:M$71, $G123, 1 ), INDEX( InpS!M$61:M$71, $G123, 1 ), L123 * ( 1 + M$6 ) )</f>
        <v>32.979999999999997</v>
      </c>
      <c r="N123" s="83">
        <f xml:space="preserve"> IF( INDEX( InpS!N$61:N$71, $G123, 1 ), INDEX( InpS!N$61:N$71, $G123, 1 ), M123 * ( 1 + N$6 ) )</f>
        <v>36.64</v>
      </c>
      <c r="O123" s="83">
        <f xml:space="preserve"> IF( INDEX( InpS!O$61:O$71, $G123, 1 ), INDEX( InpS!O$61:O$71, $G123, 1 ), N123 * ( 1 + O$6 ) )</f>
        <v>40.700000000000003</v>
      </c>
      <c r="P123" s="83">
        <f xml:space="preserve"> IF( INDEX( InpS!P$61:P$71, $G123, 1 ), INDEX( InpS!P$61:P$71, $G123, 1 ), O123 * ( 1 + P$6 ) )</f>
        <v>45.21</v>
      </c>
      <c r="Q123" s="83">
        <f xml:space="preserve"> IF( INDEX( InpS!Q$61:Q$71, $G123, 1 ), INDEX( InpS!Q$61:Q$71, $G123, 1 ), P123 * ( 1 + Q$6 ) )</f>
        <v>46.11</v>
      </c>
      <c r="R123" s="83">
        <f xml:space="preserve"> IF( INDEX( InpS!R$61:R$71, $G123, 1 ), INDEX( InpS!R$61:R$71, $G123, 1 ), Q123 * ( 1 + R$6 ) )</f>
        <v>47.04</v>
      </c>
      <c r="S123" s="83">
        <f xml:space="preserve"> IF( INDEX( InpS!S$61:S$71, $G123, 1 ), INDEX( InpS!S$61:S$71, $G123, 1 ), R123 * ( 1 + S$6 ) )</f>
        <v>47.98</v>
      </c>
      <c r="T123" s="83">
        <f xml:space="preserve"> IF( INDEX( InpS!T$61:T$71, $G123, 1 ), INDEX( InpS!T$61:T$71, $G123, 1 ), S123 * ( 1 + T$6 ) )</f>
        <v>48.939446710039803</v>
      </c>
      <c r="U123" s="83">
        <f xml:space="preserve"> IF( INDEX( InpS!U$61:U$71, $G123, 1 ), INDEX( InpS!U$61:U$71, $G123, 1 ), T123 * ( 1 + U$6 ) )</f>
        <v>49.918079288970944</v>
      </c>
      <c r="V123" s="83">
        <f xml:space="preserve"> IF( INDEX( InpS!V$61:V$71, $G123, 1 ), INDEX( InpS!V$61:V$71, $G123, 1 ), U123 * ( 1 + V$6 ) )</f>
        <v>50.916281392874851</v>
      </c>
      <c r="W123" s="83">
        <f xml:space="preserve"> IF( INDEX( InpS!W$61:W$71, $G123, 1 ), INDEX( InpS!W$61:W$71, $G123, 1 ), V123 * ( 1 + W$6 ) )</f>
        <v>51.934444349728849</v>
      </c>
      <c r="X123" s="83">
        <f xml:space="preserve"> IF( INDEX( InpS!X$61:X$71, $G123, 1 ), INDEX( InpS!X$61:X$71, $G123, 1 ), W123 * ( 1 + X$6 ) )</f>
        <v>52.97296731281957</v>
      </c>
      <c r="Y123" s="83">
        <f xml:space="preserve"> IF( INDEX( InpS!Y$61:Y$71, $G123, 1 ), INDEX( InpS!Y$61:Y$71, $G123, 1 ), X123 * ( 1 + Y$6 ) )</f>
        <v>54.032257417224137</v>
      </c>
      <c r="Z123" s="83">
        <f xml:space="preserve"> IF( INDEX( InpS!Z$61:Z$71, $G123, 1 ), INDEX( InpS!Z$61:Z$71, $G123, 1 ), Y123 * ( 1 + Z$6 ) )</f>
        <v>55.112729939420461</v>
      </c>
      <c r="AA123" s="83">
        <f xml:space="preserve"> IF( INDEX( InpS!AA$61:AA$71, $G123, 1 ), INDEX( InpS!AA$61:AA$71, $G123, 1 ), Z123 * ( 1 + AA$6 ) )</f>
        <v>56.214808460089266</v>
      </c>
      <c r="AB123" s="83">
        <f xml:space="preserve"> IF( INDEX( InpS!AB$61:AB$71, $G123, 1 ), INDEX( InpS!AB$61:AB$71, $G123, 1 ), AA123 * ( 1 + AB$6 ) )</f>
        <v>57.338925030171602</v>
      </c>
      <c r="AC123" s="83">
        <f xml:space="preserve"> IF( INDEX( InpS!AC$61:AC$71, $G123, 1 ), INDEX( InpS!AC$61:AC$71, $G123, 1 ), AB123 * ( 1 + AC$6 ) )</f>
        <v>58.485520340246993</v>
      </c>
      <c r="AD123" s="83">
        <f xml:space="preserve"> IF( INDEX( InpS!AD$61:AD$71, $G123, 1 ), INDEX( InpS!AD$61:AD$71, $G123, 1 ), AC123 * ( 1 + AD$6 ) )</f>
        <v>59.655043893298604</v>
      </c>
      <c r="AE123" s="83">
        <f xml:space="preserve"> IF( INDEX( InpS!AE$61:AE$71, $G123, 1 ), INDEX( InpS!AE$61:AE$71, $G123, 1 ), AD123 * ( 1 + AE$6 ) )</f>
        <v>60.847954180933151</v>
      </c>
      <c r="AF123" s="83">
        <f xml:space="preserve"> IF( INDEX( InpS!AF$61:AF$71, $G123, 1 ), INDEX( InpS!AF$61:AF$71, $G123, 1 ), AE123 * ( 1 + AF$6 ) )</f>
        <v>62.064718863124675</v>
      </c>
      <c r="AG123" s="83">
        <f xml:space="preserve"> IF( INDEX( InpS!AG$61:AG$71, $G123, 1 ), INDEX( InpS!AG$61:AG$71, $G123, 1 ), AF123 * ( 1 + AG$6 ) )</f>
        <v>63.30581495155257</v>
      </c>
      <c r="AH123" s="83">
        <f xml:space="preserve"> IF( INDEX( InpS!AH$61:AH$71, $G123, 1 ), INDEX( InpS!AH$61:AH$71, $G123, 1 ), AG123 * ( 1 + AH$6 ) )</f>
        <v>64.571728996605842</v>
      </c>
      <c r="AI123" s="83">
        <f xml:space="preserve"> IF( INDEX( InpS!AI$61:AI$71, $G123, 1 ), INDEX( InpS!AI$61:AI$71, $G123, 1 ), AH123 * ( 1 + AI$6 ) )</f>
        <v>65.8629572781268</v>
      </c>
      <c r="AJ123" s="83">
        <f xml:space="preserve"> IF( INDEX( InpS!AJ$61:AJ$71, $G123, 1 ), INDEX( InpS!AJ$61:AJ$71, $G123, 1 ), AI123 * ( 1 + AJ$6 ) )</f>
        <v>67.180005999969055</v>
      </c>
      <c r="AK123" s="83">
        <f xml:space="preserve"> IF( INDEX( InpS!AK$61:AK$71, $G123, 1 ), INDEX( InpS!AK$61:AK$71, $G123, 1 ), AJ123 * ( 1 + AK$6 ) )</f>
        <v>68.523391488446023</v>
      </c>
      <c r="AL123" s="83">
        <f xml:space="preserve"> IF( INDEX( InpS!AL$61:AL$71, $G123, 1 ), INDEX( InpS!AL$61:AL$71, $G123, 1 ), AK123 * ( 1 + AL$6 ) )</f>
        <v>69.893640394747806</v>
      </c>
      <c r="AM123" s="83">
        <f xml:space="preserve"> IF( INDEX( InpS!AM$61:AM$71, $G123, 1 ), INDEX( InpS!AM$61:AM$71, $G123, 1 ), AL123 * ( 1 + AM$6 ) )</f>
        <v>71.291289901405705</v>
      </c>
      <c r="AN123" s="83">
        <f xml:space="preserve"> IF( INDEX( InpS!AN$61:AN$71, $G123, 1 ), INDEX( InpS!AN$61:AN$71, $G123, 1 ), AM123 * ( 1 + AN$6 ) )</f>
        <v>72.716887932885442</v>
      </c>
      <c r="AO123" s="83">
        <f xml:space="preserve"> IF( INDEX( InpS!AO$61:AO$71, $G123, 1 ), INDEX( InpS!AO$61:AO$71, $G123, 1 ), AN123 * ( 1 + AO$6 ) )</f>
        <v>74.170993370391486</v>
      </c>
      <c r="AP123" s="83">
        <f xml:space="preserve"> IF( INDEX( InpS!AP$61:AP$71, $G123, 1 ), INDEX( InpS!AP$61:AP$71, $G123, 1 ), AO123 * ( 1 + AP$6 ) )</f>
        <v>75.654176270966857</v>
      </c>
      <c r="AQ123" s="83">
        <f xml:space="preserve"> IF( INDEX( InpS!AQ$61:AQ$71, $G123, 1 ), INDEX( InpS!AQ$61:AQ$71, $G123, 1 ), AP123 * ( 1 + AQ$6 ) )</f>
        <v>77.167018090974167</v>
      </c>
      <c r="AR123" s="83">
        <f xml:space="preserve"> IF( INDEX( InpS!AR$61:AR$71, $G123, 1 ), INDEX( InpS!AR$61:AR$71, $G123, 1 ), AQ123 * ( 1 + AR$6 ) )</f>
        <v>78.710111914045598</v>
      </c>
      <c r="AS123" s="83">
        <f xml:space="preserve"> IF( INDEX( InpS!AS$61:AS$71, $G123, 1 ), INDEX( InpS!AS$61:AS$71, $G123, 1 ), AR123 * ( 1 + AS$6 ) )</f>
        <v>80.284062683591159</v>
      </c>
      <c r="AT123" s="83">
        <f xml:space="preserve"> IF( INDEX( InpS!AT$61:AT$71, $G123, 1 ), INDEX( InpS!AT$61:AT$71, $G123, 1 ), AS123 * ( 1 + AT$6 ) )</f>
        <v>81.889487439956341</v>
      </c>
      <c r="AU123" s="83">
        <f xml:space="preserve"> IF( INDEX( InpS!AU$61:AU$71, $G123, 1 ), INDEX( InpS!AU$61:AU$71, $G123, 1 ), AT123 * ( 1 + AU$6 ) )</f>
        <v>83.527015562322163</v>
      </c>
      <c r="AV123" s="83">
        <f xml:space="preserve"> IF( INDEX( InpS!AV$61:AV$71, $G123, 1 ), INDEX( InpS!AV$61:AV$71, $G123, 1 ), AU123 * ( 1 + AV$6 ) )</f>
        <v>85.197289015442507</v>
      </c>
      <c r="AW123" s="83">
        <f xml:space="preserve"> IF( INDEX( InpS!AW$61:AW$71, $G123, 1 ), INDEX( InpS!AW$61:AW$71, $G123, 1 ), AV123 * ( 1 + AW$6 ) )</f>
        <v>86.900962601315314</v>
      </c>
      <c r="AX123" s="83">
        <f xml:space="preserve"> IF( INDEX( InpS!AX$61:AX$71, $G123, 1 ), INDEX( InpS!AX$61:AX$71, $G123, 1 ), AW123 * ( 1 + AX$6 ) )</f>
        <v>88.638704215886477</v>
      </c>
      <c r="AY123" s="83">
        <f xml:space="preserve"> IF( INDEX( InpS!AY$61:AY$71, $G123, 1 ), INDEX( InpS!AY$61:AY$71, $G123, 1 ), AX123 * ( 1 + AY$6 ) )</f>
        <v>90.411195110886979</v>
      </c>
      <c r="AZ123" s="83">
        <f xml:space="preserve"> IF( INDEX( InpS!AZ$61:AZ$71, $G123, 1 ), INDEX( InpS!AZ$61:AZ$71, $G123, 1 ), AY123 * ( 1 + AZ$6 ) )</f>
        <v>92.219130160905891</v>
      </c>
      <c r="BA123" s="83">
        <f xml:space="preserve"> IF( INDEX( InpS!BA$61:BA$71, $G123, 1 ), INDEX( InpS!BA$61:BA$71, $G123, 1 ), AZ123 * ( 1 + BA$6 ) )</f>
        <v>94.06321813580405</v>
      </c>
      <c r="BB123" s="83">
        <f xml:space="preserve"> IF( INDEX( InpS!BB$61:BB$71, $G123, 1 ), INDEX( InpS!BB$61:BB$71, $G123, 1 ), BA123 * ( 1 + BB$6 ) )</f>
        <v>95.944181978575074</v>
      </c>
      <c r="BC123" s="83">
        <f xml:space="preserve"> IF( INDEX( InpS!BC$61:BC$71, $G123, 1 ), INDEX( InpS!BC$61:BC$71, $G123, 1 ), BB123 * ( 1 + BC$6 ) )</f>
        <v>97.862759088762743</v>
      </c>
      <c r="BD123" s="83">
        <f xml:space="preserve"> IF( INDEX( InpS!BD$61:BD$71, $G123, 1 ), INDEX( InpS!BD$61:BD$71, $G123, 1 ), BC123 * ( 1 + BD$6 ) )</f>
        <v>99.81970161154581</v>
      </c>
      <c r="BE123" s="83">
        <f xml:space="preserve"> IF( INDEX( InpS!BE$61:BE$71, $G123, 1 ), INDEX( InpS!BE$61:BE$71, $G123, 1 ), BD123 * ( 1 + BE$6 ) )</f>
        <v>101.81577673260361</v>
      </c>
      <c r="BF123" s="83">
        <f xml:space="preserve"> IF( INDEX( InpS!BF$61:BF$71, $G123, 1 ), INDEX( InpS!BF$61:BF$71, $G123, 1 ), BE123 * ( 1 + BF$6 ) )</f>
        <v>103.85176697887798</v>
      </c>
      <c r="BG123" s="83">
        <f xml:space="preserve"> IF( INDEX( InpS!BG$61:BG$71, $G123, 1 ), INDEX( InpS!BG$61:BG$71, $G123, 1 ), BF123 * ( 1 + BG$6 ) )</f>
        <v>105.92847052534952</v>
      </c>
      <c r="BH123" s="83">
        <f xml:space="preserve"> IF( INDEX( InpS!BH$61:BH$71, $G123, 1 ), INDEX( InpS!BH$61:BH$71, $G123, 1 ), BG123 * ( 1 + BH$6 ) )</f>
        <v>108.04670150794843</v>
      </c>
      <c r="BI123" s="83">
        <f xml:space="preserve"> IF( INDEX( InpS!BI$61:BI$71, $G123, 1 ), INDEX( InpS!BI$61:BI$71, $G123, 1 ), BH123 * ( 1 + BI$6 ) )</f>
        <v>110.20729034272237</v>
      </c>
      <c r="BJ123" s="83">
        <f xml:space="preserve"> IF( INDEX( InpS!BJ$61:BJ$71, $G123, 1 ), INDEX( InpS!BJ$61:BJ$71, $G123, 1 ), BI123 * ( 1 + BJ$6 ) )</f>
        <v>112.41108405138696</v>
      </c>
      <c r="BK123" s="83">
        <f xml:space="preserve"> IF( INDEX( InpS!BK$61:BK$71, $G123, 1 ), INDEX( InpS!BK$61:BK$71, $G123, 1 ), BJ123 * ( 1 + BK$6 ) )</f>
        <v>114.65894659338595</v>
      </c>
      <c r="BL123" s="83">
        <f xml:space="preserve"> IF( INDEX( InpS!BL$61:BL$71, $G123, 1 ), INDEX( InpS!BL$61:BL$71, $G123, 1 ), BK123 * ( 1 + BL$6 ) )</f>
        <v>116.95175920459175</v>
      </c>
      <c r="BM123" s="83">
        <f xml:space="preserve"> IF( INDEX( InpS!BM$61:BM$71, $G123, 1 ), INDEX( InpS!BM$61:BM$71, $G123, 1 ), BL123 * ( 1 + BM$6 ) )</f>
        <v>119.29042074277878</v>
      </c>
      <c r="BN123" s="83">
        <f xml:space="preserve"> IF( INDEX( InpS!BN$61:BN$71, $G123, 1 ), INDEX( InpS!BN$61:BN$71, $G123, 1 ), BM123 * ( 1 + BN$6 ) )</f>
        <v>121.67584804000519</v>
      </c>
      <c r="BO123" s="83">
        <f xml:space="preserve"> IF( INDEX( InpS!BO$61:BO$71, $G123, 1 ), INDEX( InpS!BO$61:BO$71, $G123, 1 ), BN123 * ( 1 + BO$6 ) )</f>
        <v>124.10897626204118</v>
      </c>
      <c r="BP123" s="83">
        <f xml:space="preserve"> IF( INDEX( InpS!BP$61:BP$71, $G123, 1 ), INDEX( InpS!BP$61:BP$71, $G123, 1 ), BO123 * ( 1 + BP$6 ) )</f>
        <v>126.59075927498458</v>
      </c>
      <c r="BQ123" s="83">
        <f xml:space="preserve"> IF( INDEX( InpS!BQ$61:BQ$71, $G123, 1 ), INDEX( InpS!BQ$61:BQ$71, $G123, 1 ), BP123 * ( 1 + BQ$6 ) )</f>
        <v>129.12217001920769</v>
      </c>
      <c r="BR123" s="83">
        <f xml:space="preserve"> IF( INDEX( InpS!BR$61:BR$71, $G123, 1 ), INDEX( InpS!BR$61:BR$71, $G123, 1 ), BQ123 * ( 1 + BR$6 ) )</f>
        <v>131.70420089078186</v>
      </c>
      <c r="BS123" s="83">
        <f xml:space="preserve"> IF( INDEX( InpS!BS$61:BS$71, $G123, 1 ), INDEX( InpS!BS$61:BS$71, $G123, 1 ), BR123 * ( 1 + BS$6 ) )</f>
        <v>134.33786413052931</v>
      </c>
      <c r="BT123" s="83">
        <f xml:space="preserve"> IF( INDEX( InpS!BT$61:BT$71, $G123, 1 ), INDEX( InpS!BT$61:BT$71, $G123, 1 ), BS123 * ( 1 + BT$6 ) )</f>
        <v>137.02419222085467</v>
      </c>
      <c r="BU123" s="83">
        <f xml:space="preserve"> IF( INDEX( InpS!BU$61:BU$71, $G123, 1 ), INDEX( InpS!BU$61:BU$71, $G123, 1 ), BT123 * ( 1 + BU$6 ) )</f>
        <v>139.76423829051205</v>
      </c>
      <c r="BV123" s="83">
        <f xml:space="preserve"> IF( INDEX( InpS!BV$61:BV$71, $G123, 1 ), INDEX( InpS!BV$61:BV$71, $G123, 1 ), BU123 * ( 1 + BV$6 ) )</f>
        <v>142.55907652746603</v>
      </c>
      <c r="BW123" s="83">
        <f xml:space="preserve"> IF( INDEX( InpS!BW$61:BW$71, $G123, 1 ), INDEX( InpS!BW$61:BW$71, $G123, 1 ), BV123 * ( 1 + BW$6 ) )</f>
        <v>145.40980260000856</v>
      </c>
      <c r="BX123" s="83">
        <f xml:space="preserve"> IF( INDEX( InpS!BX$61:BX$71, $G123, 1 ), INDEX( InpS!BX$61:BX$71, $G123, 1 ), BW123 * ( 1 + BX$6 ) )</f>
        <v>148.31753408629694</v>
      </c>
      <c r="BY123" s="83">
        <f xml:space="preserve"> IF( INDEX( InpS!BY$61:BY$71, $G123, 1 ), INDEX( InpS!BY$61:BY$71, $G123, 1 ), BX123 * ( 1 + BY$6 ) )</f>
        <v>151.28341091248109</v>
      </c>
      <c r="BZ123" s="83">
        <f xml:space="preserve"> IF( INDEX( InpS!BZ$61:BZ$71, $G123, 1 ), INDEX( InpS!BZ$61:BZ$71, $G123, 1 ), BY123 * ( 1 + BZ$6 ) )</f>
        <v>154.30859579959198</v>
      </c>
      <c r="CA123" s="83">
        <f xml:space="preserve"> IF( INDEX( InpS!CA$61:CA$71, $G123, 1 ), INDEX( InpS!CA$61:CA$71, $G123, 1 ), BZ123 * ( 1 + CA$6 ) )</f>
        <v>157.39427471936651</v>
      </c>
      <c r="CB123" s="83">
        <f xml:space="preserve"> IF( INDEX( InpS!CB$61:CB$71, $G123, 1 ), INDEX( InpS!CB$61:CB$71, $G123, 1 ), CA123 * ( 1 + CB$6 ) )</f>
        <v>160.54165735918721</v>
      </c>
      <c r="CC123" s="83">
        <f xml:space="preserve"> IF( INDEX( InpS!CC$61:CC$71, $G123, 1 ), INDEX( InpS!CC$61:CC$71, $G123, 1 ), CB123 * ( 1 + CC$6 ) )</f>
        <v>163.75197759631956</v>
      </c>
      <c r="CD123" s="83">
        <f xml:space="preserve"> IF( INDEX( InpS!CD$61:CD$71, $G123, 1 ), INDEX( InpS!CD$61:CD$71, $G123, 1 ), CC123 * ( 1 + CD$6 ) )</f>
        <v>167.02649398163223</v>
      </c>
      <c r="CE123" s="83">
        <f xml:space="preserve"> IF( INDEX( InpS!CE$61:CE$71, $G123, 1 ), INDEX( InpS!CE$61:CE$71, $G123, 1 ), CD123 * ( 1 + CE$6 ) )</f>
        <v>170.36649023299032</v>
      </c>
      <c r="CF123" s="83">
        <f xml:space="preserve"> IF( INDEX( InpS!CF$61:CF$71, $G123, 1 ), INDEX( InpS!CF$61:CF$71, $G123, 1 ), CE123 * ( 1 + CF$6 ) )</f>
        <v>173.77327573851494</v>
      </c>
      <c r="CG123" s="83">
        <f xml:space="preserve"> IF( INDEX( InpS!CG$61:CG$71, $G123, 1 ), INDEX( InpS!CG$61:CG$71, $G123, 1 ), CF123 * ( 1 + CG$6 ) )</f>
        <v>177.24818606990632</v>
      </c>
      <c r="CH123" s="83">
        <f xml:space="preserve"> IF( INDEX( InpS!CH$61:CH$71, $G123, 1 ), INDEX( InpS!CH$61:CH$71, $G123, 1 ), CG123 * ( 1 + CH$6 ) )</f>
        <v>180.79258350603169</v>
      </c>
      <c r="CI123" s="83">
        <f xml:space="preserve"> IF( INDEX( InpS!CI$61:CI$71, $G123, 1 ), INDEX( InpS!CI$61:CI$71, $G123, 1 ), CH123 * ( 1 + CI$6 ) )</f>
        <v>184.40785756698332</v>
      </c>
      <c r="CJ123" s="83">
        <f xml:space="preserve"> IF( INDEX( InpS!CJ$61:CJ$71, $G123, 1 ), INDEX( InpS!CJ$61:CJ$71, $G123, 1 ), CI123 * ( 1 + CJ$6 ) )</f>
        <v>188.095425558816</v>
      </c>
      <c r="CK123" s="83">
        <f xml:space="preserve"> IF( INDEX( InpS!CK$61:CK$71, $G123, 1 ), INDEX( InpS!CK$61:CK$71, $G123, 1 ), CJ123 * ( 1 + CK$6 ) )</f>
        <v>191.85673312917748</v>
      </c>
      <c r="CL123" s="83">
        <f xml:space="preserve"> IF( INDEX( InpS!CL$61:CL$71, $G123, 1 ), INDEX( InpS!CL$61:CL$71, $G123, 1 ), CK123 * ( 1 + CL$6 ) )</f>
        <v>195.69325483404981</v>
      </c>
      <c r="CM123" s="83">
        <f xml:space="preserve"> IF( INDEX( InpS!CM$61:CM$71, $G123, 1 ), INDEX( InpS!CM$61:CM$71, $G123, 1 ), CL123 * ( 1 + CM$6 ) )</f>
        <v>199.60649471582369</v>
      </c>
      <c r="CN123" s="83">
        <f xml:space="preserve"> IF( INDEX( InpS!CN$61:CN$71, $G123, 1 ), INDEX( InpS!CN$61:CN$71, $G123, 1 ), CM123 * ( 1 + CN$6 ) )</f>
        <v>203.5979868929324</v>
      </c>
      <c r="CO123" s="83">
        <f xml:space="preserve"> IF( INDEX( InpS!CO$61:CO$71, $G123, 1 ), INDEX( InpS!CO$61:CO$71, $G123, 1 ), CN123 * ( 1 + CO$6 ) )</f>
        <v>207.66929616127655</v>
      </c>
    </row>
    <row r="124" spans="1:211" outlineLevel="2" x14ac:dyDescent="0.2">
      <c r="B124" s="61"/>
      <c r="D124" s="39"/>
      <c r="E124" s="75" t="str">
        <f>UserInput!E40</f>
        <v>Proportion of volume May-Sep</v>
      </c>
      <c r="F124" s="75">
        <f>UserInput!F40</f>
        <v>0</v>
      </c>
      <c r="G124" s="60">
        <f>UserInput!G40</f>
        <v>0.39829029051518317</v>
      </c>
      <c r="H124" s="136" t="str">
        <f>UserInput!H40</f>
        <v>%</v>
      </c>
      <c r="I124" s="78"/>
    </row>
    <row r="125" spans="1:211" s="20" customFormat="1" outlineLevel="2" x14ac:dyDescent="0.2">
      <c r="A125" s="87"/>
      <c r="B125" s="34"/>
      <c r="D125" s="88"/>
      <c r="E125" s="149" t="s">
        <v>387</v>
      </c>
      <c r="F125" s="149"/>
      <c r="G125" s="234"/>
      <c r="H125" s="333" t="s">
        <v>182</v>
      </c>
      <c r="I125" s="134"/>
      <c r="K125" s="95">
        <f t="shared" ref="K125:AP125" si="95" xml:space="preserve"> K$96 * $G$124</f>
        <v>924.10591157412739</v>
      </c>
      <c r="L125" s="95">
        <f t="shared" si="95"/>
        <v>2932.8410214139017</v>
      </c>
      <c r="M125" s="95">
        <f t="shared" si="95"/>
        <v>2981.1990732631652</v>
      </c>
      <c r="N125" s="95">
        <f t="shared" si="95"/>
        <v>3027.6781577468005</v>
      </c>
      <c r="O125" s="95">
        <f t="shared" si="95"/>
        <v>3083.2128489688052</v>
      </c>
      <c r="P125" s="95">
        <f t="shared" si="95"/>
        <v>3122.5458613792639</v>
      </c>
      <c r="Q125" s="95">
        <f t="shared" si="95"/>
        <v>3170.9648946813804</v>
      </c>
      <c r="R125" s="95">
        <f t="shared" si="95"/>
        <v>3220.0618685721056</v>
      </c>
      <c r="S125" s="95">
        <f t="shared" si="95"/>
        <v>3278.8118433912978</v>
      </c>
      <c r="T125" s="95">
        <f t="shared" si="95"/>
        <v>3318.569472355292</v>
      </c>
      <c r="U125" s="95">
        <f t="shared" si="95"/>
        <v>3341.8968916125878</v>
      </c>
      <c r="V125" s="95">
        <f t="shared" si="95"/>
        <v>3365.4008249687954</v>
      </c>
      <c r="W125" s="95">
        <f t="shared" si="95"/>
        <v>3398.3687351693297</v>
      </c>
      <c r="X125" s="95">
        <f t="shared" si="95"/>
        <v>3412.9474856097695</v>
      </c>
      <c r="Y125" s="95">
        <f t="shared" si="95"/>
        <v>3436.9949461383248</v>
      </c>
      <c r="Z125" s="95">
        <f t="shared" si="95"/>
        <v>3247.120849446434</v>
      </c>
      <c r="AA125" s="95">
        <f t="shared" si="95"/>
        <v>3271.208674790013</v>
      </c>
      <c r="AB125" s="95">
        <f t="shared" si="95"/>
        <v>3277.547043090844</v>
      </c>
      <c r="AC125" s="95">
        <f t="shared" si="95"/>
        <v>3292.9508771704072</v>
      </c>
      <c r="AD125" s="95">
        <f t="shared" si="95"/>
        <v>3308.484217858922</v>
      </c>
      <c r="AE125" s="95">
        <f t="shared" si="95"/>
        <v>3333.2561250301023</v>
      </c>
      <c r="AF125" s="95">
        <f t="shared" si="95"/>
        <v>3339.9466639064667</v>
      </c>
      <c r="AG125" s="95">
        <f t="shared" si="95"/>
        <v>3355.8794775898918</v>
      </c>
      <c r="AH125" s="95">
        <f t="shared" si="95"/>
        <v>3371.9492161710546</v>
      </c>
      <c r="AI125" s="95">
        <f t="shared" si="95"/>
        <v>3397.440447619827</v>
      </c>
      <c r="AJ125" s="95">
        <f t="shared" si="95"/>
        <v>3404.507280624196</v>
      </c>
      <c r="AK125" s="95">
        <f t="shared" si="95"/>
        <v>3420.9996072343279</v>
      </c>
      <c r="AL125" s="95">
        <f t="shared" si="95"/>
        <v>3437.6368620566104</v>
      </c>
      <c r="AM125" s="95">
        <f t="shared" si="95"/>
        <v>3463.8853116004339</v>
      </c>
      <c r="AN125" s="95">
        <f t="shared" si="95"/>
        <v>3471.3545935021334</v>
      </c>
      <c r="AO125" s="95">
        <f t="shared" si="95"/>
        <v>3274.3318528530503</v>
      </c>
      <c r="AP125" s="95">
        <f t="shared" si="95"/>
        <v>3289.5135429011925</v>
      </c>
      <c r="AQ125" s="95">
        <f t="shared" ref="AQ125:BV125" si="96" xml:space="preserve"> AQ$96 * $G$124</f>
        <v>3313.8755930994903</v>
      </c>
      <c r="AR125" s="95">
        <f t="shared" si="96"/>
        <v>3320.2568258409406</v>
      </c>
      <c r="AS125" s="95">
        <f t="shared" si="96"/>
        <v>3335.8219254013043</v>
      </c>
      <c r="AT125" s="95">
        <f t="shared" si="96"/>
        <v>3351.5183897116467</v>
      </c>
      <c r="AU125" s="95">
        <f t="shared" si="96"/>
        <v>3376.5736667515826</v>
      </c>
      <c r="AV125" s="95">
        <f t="shared" si="96"/>
        <v>3383.3127949018049</v>
      </c>
      <c r="AW125" s="95">
        <f t="shared" si="96"/>
        <v>3399.4145148890984</v>
      </c>
      <c r="AX125" s="95">
        <f t="shared" si="96"/>
        <v>3415.6551595284159</v>
      </c>
      <c r="AY125" s="95">
        <f t="shared" si="96"/>
        <v>3441.439550461645</v>
      </c>
      <c r="AZ125" s="95">
        <f t="shared" si="96"/>
        <v>3448.561186443068</v>
      </c>
      <c r="BA125" s="95">
        <f t="shared" si="96"/>
        <v>3465.2306472897035</v>
      </c>
      <c r="BB125" s="95">
        <f t="shared" si="96"/>
        <v>3482.0471918228759</v>
      </c>
      <c r="BC125" s="95">
        <f t="shared" si="96"/>
        <v>3508.599297242889</v>
      </c>
      <c r="BD125" s="95">
        <f t="shared" si="96"/>
        <v>3302.0225955863962</v>
      </c>
      <c r="BE125" s="95">
        <f t="shared" si="96"/>
        <v>3317.2367183855081</v>
      </c>
      <c r="BF125" s="95">
        <f t="shared" si="96"/>
        <v>3332.5769534495794</v>
      </c>
      <c r="BG125" s="95">
        <f t="shared" si="96"/>
        <v>3357.2177641343796</v>
      </c>
      <c r="BH125" s="95">
        <f t="shared" si="96"/>
        <v>3363.6427417576938</v>
      </c>
      <c r="BI125" s="95">
        <f t="shared" si="96"/>
        <v>3379.3718676788067</v>
      </c>
      <c r="BJ125" s="95">
        <f t="shared" si="96"/>
        <v>3395.2342527693713</v>
      </c>
      <c r="BK125" s="95">
        <f t="shared" si="96"/>
        <v>3420.5776093420827</v>
      </c>
      <c r="BL125" s="95">
        <f t="shared" si="96"/>
        <v>3427.3663235373369</v>
      </c>
      <c r="BM125" s="95">
        <f t="shared" si="96"/>
        <v>3443.6398608055624</v>
      </c>
      <c r="BN125" s="95">
        <f t="shared" si="96"/>
        <v>3460.0543621606512</v>
      </c>
      <c r="BO125" s="95">
        <f t="shared" si="96"/>
        <v>3486.1368113646708</v>
      </c>
      <c r="BP125" s="95">
        <f t="shared" si="96"/>
        <v>3493.3143755700817</v>
      </c>
      <c r="BQ125" s="95">
        <f t="shared" si="96"/>
        <v>3510.1640459341452</v>
      </c>
      <c r="BR125" s="95">
        <f t="shared" si="96"/>
        <v>3527.1629989520802</v>
      </c>
      <c r="BS125" s="95">
        <f t="shared" si="96"/>
        <v>3339.3297291511808</v>
      </c>
      <c r="BT125" s="95">
        <f t="shared" si="96"/>
        <v>3345.4533024123684</v>
      </c>
      <c r="BU125" s="95">
        <f t="shared" si="96"/>
        <v>3360.8268987190163</v>
      </c>
      <c r="BV125" s="95">
        <f t="shared" si="96"/>
        <v>3376.3284037161347</v>
      </c>
      <c r="BW125" s="95">
        <f t="shared" ref="BW125:CO125" si="97" xml:space="preserve"> BW$96 * $G$124</f>
        <v>3401.2526272212963</v>
      </c>
      <c r="BX125" s="95">
        <f t="shared" si="97"/>
        <v>3407.7222524445551</v>
      </c>
      <c r="BY125" s="95">
        <f t="shared" si="97"/>
        <v>3423.6182364253227</v>
      </c>
      <c r="BZ125" s="95">
        <f t="shared" si="97"/>
        <v>3439.649411189941</v>
      </c>
      <c r="CA125" s="95">
        <f t="shared" si="97"/>
        <v>3465.2856780645907</v>
      </c>
      <c r="CB125" s="95">
        <f t="shared" si="97"/>
        <v>3472.1250002861598</v>
      </c>
      <c r="CC125" s="95">
        <f t="shared" si="97"/>
        <v>3488.5733404416346</v>
      </c>
      <c r="CD125" s="95">
        <f t="shared" si="97"/>
        <v>3505.164724814787</v>
      </c>
      <c r="CE125" s="95">
        <f t="shared" si="97"/>
        <v>3531.5502570161048</v>
      </c>
      <c r="CF125" s="95">
        <f t="shared" si="97"/>
        <v>3538.7849031961327</v>
      </c>
      <c r="CG125" s="95">
        <f t="shared" si="97"/>
        <v>3555.8179372141763</v>
      </c>
      <c r="CH125" s="95">
        <f t="shared" si="97"/>
        <v>3358.8949576052646</v>
      </c>
      <c r="CI125" s="95">
        <f t="shared" si="97"/>
        <v>3383.4209049650021</v>
      </c>
      <c r="CJ125" s="95">
        <f t="shared" si="97"/>
        <v>3389.5844460280446</v>
      </c>
      <c r="CK125" s="95">
        <f t="shared" si="97"/>
        <v>3405.1202765419116</v>
      </c>
      <c r="CL125" s="95">
        <f t="shared" si="97"/>
        <v>3420.7858470931596</v>
      </c>
      <c r="CM125" s="95">
        <f t="shared" si="97"/>
        <v>3436.5829609340822</v>
      </c>
      <c r="CN125" s="95">
        <f t="shared" si="97"/>
        <v>3452.5134553562521</v>
      </c>
      <c r="CO125" s="95">
        <f t="shared" si="97"/>
        <v>3468.5792024989519</v>
      </c>
    </row>
    <row r="126" spans="1:211" s="20" customFormat="1" outlineLevel="2" x14ac:dyDescent="0.2">
      <c r="A126" s="87"/>
      <c r="B126" s="34"/>
      <c r="D126" s="88"/>
      <c r="E126" s="149" t="s">
        <v>394</v>
      </c>
      <c r="F126" s="149"/>
      <c r="G126" s="234"/>
      <c r="H126" s="333" t="s">
        <v>182</v>
      </c>
      <c r="I126" s="134"/>
      <c r="K126" s="95">
        <f t="shared" ref="K126:AP126" si="98" xml:space="preserve"> K$96 - K125</f>
        <v>1396.0759597409096</v>
      </c>
      <c r="L126" s="95">
        <f t="shared" si="98"/>
        <v>4430.7354735599292</v>
      </c>
      <c r="M126" s="95">
        <f t="shared" si="98"/>
        <v>4503.7915083727166</v>
      </c>
      <c r="N126" s="95">
        <f t="shared" si="98"/>
        <v>4574.0089278975411</v>
      </c>
      <c r="O126" s="95">
        <f t="shared" si="98"/>
        <v>4657.9069382615344</v>
      </c>
      <c r="P126" s="95">
        <f t="shared" si="98"/>
        <v>4717.3285612191194</v>
      </c>
      <c r="Q126" s="95">
        <f t="shared" si="98"/>
        <v>4790.4767226369322</v>
      </c>
      <c r="R126" s="95">
        <f t="shared" si="98"/>
        <v>4864.6490702936117</v>
      </c>
      <c r="S126" s="95">
        <f t="shared" si="98"/>
        <v>4953.4045110425459</v>
      </c>
      <c r="T126" s="95">
        <f t="shared" si="98"/>
        <v>5013.4676156258556</v>
      </c>
      <c r="U126" s="95">
        <f t="shared" si="98"/>
        <v>5048.7090839684106</v>
      </c>
      <c r="V126" s="95">
        <f t="shared" si="98"/>
        <v>5084.2172177298962</v>
      </c>
      <c r="W126" s="95">
        <f t="shared" si="98"/>
        <v>5134.0228799352844</v>
      </c>
      <c r="X126" s="95">
        <f t="shared" si="98"/>
        <v>5156.047458241781</v>
      </c>
      <c r="Y126" s="95">
        <f t="shared" si="98"/>
        <v>5192.376715652922</v>
      </c>
      <c r="Z126" s="95">
        <f t="shared" si="98"/>
        <v>4905.5279265162608</v>
      </c>
      <c r="AA126" s="95">
        <f t="shared" si="98"/>
        <v>4941.9181643271249</v>
      </c>
      <c r="AB126" s="95">
        <f t="shared" si="98"/>
        <v>4951.4937373192952</v>
      </c>
      <c r="AC126" s="95">
        <f t="shared" si="98"/>
        <v>4974.7647955140037</v>
      </c>
      <c r="AD126" s="95">
        <f t="shared" si="98"/>
        <v>4998.2315034292915</v>
      </c>
      <c r="AE126" s="95">
        <f t="shared" si="98"/>
        <v>5035.6552052425486</v>
      </c>
      <c r="AF126" s="95">
        <f t="shared" si="98"/>
        <v>5045.7628134355255</v>
      </c>
      <c r="AG126" s="95">
        <f t="shared" si="98"/>
        <v>5069.8330178091473</v>
      </c>
      <c r="AH126" s="95">
        <f t="shared" si="98"/>
        <v>5094.1100789462907</v>
      </c>
      <c r="AI126" s="95">
        <f t="shared" si="98"/>
        <v>5132.6204866431781</v>
      </c>
      <c r="AJ126" s="95">
        <f t="shared" si="98"/>
        <v>5143.2965742488695</v>
      </c>
      <c r="AK126" s="95">
        <f t="shared" si="98"/>
        <v>5168.2120524556703</v>
      </c>
      <c r="AL126" s="95">
        <f t="shared" si="98"/>
        <v>5193.3464782856136</v>
      </c>
      <c r="AM126" s="95">
        <f t="shared" si="98"/>
        <v>5233.0008392518612</v>
      </c>
      <c r="AN126" s="95">
        <f t="shared" si="98"/>
        <v>5244.2849191055739</v>
      </c>
      <c r="AO126" s="95">
        <f t="shared" si="98"/>
        <v>4946.6364479753374</v>
      </c>
      <c r="AP126" s="95">
        <f t="shared" si="98"/>
        <v>4969.571906172273</v>
      </c>
      <c r="AQ126" s="95">
        <f t="shared" ref="AQ126:BV126" si="99" xml:space="preserve"> AQ$96 - AQ125</f>
        <v>5006.3764241240187</v>
      </c>
      <c r="AR126" s="95">
        <f t="shared" si="99"/>
        <v>5016.0167537791713</v>
      </c>
      <c r="AS126" s="95">
        <f t="shared" si="99"/>
        <v>5039.5314408242775</v>
      </c>
      <c r="AT126" s="95">
        <f t="shared" si="99"/>
        <v>5063.2445847422432</v>
      </c>
      <c r="AU126" s="95">
        <f t="shared" si="99"/>
        <v>5101.0963823576476</v>
      </c>
      <c r="AV126" s="95">
        <f t="shared" si="99"/>
        <v>5111.2773958998205</v>
      </c>
      <c r="AW126" s="95">
        <f t="shared" si="99"/>
        <v>5135.6027723563457</v>
      </c>
      <c r="AX126" s="95">
        <f t="shared" si="99"/>
        <v>5160.1380266682936</v>
      </c>
      <c r="AY126" s="95">
        <f t="shared" si="99"/>
        <v>5199.0913196486681</v>
      </c>
      <c r="AZ126" s="95">
        <f t="shared" si="99"/>
        <v>5209.8501998410411</v>
      </c>
      <c r="BA126" s="95">
        <f t="shared" si="99"/>
        <v>5235.0332803281999</v>
      </c>
      <c r="BB126" s="95">
        <f t="shared" si="99"/>
        <v>5260.4385647816707</v>
      </c>
      <c r="BC126" s="95">
        <f t="shared" si="99"/>
        <v>5300.5516682615998</v>
      </c>
      <c r="BD126" s="95">
        <f t="shared" si="99"/>
        <v>4988.4697267729416</v>
      </c>
      <c r="BE126" s="95">
        <f t="shared" si="99"/>
        <v>5011.4541821501462</v>
      </c>
      <c r="BF126" s="95">
        <f t="shared" si="99"/>
        <v>5034.6291593053556</v>
      </c>
      <c r="BG126" s="95">
        <f t="shared" si="99"/>
        <v>5071.8548095200358</v>
      </c>
      <c r="BH126" s="95">
        <f t="shared" si="99"/>
        <v>5081.5612259485406</v>
      </c>
      <c r="BI126" s="95">
        <f t="shared" si="99"/>
        <v>5105.3237127924986</v>
      </c>
      <c r="BJ126" s="95">
        <f t="shared" si="99"/>
        <v>5129.2875184685909</v>
      </c>
      <c r="BK126" s="95">
        <f t="shared" si="99"/>
        <v>5167.5745269241852</v>
      </c>
      <c r="BL126" s="95">
        <f t="shared" si="99"/>
        <v>5177.8304516692206</v>
      </c>
      <c r="BM126" s="95">
        <f t="shared" si="99"/>
        <v>5202.4153979135499</v>
      </c>
      <c r="BN126" s="95">
        <f t="shared" si="99"/>
        <v>5227.213303051868</v>
      </c>
      <c r="BO126" s="95">
        <f t="shared" si="99"/>
        <v>5266.616882066819</v>
      </c>
      <c r="BP126" s="95">
        <f t="shared" si="99"/>
        <v>5277.4602547919239</v>
      </c>
      <c r="BQ126" s="95">
        <f t="shared" si="99"/>
        <v>5302.9155834833709</v>
      </c>
      <c r="BR126" s="95">
        <f t="shared" si="99"/>
        <v>5328.5964381904669</v>
      </c>
      <c r="BS126" s="95">
        <f t="shared" si="99"/>
        <v>5044.8307906340306</v>
      </c>
      <c r="BT126" s="95">
        <f t="shared" si="99"/>
        <v>5054.0818659821944</v>
      </c>
      <c r="BU126" s="95">
        <f t="shared" si="99"/>
        <v>5077.3072430192406</v>
      </c>
      <c r="BV126" s="95">
        <f t="shared" si="99"/>
        <v>5100.7258557509967</v>
      </c>
      <c r="BW126" s="95">
        <f t="shared" ref="BW126:CO126" si="100" xml:space="preserve"> BW$96 - BW125</f>
        <v>5138.3796666561702</v>
      </c>
      <c r="BX126" s="95">
        <f t="shared" si="100"/>
        <v>5148.1535336227171</v>
      </c>
      <c r="BY126" s="95">
        <f t="shared" si="100"/>
        <v>5172.1680982024145</v>
      </c>
      <c r="BZ126" s="95">
        <f t="shared" si="100"/>
        <v>5196.3868997650679</v>
      </c>
      <c r="CA126" s="95">
        <f t="shared" si="100"/>
        <v>5235.116417056257</v>
      </c>
      <c r="CB126" s="95">
        <f t="shared" si="100"/>
        <v>5245.4487969435249</v>
      </c>
      <c r="CC126" s="95">
        <f t="shared" si="100"/>
        <v>5270.2978234253314</v>
      </c>
      <c r="CD126" s="95">
        <f t="shared" si="100"/>
        <v>5295.3629513203832</v>
      </c>
      <c r="CE126" s="95">
        <f t="shared" si="100"/>
        <v>5335.2244073827987</v>
      </c>
      <c r="CF126" s="95">
        <f t="shared" si="100"/>
        <v>5346.1540156481151</v>
      </c>
      <c r="CG126" s="95">
        <f t="shared" si="100"/>
        <v>5371.8863575974628</v>
      </c>
      <c r="CH126" s="95">
        <f t="shared" si="100"/>
        <v>5074.3885986184605</v>
      </c>
      <c r="CI126" s="95">
        <f t="shared" si="100"/>
        <v>5111.440721183586</v>
      </c>
      <c r="CJ126" s="95">
        <f t="shared" si="100"/>
        <v>5120.752177151151</v>
      </c>
      <c r="CK126" s="95">
        <f t="shared" si="100"/>
        <v>5144.222646524162</v>
      </c>
      <c r="CL126" s="95">
        <f t="shared" si="100"/>
        <v>5167.8891182654452</v>
      </c>
      <c r="CM126" s="95">
        <f t="shared" si="100"/>
        <v>5191.7543166051419</v>
      </c>
      <c r="CN126" s="95">
        <f t="shared" si="100"/>
        <v>5215.8210171976034</v>
      </c>
      <c r="CO126" s="95">
        <f t="shared" si="100"/>
        <v>5240.092048342718</v>
      </c>
    </row>
    <row r="127" spans="1:211" s="353" customFormat="1" ht="2.1" customHeight="1" outlineLevel="2" x14ac:dyDescent="0.2">
      <c r="E127" s="348"/>
      <c r="H127" s="354"/>
      <c r="K127" s="348"/>
      <c r="L127" s="348"/>
      <c r="M127" s="348"/>
      <c r="N127" s="348"/>
      <c r="O127" s="348"/>
      <c r="P127" s="348"/>
      <c r="Q127" s="348"/>
      <c r="R127" s="348"/>
      <c r="S127" s="348"/>
      <c r="T127" s="348"/>
      <c r="U127" s="348"/>
      <c r="V127" s="348"/>
      <c r="W127" s="348"/>
      <c r="X127" s="348"/>
      <c r="Y127" s="348"/>
      <c r="Z127" s="348"/>
      <c r="AA127" s="348"/>
      <c r="AB127" s="348"/>
      <c r="AC127" s="348"/>
      <c r="AD127" s="348"/>
      <c r="AE127" s="348"/>
      <c r="AF127" s="348"/>
      <c r="AG127" s="348"/>
      <c r="AH127" s="348"/>
      <c r="AI127" s="348"/>
      <c r="AJ127" s="348"/>
      <c r="AK127" s="348"/>
      <c r="AL127" s="348"/>
      <c r="AM127" s="348"/>
      <c r="AN127" s="348"/>
      <c r="AO127" s="348"/>
      <c r="AP127" s="348"/>
      <c r="AQ127" s="348"/>
      <c r="AR127" s="348"/>
      <c r="AS127" s="348"/>
      <c r="AT127" s="348"/>
      <c r="AU127" s="348"/>
      <c r="AV127" s="348"/>
      <c r="AW127" s="348"/>
      <c r="AX127" s="348"/>
      <c r="AY127" s="348"/>
      <c r="AZ127" s="348"/>
      <c r="BA127" s="348"/>
      <c r="BB127" s="348"/>
      <c r="BC127" s="348"/>
      <c r="BD127" s="348"/>
      <c r="BE127" s="348"/>
      <c r="BF127" s="348"/>
      <c r="BG127" s="348"/>
      <c r="BH127" s="348"/>
      <c r="BI127" s="348"/>
      <c r="BJ127" s="348"/>
      <c r="BK127" s="348"/>
      <c r="BL127" s="348"/>
      <c r="BM127" s="348"/>
      <c r="BN127" s="348"/>
      <c r="BO127" s="348"/>
      <c r="BP127" s="348"/>
      <c r="BQ127" s="348"/>
      <c r="BR127" s="348"/>
      <c r="BS127" s="348"/>
      <c r="BT127" s="348"/>
      <c r="BU127" s="348"/>
      <c r="BV127" s="348"/>
      <c r="BW127" s="348"/>
      <c r="BX127" s="348"/>
      <c r="BY127" s="348"/>
      <c r="BZ127" s="348"/>
      <c r="CA127" s="348"/>
      <c r="CB127" s="348"/>
      <c r="CC127" s="348"/>
      <c r="CD127" s="348"/>
      <c r="CE127" s="348"/>
      <c r="CF127" s="348"/>
      <c r="CG127" s="348"/>
      <c r="CH127" s="348"/>
      <c r="CI127" s="348"/>
      <c r="CJ127" s="348"/>
      <c r="CK127" s="348"/>
      <c r="CL127" s="348"/>
      <c r="CM127" s="348"/>
      <c r="CN127" s="348"/>
      <c r="CO127" s="348"/>
      <c r="CP127" s="348"/>
      <c r="CQ127" s="348"/>
      <c r="CR127" s="348"/>
      <c r="CS127" s="348"/>
      <c r="CT127" s="348"/>
      <c r="CU127" s="348"/>
      <c r="CV127" s="348"/>
      <c r="CW127" s="348"/>
      <c r="CX127" s="348"/>
      <c r="CY127" s="348"/>
      <c r="CZ127" s="348"/>
      <c r="DA127" s="348"/>
      <c r="DB127" s="348"/>
      <c r="DC127" s="348"/>
      <c r="DD127" s="348"/>
      <c r="DE127" s="348"/>
      <c r="DF127" s="348"/>
      <c r="DG127" s="348"/>
      <c r="DH127" s="348"/>
      <c r="DI127" s="348"/>
      <c r="DJ127" s="348"/>
      <c r="DK127" s="348"/>
      <c r="DL127" s="348"/>
      <c r="DM127" s="348"/>
      <c r="DN127" s="348"/>
      <c r="DO127" s="348"/>
      <c r="DP127" s="348"/>
      <c r="DQ127" s="348"/>
      <c r="DR127" s="348"/>
      <c r="DS127" s="348"/>
      <c r="DT127" s="348"/>
      <c r="DU127" s="348"/>
      <c r="DV127" s="348"/>
      <c r="DW127" s="348"/>
      <c r="DX127" s="348"/>
      <c r="DY127" s="348"/>
      <c r="DZ127" s="348"/>
      <c r="EA127" s="348"/>
      <c r="EB127" s="348"/>
      <c r="EC127" s="348"/>
      <c r="ED127" s="348"/>
      <c r="EE127" s="348"/>
      <c r="EF127" s="348"/>
      <c r="EG127" s="348"/>
      <c r="EH127" s="348"/>
      <c r="EI127" s="348"/>
      <c r="EJ127" s="348"/>
      <c r="EK127" s="348"/>
      <c r="EL127" s="348"/>
      <c r="EM127" s="348"/>
      <c r="EN127" s="348"/>
      <c r="EO127" s="348"/>
      <c r="EP127" s="348"/>
      <c r="EQ127" s="348"/>
      <c r="ER127" s="348"/>
      <c r="ES127" s="348"/>
      <c r="ET127" s="348"/>
      <c r="EU127" s="348"/>
      <c r="EV127" s="348"/>
      <c r="EW127" s="348"/>
      <c r="EX127" s="348"/>
      <c r="EY127" s="348"/>
      <c r="EZ127" s="348"/>
      <c r="FA127" s="348"/>
      <c r="FB127" s="348"/>
      <c r="FC127" s="348"/>
      <c r="FD127" s="348"/>
      <c r="FE127" s="348"/>
      <c r="FF127" s="348"/>
      <c r="FG127" s="348"/>
      <c r="FH127" s="348"/>
      <c r="FI127" s="348"/>
      <c r="FJ127" s="348"/>
      <c r="FK127" s="348"/>
      <c r="FL127" s="348"/>
      <c r="FM127" s="348"/>
      <c r="FN127" s="348"/>
      <c r="FO127" s="348"/>
      <c r="FP127" s="348"/>
      <c r="FQ127" s="348"/>
      <c r="FR127" s="348"/>
      <c r="FS127" s="348"/>
      <c r="FT127" s="348"/>
      <c r="FU127" s="348"/>
      <c r="FV127" s="348"/>
      <c r="FW127" s="348"/>
      <c r="FX127" s="348"/>
      <c r="FY127" s="348"/>
      <c r="FZ127" s="348"/>
      <c r="GA127" s="348"/>
      <c r="GB127" s="348"/>
      <c r="GC127" s="348"/>
      <c r="GD127" s="348"/>
      <c r="GE127" s="348"/>
      <c r="GF127" s="348"/>
      <c r="GG127" s="348"/>
      <c r="GH127" s="348"/>
      <c r="GI127" s="348"/>
      <c r="GJ127" s="348"/>
      <c r="GK127" s="348"/>
      <c r="GL127" s="348"/>
      <c r="GM127" s="348"/>
      <c r="GN127" s="348"/>
      <c r="GO127" s="348"/>
      <c r="GP127" s="348"/>
      <c r="GQ127" s="348"/>
      <c r="GR127" s="348"/>
      <c r="GS127" s="348"/>
      <c r="GT127" s="348"/>
      <c r="GU127" s="348"/>
      <c r="GV127" s="348"/>
      <c r="GW127" s="348"/>
      <c r="GX127" s="348"/>
      <c r="GY127" s="348"/>
      <c r="GZ127" s="348"/>
      <c r="HA127" s="348"/>
      <c r="HB127" s="348"/>
      <c r="HC127" s="348"/>
    </row>
    <row r="128" spans="1:211" s="340" customFormat="1" outlineLevel="2" x14ac:dyDescent="0.2">
      <c r="B128" s="341"/>
      <c r="D128" s="342"/>
      <c r="E128" t="str">
        <f xml:space="preserve"> "Standing charge: " &amp; LOWER( $G$121 )</f>
        <v>Standing charge: meter size 42 mm</v>
      </c>
      <c r="F128" s="340">
        <f>InpS!F77</f>
        <v>0</v>
      </c>
      <c r="G128" s="19">
        <f xml:space="preserve"> MATCH( $G$121, InpS!E$61:E$71, 0 )</f>
        <v>4</v>
      </c>
      <c r="H128" s="163" t="s">
        <v>8</v>
      </c>
      <c r="I128" s="55">
        <f xml:space="preserve"> SUM( K128:CO128 )</f>
        <v>8498.5097751714693</v>
      </c>
      <c r="J128"/>
      <c r="K128" s="83">
        <f xml:space="preserve"> IF( INDEX( InpS!K$61:K$71, $G128, 1 ), INDEX( InpS!K$61:K$71, $G128, 1 ), J128 * ( 1 + K$6 ) )</f>
        <v>26.73</v>
      </c>
      <c r="L128" s="83">
        <f xml:space="preserve"> IF( INDEX( InpS!L$61:L$71, $G128, 1 ), INDEX( InpS!L$61:L$71, $G128, 1 ), K128 * ( 1 + L$6 ) )</f>
        <v>29.69</v>
      </c>
      <c r="M128" s="83">
        <f xml:space="preserve"> IF( INDEX( InpS!M$61:M$71, $G128, 1 ), INDEX( InpS!M$61:M$71, $G128, 1 ), L128 * ( 1 + M$6 ) )</f>
        <v>32.979999999999997</v>
      </c>
      <c r="N128" s="83">
        <f xml:space="preserve"> IF( INDEX( InpS!N$61:N$71, $G128, 1 ), INDEX( InpS!N$61:N$71, $G128, 1 ), M128 * ( 1 + N$6 ) )</f>
        <v>36.64</v>
      </c>
      <c r="O128" s="83">
        <f xml:space="preserve"> IF( INDEX( InpS!O$61:O$71, $G128, 1 ), INDEX( InpS!O$61:O$71, $G128, 1 ), N128 * ( 1 + O$6 ) )</f>
        <v>40.700000000000003</v>
      </c>
      <c r="P128" s="83">
        <f xml:space="preserve"> IF( INDEX( InpS!P$61:P$71, $G128, 1 ), INDEX( InpS!P$61:P$71, $G128, 1 ), O128 * ( 1 + P$6 ) )</f>
        <v>45.21</v>
      </c>
      <c r="Q128" s="83">
        <f xml:space="preserve"> IF( INDEX( InpS!Q$61:Q$71, $G128, 1 ), INDEX( InpS!Q$61:Q$71, $G128, 1 ), P128 * ( 1 + Q$6 ) )</f>
        <v>46.11</v>
      </c>
      <c r="R128" s="83">
        <f xml:space="preserve"> IF( INDEX( InpS!R$61:R$71, $G128, 1 ), INDEX( InpS!R$61:R$71, $G128, 1 ), Q128 * ( 1 + R$6 ) )</f>
        <v>47.04</v>
      </c>
      <c r="S128" s="83">
        <f xml:space="preserve"> IF( INDEX( InpS!S$61:S$71, $G128, 1 ), INDEX( InpS!S$61:S$71, $G128, 1 ), R128 * ( 1 + S$6 ) )</f>
        <v>47.98</v>
      </c>
      <c r="T128" s="83">
        <f xml:space="preserve"> IF( INDEX( InpS!T$61:T$71, $G128, 1 ), INDEX( InpS!T$61:T$71, $G128, 1 ), S128 * ( 1 + T$6 ) )</f>
        <v>48.939446710039803</v>
      </c>
      <c r="U128" s="83">
        <f xml:space="preserve"> IF( INDEX( InpS!U$61:U$71, $G128, 1 ), INDEX( InpS!U$61:U$71, $G128, 1 ), T128 * ( 1 + U$6 ) )</f>
        <v>49.918079288970944</v>
      </c>
      <c r="V128" s="83">
        <f xml:space="preserve"> IF( INDEX( InpS!V$61:V$71, $G128, 1 ), INDEX( InpS!V$61:V$71, $G128, 1 ), U128 * ( 1 + V$6 ) )</f>
        <v>50.916281392874851</v>
      </c>
      <c r="W128" s="83">
        <f xml:space="preserve"> IF( INDEX( InpS!W$61:W$71, $G128, 1 ), INDEX( InpS!W$61:W$71, $G128, 1 ), V128 * ( 1 + W$6 ) )</f>
        <v>51.934444349728849</v>
      </c>
      <c r="X128" s="83">
        <f xml:space="preserve"> IF( INDEX( InpS!X$61:X$71, $G128, 1 ), INDEX( InpS!X$61:X$71, $G128, 1 ), W128 * ( 1 + X$6 ) )</f>
        <v>52.97296731281957</v>
      </c>
      <c r="Y128" s="83">
        <f xml:space="preserve"> IF( INDEX( InpS!Y$61:Y$71, $G128, 1 ), INDEX( InpS!Y$61:Y$71, $G128, 1 ), X128 * ( 1 + Y$6 ) )</f>
        <v>54.032257417224137</v>
      </c>
      <c r="Z128" s="83">
        <f xml:space="preserve"> IF( INDEX( InpS!Z$61:Z$71, $G128, 1 ), INDEX( InpS!Z$61:Z$71, $G128, 1 ), Y128 * ( 1 + Z$6 ) )</f>
        <v>55.112729939420461</v>
      </c>
      <c r="AA128" s="83">
        <f xml:space="preserve"> IF( INDEX( InpS!AA$61:AA$71, $G128, 1 ), INDEX( InpS!AA$61:AA$71, $G128, 1 ), Z128 * ( 1 + AA$6 ) )</f>
        <v>56.214808460089266</v>
      </c>
      <c r="AB128" s="83">
        <f xml:space="preserve"> IF( INDEX( InpS!AB$61:AB$71, $G128, 1 ), INDEX( InpS!AB$61:AB$71, $G128, 1 ), AA128 * ( 1 + AB$6 ) )</f>
        <v>57.338925030171602</v>
      </c>
      <c r="AC128" s="83">
        <f xml:space="preserve"> IF( INDEX( InpS!AC$61:AC$71, $G128, 1 ), INDEX( InpS!AC$61:AC$71, $G128, 1 ), AB128 * ( 1 + AC$6 ) )</f>
        <v>58.485520340246993</v>
      </c>
      <c r="AD128" s="83">
        <f xml:space="preserve"> IF( INDEX( InpS!AD$61:AD$71, $G128, 1 ), INDEX( InpS!AD$61:AD$71, $G128, 1 ), AC128 * ( 1 + AD$6 ) )</f>
        <v>59.655043893298604</v>
      </c>
      <c r="AE128" s="83">
        <f xml:space="preserve"> IF( INDEX( InpS!AE$61:AE$71, $G128, 1 ), INDEX( InpS!AE$61:AE$71, $G128, 1 ), AD128 * ( 1 + AE$6 ) )</f>
        <v>60.847954180933151</v>
      </c>
      <c r="AF128" s="83">
        <f xml:space="preserve"> IF( INDEX( InpS!AF$61:AF$71, $G128, 1 ), INDEX( InpS!AF$61:AF$71, $G128, 1 ), AE128 * ( 1 + AF$6 ) )</f>
        <v>62.064718863124675</v>
      </c>
      <c r="AG128" s="83">
        <f xml:space="preserve"> IF( INDEX( InpS!AG$61:AG$71, $G128, 1 ), INDEX( InpS!AG$61:AG$71, $G128, 1 ), AF128 * ( 1 + AG$6 ) )</f>
        <v>63.30581495155257</v>
      </c>
      <c r="AH128" s="83">
        <f xml:space="preserve"> IF( INDEX( InpS!AH$61:AH$71, $G128, 1 ), INDEX( InpS!AH$61:AH$71, $G128, 1 ), AG128 * ( 1 + AH$6 ) )</f>
        <v>64.571728996605842</v>
      </c>
      <c r="AI128" s="83">
        <f xml:space="preserve"> IF( INDEX( InpS!AI$61:AI$71, $G128, 1 ), INDEX( InpS!AI$61:AI$71, $G128, 1 ), AH128 * ( 1 + AI$6 ) )</f>
        <v>65.8629572781268</v>
      </c>
      <c r="AJ128" s="83">
        <f xml:space="preserve"> IF( INDEX( InpS!AJ$61:AJ$71, $G128, 1 ), INDEX( InpS!AJ$61:AJ$71, $G128, 1 ), AI128 * ( 1 + AJ$6 ) )</f>
        <v>67.180005999969055</v>
      </c>
      <c r="AK128" s="83">
        <f xml:space="preserve"> IF( INDEX( InpS!AK$61:AK$71, $G128, 1 ), INDEX( InpS!AK$61:AK$71, $G128, 1 ), AJ128 * ( 1 + AK$6 ) )</f>
        <v>68.523391488446023</v>
      </c>
      <c r="AL128" s="83">
        <f xml:space="preserve"> IF( INDEX( InpS!AL$61:AL$71, $G128, 1 ), INDEX( InpS!AL$61:AL$71, $G128, 1 ), AK128 * ( 1 + AL$6 ) )</f>
        <v>69.893640394747806</v>
      </c>
      <c r="AM128" s="83">
        <f xml:space="preserve"> IF( INDEX( InpS!AM$61:AM$71, $G128, 1 ), INDEX( InpS!AM$61:AM$71, $G128, 1 ), AL128 * ( 1 + AM$6 ) )</f>
        <v>71.291289901405705</v>
      </c>
      <c r="AN128" s="83">
        <f xml:space="preserve"> IF( INDEX( InpS!AN$61:AN$71, $G128, 1 ), INDEX( InpS!AN$61:AN$71, $G128, 1 ), AM128 * ( 1 + AN$6 ) )</f>
        <v>72.716887932885442</v>
      </c>
      <c r="AO128" s="83">
        <f xml:space="preserve"> IF( INDEX( InpS!AO$61:AO$71, $G128, 1 ), INDEX( InpS!AO$61:AO$71, $G128, 1 ), AN128 * ( 1 + AO$6 ) )</f>
        <v>74.170993370391486</v>
      </c>
      <c r="AP128" s="83">
        <f xml:space="preserve"> IF( INDEX( InpS!AP$61:AP$71, $G128, 1 ), INDEX( InpS!AP$61:AP$71, $G128, 1 ), AO128 * ( 1 + AP$6 ) )</f>
        <v>75.654176270966857</v>
      </c>
      <c r="AQ128" s="83">
        <f xml:space="preserve"> IF( INDEX( InpS!AQ$61:AQ$71, $G128, 1 ), INDEX( InpS!AQ$61:AQ$71, $G128, 1 ), AP128 * ( 1 + AQ$6 ) )</f>
        <v>77.167018090974167</v>
      </c>
      <c r="AR128" s="83">
        <f xml:space="preserve"> IF( INDEX( InpS!AR$61:AR$71, $G128, 1 ), INDEX( InpS!AR$61:AR$71, $G128, 1 ), AQ128 * ( 1 + AR$6 ) )</f>
        <v>78.710111914045598</v>
      </c>
      <c r="AS128" s="83">
        <f xml:space="preserve"> IF( INDEX( InpS!AS$61:AS$71, $G128, 1 ), INDEX( InpS!AS$61:AS$71, $G128, 1 ), AR128 * ( 1 + AS$6 ) )</f>
        <v>80.284062683591159</v>
      </c>
      <c r="AT128" s="83">
        <f xml:space="preserve"> IF( INDEX( InpS!AT$61:AT$71, $G128, 1 ), INDEX( InpS!AT$61:AT$71, $G128, 1 ), AS128 * ( 1 + AT$6 ) )</f>
        <v>81.889487439956341</v>
      </c>
      <c r="AU128" s="83">
        <f xml:space="preserve"> IF( INDEX( InpS!AU$61:AU$71, $G128, 1 ), INDEX( InpS!AU$61:AU$71, $G128, 1 ), AT128 * ( 1 + AU$6 ) )</f>
        <v>83.527015562322163</v>
      </c>
      <c r="AV128" s="83">
        <f xml:space="preserve"> IF( INDEX( InpS!AV$61:AV$71, $G128, 1 ), INDEX( InpS!AV$61:AV$71, $G128, 1 ), AU128 * ( 1 + AV$6 ) )</f>
        <v>85.197289015442507</v>
      </c>
      <c r="AW128" s="83">
        <f xml:space="preserve"> IF( INDEX( InpS!AW$61:AW$71, $G128, 1 ), INDEX( InpS!AW$61:AW$71, $G128, 1 ), AV128 * ( 1 + AW$6 ) )</f>
        <v>86.900962601315314</v>
      </c>
      <c r="AX128" s="83">
        <f xml:space="preserve"> IF( INDEX( InpS!AX$61:AX$71, $G128, 1 ), INDEX( InpS!AX$61:AX$71, $G128, 1 ), AW128 * ( 1 + AX$6 ) )</f>
        <v>88.638704215886477</v>
      </c>
      <c r="AY128" s="83">
        <f xml:space="preserve"> IF( INDEX( InpS!AY$61:AY$71, $G128, 1 ), INDEX( InpS!AY$61:AY$71, $G128, 1 ), AX128 * ( 1 + AY$6 ) )</f>
        <v>90.411195110886979</v>
      </c>
      <c r="AZ128" s="83">
        <f xml:space="preserve"> IF( INDEX( InpS!AZ$61:AZ$71, $G128, 1 ), INDEX( InpS!AZ$61:AZ$71, $G128, 1 ), AY128 * ( 1 + AZ$6 ) )</f>
        <v>92.219130160905891</v>
      </c>
      <c r="BA128" s="83">
        <f xml:space="preserve"> IF( INDEX( InpS!BA$61:BA$71, $G128, 1 ), INDEX( InpS!BA$61:BA$71, $G128, 1 ), AZ128 * ( 1 + BA$6 ) )</f>
        <v>94.06321813580405</v>
      </c>
      <c r="BB128" s="83">
        <f xml:space="preserve"> IF( INDEX( InpS!BB$61:BB$71, $G128, 1 ), INDEX( InpS!BB$61:BB$71, $G128, 1 ), BA128 * ( 1 + BB$6 ) )</f>
        <v>95.944181978575074</v>
      </c>
      <c r="BC128" s="83">
        <f xml:space="preserve"> IF( INDEX( InpS!BC$61:BC$71, $G128, 1 ), INDEX( InpS!BC$61:BC$71, $G128, 1 ), BB128 * ( 1 + BC$6 ) )</f>
        <v>97.862759088762743</v>
      </c>
      <c r="BD128" s="83">
        <f xml:space="preserve"> IF( INDEX( InpS!BD$61:BD$71, $G128, 1 ), INDEX( InpS!BD$61:BD$71, $G128, 1 ), BC128 * ( 1 + BD$6 ) )</f>
        <v>99.81970161154581</v>
      </c>
      <c r="BE128" s="83">
        <f xml:space="preserve"> IF( INDEX( InpS!BE$61:BE$71, $G128, 1 ), INDEX( InpS!BE$61:BE$71, $G128, 1 ), BD128 * ( 1 + BE$6 ) )</f>
        <v>101.81577673260361</v>
      </c>
      <c r="BF128" s="83">
        <f xml:space="preserve"> IF( INDEX( InpS!BF$61:BF$71, $G128, 1 ), INDEX( InpS!BF$61:BF$71, $G128, 1 ), BE128 * ( 1 + BF$6 ) )</f>
        <v>103.85176697887798</v>
      </c>
      <c r="BG128" s="83">
        <f xml:space="preserve"> IF( INDEX( InpS!BG$61:BG$71, $G128, 1 ), INDEX( InpS!BG$61:BG$71, $G128, 1 ), BF128 * ( 1 + BG$6 ) )</f>
        <v>105.92847052534952</v>
      </c>
      <c r="BH128" s="83">
        <f xml:space="preserve"> IF( INDEX( InpS!BH$61:BH$71, $G128, 1 ), INDEX( InpS!BH$61:BH$71, $G128, 1 ), BG128 * ( 1 + BH$6 ) )</f>
        <v>108.04670150794843</v>
      </c>
      <c r="BI128" s="83">
        <f xml:space="preserve"> IF( INDEX( InpS!BI$61:BI$71, $G128, 1 ), INDEX( InpS!BI$61:BI$71, $G128, 1 ), BH128 * ( 1 + BI$6 ) )</f>
        <v>110.20729034272237</v>
      </c>
      <c r="BJ128" s="83">
        <f xml:space="preserve"> IF( INDEX( InpS!BJ$61:BJ$71, $G128, 1 ), INDEX( InpS!BJ$61:BJ$71, $G128, 1 ), BI128 * ( 1 + BJ$6 ) )</f>
        <v>112.41108405138696</v>
      </c>
      <c r="BK128" s="83">
        <f xml:space="preserve"> IF( INDEX( InpS!BK$61:BK$71, $G128, 1 ), INDEX( InpS!BK$61:BK$71, $G128, 1 ), BJ128 * ( 1 + BK$6 ) )</f>
        <v>114.65894659338595</v>
      </c>
      <c r="BL128" s="83">
        <f xml:space="preserve"> IF( INDEX( InpS!BL$61:BL$71, $G128, 1 ), INDEX( InpS!BL$61:BL$71, $G128, 1 ), BK128 * ( 1 + BL$6 ) )</f>
        <v>116.95175920459175</v>
      </c>
      <c r="BM128" s="83">
        <f xml:space="preserve"> IF( INDEX( InpS!BM$61:BM$71, $G128, 1 ), INDEX( InpS!BM$61:BM$71, $G128, 1 ), BL128 * ( 1 + BM$6 ) )</f>
        <v>119.29042074277878</v>
      </c>
      <c r="BN128" s="83">
        <f xml:space="preserve"> IF( INDEX( InpS!BN$61:BN$71, $G128, 1 ), INDEX( InpS!BN$61:BN$71, $G128, 1 ), BM128 * ( 1 + BN$6 ) )</f>
        <v>121.67584804000519</v>
      </c>
      <c r="BO128" s="83">
        <f xml:space="preserve"> IF( INDEX( InpS!BO$61:BO$71, $G128, 1 ), INDEX( InpS!BO$61:BO$71, $G128, 1 ), BN128 * ( 1 + BO$6 ) )</f>
        <v>124.10897626204118</v>
      </c>
      <c r="BP128" s="83">
        <f xml:space="preserve"> IF( INDEX( InpS!BP$61:BP$71, $G128, 1 ), INDEX( InpS!BP$61:BP$71, $G128, 1 ), BO128 * ( 1 + BP$6 ) )</f>
        <v>126.59075927498458</v>
      </c>
      <c r="BQ128" s="83">
        <f xml:space="preserve"> IF( INDEX( InpS!BQ$61:BQ$71, $G128, 1 ), INDEX( InpS!BQ$61:BQ$71, $G128, 1 ), BP128 * ( 1 + BQ$6 ) )</f>
        <v>129.12217001920769</v>
      </c>
      <c r="BR128" s="83">
        <f xml:space="preserve"> IF( INDEX( InpS!BR$61:BR$71, $G128, 1 ), INDEX( InpS!BR$61:BR$71, $G128, 1 ), BQ128 * ( 1 + BR$6 ) )</f>
        <v>131.70420089078186</v>
      </c>
      <c r="BS128" s="83">
        <f xml:space="preserve"> IF( INDEX( InpS!BS$61:BS$71, $G128, 1 ), INDEX( InpS!BS$61:BS$71, $G128, 1 ), BR128 * ( 1 + BS$6 ) )</f>
        <v>134.33786413052931</v>
      </c>
      <c r="BT128" s="83">
        <f xml:space="preserve"> IF( INDEX( InpS!BT$61:BT$71, $G128, 1 ), INDEX( InpS!BT$61:BT$71, $G128, 1 ), BS128 * ( 1 + BT$6 ) )</f>
        <v>137.02419222085467</v>
      </c>
      <c r="BU128" s="83">
        <f xml:space="preserve"> IF( INDEX( InpS!BU$61:BU$71, $G128, 1 ), INDEX( InpS!BU$61:BU$71, $G128, 1 ), BT128 * ( 1 + BU$6 ) )</f>
        <v>139.76423829051205</v>
      </c>
      <c r="BV128" s="83">
        <f xml:space="preserve"> IF( INDEX( InpS!BV$61:BV$71, $G128, 1 ), INDEX( InpS!BV$61:BV$71, $G128, 1 ), BU128 * ( 1 + BV$6 ) )</f>
        <v>142.55907652746603</v>
      </c>
      <c r="BW128" s="83">
        <f xml:space="preserve"> IF( INDEX( InpS!BW$61:BW$71, $G128, 1 ), INDEX( InpS!BW$61:BW$71, $G128, 1 ), BV128 * ( 1 + BW$6 ) )</f>
        <v>145.40980260000856</v>
      </c>
      <c r="BX128" s="83">
        <f xml:space="preserve"> IF( INDEX( InpS!BX$61:BX$71, $G128, 1 ), INDEX( InpS!BX$61:BX$71, $G128, 1 ), BW128 * ( 1 + BX$6 ) )</f>
        <v>148.31753408629694</v>
      </c>
      <c r="BY128" s="83">
        <f xml:space="preserve"> IF( INDEX( InpS!BY$61:BY$71, $G128, 1 ), INDEX( InpS!BY$61:BY$71, $G128, 1 ), BX128 * ( 1 + BY$6 ) )</f>
        <v>151.28341091248109</v>
      </c>
      <c r="BZ128" s="83">
        <f xml:space="preserve"> IF( INDEX( InpS!BZ$61:BZ$71, $G128, 1 ), INDEX( InpS!BZ$61:BZ$71, $G128, 1 ), BY128 * ( 1 + BZ$6 ) )</f>
        <v>154.30859579959198</v>
      </c>
      <c r="CA128" s="83">
        <f xml:space="preserve"> IF( INDEX( InpS!CA$61:CA$71, $G128, 1 ), INDEX( InpS!CA$61:CA$71, $G128, 1 ), BZ128 * ( 1 + CA$6 ) )</f>
        <v>157.39427471936651</v>
      </c>
      <c r="CB128" s="83">
        <f xml:space="preserve"> IF( INDEX( InpS!CB$61:CB$71, $G128, 1 ), INDEX( InpS!CB$61:CB$71, $G128, 1 ), CA128 * ( 1 + CB$6 ) )</f>
        <v>160.54165735918721</v>
      </c>
      <c r="CC128" s="83">
        <f xml:space="preserve"> IF( INDEX( InpS!CC$61:CC$71, $G128, 1 ), INDEX( InpS!CC$61:CC$71, $G128, 1 ), CB128 * ( 1 + CC$6 ) )</f>
        <v>163.75197759631956</v>
      </c>
      <c r="CD128" s="83">
        <f xml:space="preserve"> IF( INDEX( InpS!CD$61:CD$71, $G128, 1 ), INDEX( InpS!CD$61:CD$71, $G128, 1 ), CC128 * ( 1 + CD$6 ) )</f>
        <v>167.02649398163223</v>
      </c>
      <c r="CE128" s="83">
        <f xml:space="preserve"> IF( INDEX( InpS!CE$61:CE$71, $G128, 1 ), INDEX( InpS!CE$61:CE$71, $G128, 1 ), CD128 * ( 1 + CE$6 ) )</f>
        <v>170.36649023299032</v>
      </c>
      <c r="CF128" s="83">
        <f xml:space="preserve"> IF( INDEX( InpS!CF$61:CF$71, $G128, 1 ), INDEX( InpS!CF$61:CF$71, $G128, 1 ), CE128 * ( 1 + CF$6 ) )</f>
        <v>173.77327573851494</v>
      </c>
      <c r="CG128" s="83">
        <f xml:space="preserve"> IF( INDEX( InpS!CG$61:CG$71, $G128, 1 ), INDEX( InpS!CG$61:CG$71, $G128, 1 ), CF128 * ( 1 + CG$6 ) )</f>
        <v>177.24818606990632</v>
      </c>
      <c r="CH128" s="83">
        <f xml:space="preserve"> IF( INDEX( InpS!CH$61:CH$71, $G128, 1 ), INDEX( InpS!CH$61:CH$71, $G128, 1 ), CG128 * ( 1 + CH$6 ) )</f>
        <v>180.79258350603169</v>
      </c>
      <c r="CI128" s="83">
        <f xml:space="preserve"> IF( INDEX( InpS!CI$61:CI$71, $G128, 1 ), INDEX( InpS!CI$61:CI$71, $G128, 1 ), CH128 * ( 1 + CI$6 ) )</f>
        <v>184.40785756698332</v>
      </c>
      <c r="CJ128" s="83">
        <f xml:space="preserve"> IF( INDEX( InpS!CJ$61:CJ$71, $G128, 1 ), INDEX( InpS!CJ$61:CJ$71, $G128, 1 ), CI128 * ( 1 + CJ$6 ) )</f>
        <v>188.095425558816</v>
      </c>
      <c r="CK128" s="83">
        <f xml:space="preserve"> IF( INDEX( InpS!CK$61:CK$71, $G128, 1 ), INDEX( InpS!CK$61:CK$71, $G128, 1 ), CJ128 * ( 1 + CK$6 ) )</f>
        <v>191.85673312917748</v>
      </c>
      <c r="CL128" s="83">
        <f xml:space="preserve"> IF( INDEX( InpS!CL$61:CL$71, $G128, 1 ), INDEX( InpS!CL$61:CL$71, $G128, 1 ), CK128 * ( 1 + CL$6 ) )</f>
        <v>195.69325483404981</v>
      </c>
      <c r="CM128" s="83">
        <f xml:space="preserve"> IF( INDEX( InpS!CM$61:CM$71, $G128, 1 ), INDEX( InpS!CM$61:CM$71, $G128, 1 ), CL128 * ( 1 + CM$6 ) )</f>
        <v>199.60649471582369</v>
      </c>
      <c r="CN128" s="83">
        <f xml:space="preserve"> IF( INDEX( InpS!CN$61:CN$71, $G128, 1 ), INDEX( InpS!CN$61:CN$71, $G128, 1 ), CM128 * ( 1 + CN$6 ) )</f>
        <v>203.5979868929324</v>
      </c>
      <c r="CO128" s="83">
        <f xml:space="preserve"> IF( INDEX( InpS!CO$61:CO$71, $G128, 1 ), INDEX( InpS!CO$61:CO$71, $G128, 1 ), CN128 * ( 1 + CO$6 ) )</f>
        <v>207.66929616127655</v>
      </c>
    </row>
    <row r="129" spans="1:211" s="340" customFormat="1" outlineLevel="2" x14ac:dyDescent="0.2">
      <c r="B129" s="341"/>
      <c r="D129" s="342"/>
      <c r="E129" s="340" t="str">
        <f>InpS!E81</f>
        <v>Water: Intermediate fixed charge</v>
      </c>
      <c r="F129" s="340">
        <f>InpS!F81</f>
        <v>0</v>
      </c>
      <c r="G129" s="343"/>
      <c r="H129" s="345" t="str">
        <f>InpS!H81</f>
        <v>£</v>
      </c>
      <c r="J129" s="340">
        <f>InpS!J81</f>
        <v>0</v>
      </c>
      <c r="K129" s="346">
        <f xml:space="preserve"> IF( InpS!K81, InpS!K81, J129 * ( 1 + K$6 ) )</f>
        <v>3011.5099999999998</v>
      </c>
      <c r="L129" s="346">
        <f xml:space="preserve"> IF( InpS!L81, InpS!L81, K129 * ( 1 + L$6 ) )</f>
        <v>3080.89</v>
      </c>
      <c r="M129" s="346">
        <f xml:space="preserve"> IF( InpS!M81, InpS!M81, L129 * ( 1 + M$6 ) )</f>
        <v>3325.79</v>
      </c>
      <c r="N129" s="346">
        <f xml:space="preserve"> IF( InpS!N81, InpS!N81, M129 * ( 1 + N$6 ) )</f>
        <v>3726.6800000000003</v>
      </c>
      <c r="O129" s="346">
        <f xml:space="preserve"> IF( InpS!O81, InpS!O81, N129 * ( 1 + O$6 ) )</f>
        <v>4268.82</v>
      </c>
      <c r="P129" s="346">
        <f xml:space="preserve"> IF( InpS!P81, InpS!P81, O129 * ( 1 + P$6 ) )</f>
        <v>4717.75</v>
      </c>
      <c r="Q129" s="346">
        <f xml:space="preserve"> IF( InpS!Q81, InpS!Q81, P129 * ( 1 + Q$6 ) )</f>
        <v>4674.8599999999997</v>
      </c>
      <c r="R129" s="346">
        <f xml:space="preserve"> IF( InpS!R81, InpS!R81, Q129 * ( 1 + R$6 ) )</f>
        <v>5189.5300000000007</v>
      </c>
      <c r="S129" s="346">
        <f xml:space="preserve"> IF( InpS!S81, InpS!S81, R129 * ( 1 + S$6 ) )</f>
        <v>5602.23</v>
      </c>
      <c r="T129" s="346">
        <f xml:space="preserve"> IF( InpS!T81, InpS!T81, S129 * ( 1 + T$6 ) )</f>
        <v>5714.256701592044</v>
      </c>
      <c r="U129" s="346">
        <f xml:space="preserve"> IF( InpS!U81, InpS!U81, T129 * ( 1 + U$6 ) )</f>
        <v>5828.5235793049542</v>
      </c>
      <c r="V129" s="346">
        <f xml:space="preserve"> IF( InpS!V81, InpS!V81, U129 * ( 1 + V$6 ) )</f>
        <v>5945.0754295040697</v>
      </c>
      <c r="W129" s="346">
        <f xml:space="preserve"> IF( InpS!W81, InpS!W81, V129 * ( 1 + W$6 ) )</f>
        <v>6063.9579443389212</v>
      </c>
      <c r="X129" s="346">
        <f xml:space="preserve"> IF( InpS!X81, InpS!X81, W129 * ( 1 + X$6 ) )</f>
        <v>6185.2177296560476</v>
      </c>
      <c r="Y129" s="346">
        <f xml:space="preserve"> IF( InpS!Y81, InpS!Y81, X129 * ( 1 + Y$6 ) )</f>
        <v>6308.9023232700201</v>
      </c>
      <c r="Z129" s="346">
        <f xml:space="preserve"> IF( InpS!Z81, InpS!Z81, Y129 * ( 1 + Z$6 ) )</f>
        <v>6435.0602135998224</v>
      </c>
      <c r="AA129" s="346">
        <f xml:space="preserve"> IF( InpS!AA81, InpS!AA81, Z129 * ( 1 + AA$6 ) )</f>
        <v>6563.7408586779056</v>
      </c>
      <c r="AB129" s="346">
        <f xml:space="preserve"> IF( InpS!AB81, InpS!AB81, AA129 * ( 1 + AB$6 ) )</f>
        <v>6694.9947055393559</v>
      </c>
      <c r="AC129" s="346">
        <f xml:space="preserve"> IF( InpS!AC81, InpS!AC81, AB129 * ( 1 + AC$6 ) )</f>
        <v>6828.8732099987901</v>
      </c>
      <c r="AD129" s="346">
        <f xml:space="preserve"> IF( InpS!AD81, InpS!AD81, AC129 * ( 1 + AD$6 ) )</f>
        <v>6965.428856822723</v>
      </c>
      <c r="AE129" s="346">
        <f xml:space="preserve"> IF( InpS!AE81, InpS!AE81, AD129 * ( 1 + AE$6 ) )</f>
        <v>7104.7151803053175</v>
      </c>
      <c r="AF129" s="346">
        <f xml:space="preserve"> IF( InpS!AF81, InpS!AF81, AE129 * ( 1 + AF$6 ) )</f>
        <v>7246.7867852555846</v>
      </c>
      <c r="AG129" s="346">
        <f xml:space="preserve"> IF( InpS!AG81, InpS!AG81, AF129 * ( 1 + AG$6 ) )</f>
        <v>7391.69936840426</v>
      </c>
      <c r="AH129" s="346">
        <f xml:space="preserve"> IF( InpS!AH81, InpS!AH81, AG129 * ( 1 + AH$6 ) )</f>
        <v>7539.5097402387491</v>
      </c>
      <c r="AI129" s="346">
        <f xml:space="preserve"> IF( InpS!AI81, InpS!AI81, AH129 * ( 1 + AI$6 ) )</f>
        <v>7690.2758472747046</v>
      </c>
      <c r="AJ129" s="346">
        <f xml:space="preserve"> IF( InpS!AJ81, InpS!AJ81, AI129 * ( 1 + AJ$6 ) )</f>
        <v>7844.0567947729605</v>
      </c>
      <c r="AK129" s="346">
        <f xml:space="preserve"> IF( InpS!AK81, InpS!AK81, AJ129 * ( 1 + AK$6 ) )</f>
        <v>8000.9128699107332</v>
      </c>
      <c r="AL129" s="346">
        <f xml:space="preserve"> IF( InpS!AL81, InpS!AL81, AK129 * ( 1 + AL$6 ) )</f>
        <v>8160.905565416173</v>
      </c>
      <c r="AM129" s="346">
        <f xml:space="preserve"> IF( InpS!AM81, InpS!AM81, AL129 * ( 1 + AM$6 ) )</f>
        <v>8324.0976036755328</v>
      </c>
      <c r="AN129" s="346">
        <f xml:space="preserve"> IF( InpS!AN81, InpS!AN81, AM129 * ( 1 + AN$6 ) )</f>
        <v>8490.5529613224007</v>
      </c>
      <c r="AO129" s="346">
        <f xml:space="preserve"> IF( InpS!AO81, InpS!AO81, AN129 * ( 1 + AO$6 ) )</f>
        <v>8660.3368943186397</v>
      </c>
      <c r="AP129" s="346">
        <f xml:space="preserve"> IF( InpS!AP81, InpS!AP81, AO129 * ( 1 + AP$6 ) )</f>
        <v>8833.5159635368636</v>
      </c>
      <c r="AQ129" s="346">
        <f xml:space="preserve"> IF( InpS!AQ81, InpS!AQ81, AP129 * ( 1 + AQ$6 ) )</f>
        <v>9010.1580608544864</v>
      </c>
      <c r="AR129" s="346">
        <f xml:space="preserve"> IF( InpS!AR81, InpS!AR81, AQ129 * ( 1 + AR$6 ) )</f>
        <v>9190.3324357695656</v>
      </c>
      <c r="AS129" s="346">
        <f xml:space="preserve"> IF( InpS!AS81, InpS!AS81, AR129 * ( 1 + AS$6 ) )</f>
        <v>9374.1097225488738</v>
      </c>
      <c r="AT129" s="346">
        <f xml:space="preserve"> IF( InpS!AT81, InpS!AT81, AS129 * ( 1 + AT$6 ) )</f>
        <v>9561.5619679188549</v>
      </c>
      <c r="AU129" s="346">
        <f xml:space="preserve"> IF( InpS!AU81, InpS!AU81, AT129 * ( 1 + AU$6 ) )</f>
        <v>9752.7626593102996</v>
      </c>
      <c r="AV129" s="346">
        <f xml:space="preserve"> IF( InpS!AV81, InpS!AV81, AU129 * ( 1 + AV$6 ) )</f>
        <v>9947.7867536678314</v>
      </c>
      <c r="AW129" s="346">
        <f xml:space="preserve"> IF( InpS!AW81, InpS!AW81, AV129 * ( 1 + AW$6 ) )</f>
        <v>10146.710706835489</v>
      </c>
      <c r="AX129" s="346">
        <f xml:space="preserve"> IF( InpS!AX81, InpS!AX81, AW129 * ( 1 + AX$6 ) )</f>
        <v>10349.612503529925</v>
      </c>
      <c r="AY129" s="346">
        <f xml:space="preserve"> IF( InpS!AY81, InpS!AY81, AX129 * ( 1 + AY$6 ) )</f>
        <v>10556.571687912972</v>
      </c>
      <c r="AZ129" s="346">
        <f xml:space="preserve"> IF( InpS!AZ81, InpS!AZ81, AY129 * ( 1 + AZ$6 ) )</f>
        <v>10767.66939477557</v>
      </c>
      <c r="BA129" s="346">
        <f xml:space="preserve"> IF( InpS!BA81, InpS!BA81, AZ129 * ( 1 + BA$6 ) )</f>
        <v>10982.988381345262</v>
      </c>
      <c r="BB129" s="346">
        <f xml:space="preserve"> IF( InpS!BB81, InpS!BB81, BA129 * ( 1 + BB$6 ) )</f>
        <v>11202.613059729738</v>
      </c>
      <c r="BC129" s="346">
        <f xml:space="preserve"> IF( InpS!BC81, InpS!BC81, BB129 * ( 1 + BC$6 ) )</f>
        <v>11426.629530009161</v>
      </c>
      <c r="BD129" s="346">
        <f xml:space="preserve"> IF( InpS!BD81, InpS!BD81, BC129 * ( 1 + BD$6 ) )</f>
        <v>11655.125613990214</v>
      </c>
      <c r="BE129" s="346">
        <f xml:space="preserve"> IF( InpS!BE81, InpS!BE81, BD129 * ( 1 + BE$6 ) )</f>
        <v>11888.190889635142</v>
      </c>
      <c r="BF129" s="346">
        <f xml:space="preserve"> IF( InpS!BF81, InpS!BF81, BE129 * ( 1 + BF$6 ) )</f>
        <v>12125.916726179235</v>
      </c>
      <c r="BG129" s="346">
        <f xml:space="preserve"> IF( InpS!BG81, InpS!BG81, BF129 * ( 1 + BG$6 ) )</f>
        <v>12368.396319950585</v>
      </c>
      <c r="BH129" s="346">
        <f xml:space="preserve"> IF( InpS!BH81, InpS!BH81, BG129 * ( 1 + BH$6 ) )</f>
        <v>12615.724730906088</v>
      </c>
      <c r="BI129" s="346">
        <f xml:space="preserve"> IF( InpS!BI81, InpS!BI81, BH129 * ( 1 + BI$6 ) )</f>
        <v>12867.998919898078</v>
      </c>
      <c r="BJ129" s="346">
        <f xml:space="preserve"> IF( InpS!BJ81, InpS!BJ81, BI129 * ( 1 + BJ$6 ) )</f>
        <v>13125.317786686157</v>
      </c>
      <c r="BK129" s="346">
        <f xml:space="preserve"> IF( InpS!BK81, InpS!BK81, BJ129 * ( 1 + BK$6 ) )</f>
        <v>13387.782208709146</v>
      </c>
      <c r="BL129" s="346">
        <f xml:space="preserve"> IF( InpS!BL81, InpS!BL81, BK129 * ( 1 + BL$6 ) )</f>
        <v>13655.495080632352</v>
      </c>
      <c r="BM129" s="346">
        <f xml:space="preserve"> IF( InpS!BM81, InpS!BM81, BL129 * ( 1 + BM$6 ) )</f>
        <v>13928.561354685655</v>
      </c>
      <c r="BN129" s="346">
        <f xml:space="preserve"> IF( InpS!BN81, InpS!BN81, BM129 * ( 1 + BN$6 ) )</f>
        <v>14207.088081808222</v>
      </c>
      <c r="BO129" s="346">
        <f xml:space="preserve"> IF( InpS!BO81, InpS!BO81, BN129 * ( 1 + BO$6 ) )</f>
        <v>14491.18445361599</v>
      </c>
      <c r="BP129" s="346">
        <f xml:space="preserve"> IF( InpS!BP81, InpS!BP81, BO129 * ( 1 + BP$6 ) )</f>
        <v>14780.96184520836</v>
      </c>
      <c r="BQ129" s="346">
        <f xml:space="preserve"> IF( InpS!BQ81, InpS!BQ81, BP129 * ( 1 + BQ$6 ) )</f>
        <v>15076.533858830891</v>
      </c>
      <c r="BR129" s="346">
        <f xml:space="preserve"> IF( InpS!BR81, InpS!BR81, BQ129 * ( 1 + BR$6 ) )</f>
        <v>15378.016368411114</v>
      </c>
      <c r="BS129" s="346">
        <f xml:space="preserve"> IF( InpS!BS81, InpS!BS81, BR129 * ( 1 + BS$6 ) )</f>
        <v>15685.527564984903</v>
      </c>
      <c r="BT129" s="346">
        <f xml:space="preserve"> IF( InpS!BT81, InpS!BT81, BS129 * ( 1 + BT$6 ) )</f>
        <v>15999.188003031244</v>
      </c>
      <c r="BU129" s="346">
        <f xml:space="preserve"> IF( InpS!BU81, InpS!BU81, BT129 * ( 1 + BU$6 ) )</f>
        <v>16319.120647733551</v>
      </c>
      <c r="BV129" s="19">
        <f xml:space="preserve"> IF( InpS!BV81, InpS!BV81, BU129 * ( 1 + BV$6 ) )</f>
        <v>16645.450923186043</v>
      </c>
      <c r="BW129" s="19">
        <f xml:space="preserve"> IF( InpS!BW81, InpS!BW81, BV129 * ( 1 + BW$6 ) )</f>
        <v>16978.306761564116</v>
      </c>
      <c r="BX129" s="19">
        <f xml:space="preserve"> IF( InpS!BX81, InpS!BX81, BW129 * ( 1 + BX$6 ) )</f>
        <v>17317.81865327794</v>
      </c>
      <c r="BY129" s="19">
        <f xml:space="preserve"> IF( InpS!BY81, InpS!BY81, BX129 * ( 1 + BY$6 ) )</f>
        <v>17664.119698128994</v>
      </c>
      <c r="BZ129" s="19">
        <f xml:space="preserve"> IF( InpS!BZ81, InpS!BZ81, BY129 * ( 1 + BZ$6 ) )</f>
        <v>18017.345657489546</v>
      </c>
      <c r="CA129" s="19">
        <f xml:space="preserve"> IF( InpS!CA81, InpS!CA81, BZ129 * ( 1 + CA$6 ) )</f>
        <v>18377.635007525569</v>
      </c>
      <c r="CB129" s="19">
        <f xml:space="preserve"> IF( InpS!CB81, InpS!CB81, CA129 * ( 1 + CB$6 ) )</f>
        <v>18745.128993483944</v>
      </c>
      <c r="CC129" s="19">
        <f xml:space="preserve"> IF( InpS!CC81, InpS!CC81, CB129 * ( 1 + CC$6 ) )</f>
        <v>19119.971685065229</v>
      </c>
      <c r="CD129" s="19">
        <f xml:space="preserve"> IF( InpS!CD81, InpS!CD81, CC129 * ( 1 + CD$6 ) )</f>
        <v>19502.310032903704</v>
      </c>
      <c r="CE129" s="19">
        <f xml:space="preserve"> IF( InpS!CE81, InpS!CE81, CD129 * ( 1 + CE$6 ) )</f>
        <v>19892.293926176855</v>
      </c>
      <c r="CF129" s="19">
        <f xml:space="preserve"> IF( InpS!CF81, InpS!CF81, CE129 * ( 1 + CF$6 ) )</f>
        <v>20290.076251366834</v>
      </c>
      <c r="CG129" s="19">
        <f xml:space="preserve"> IF( InpS!CG81, InpS!CG81, CF129 * ( 1 + CG$6 ) )</f>
        <v>20695.812952196986</v>
      </c>
      <c r="CH129" s="19">
        <f xml:space="preserve"> IF( InpS!CH81, InpS!CH81, CG129 * ( 1 + CH$6 ) )</f>
        <v>21109.663090766902</v>
      </c>
      <c r="CI129" s="19">
        <f xml:space="preserve"> IF( InpS!CI81, InpS!CI81, CH129 * ( 1 + CI$6 ) )</f>
        <v>21531.788909909985</v>
      </c>
      <c r="CJ129" s="19">
        <f xml:space="preserve"> IF( InpS!CJ81, InpS!CJ81, CI129 * ( 1 + CJ$6 ) )</f>
        <v>21962.355896797955</v>
      </c>
      <c r="CK129" s="19">
        <f xml:space="preserve"> IF( InpS!CK81, InpS!CK81, CJ129 * ( 1 + CK$6 ) )</f>
        <v>22401.53284781726</v>
      </c>
      <c r="CL129" s="19">
        <f xml:space="preserve"> IF( InpS!CL81, InpS!CL81, CK129 * ( 1 + CL$6 ) )</f>
        <v>22849.491934742789</v>
      </c>
      <c r="CM129" s="19">
        <f xml:space="preserve"> IF( InpS!CM81, InpS!CM81, CL129 * ( 1 + CM$6 ) )</f>
        <v>23306.40877223487</v>
      </c>
      <c r="CN129" s="19">
        <f xml:space="preserve"> IF( InpS!CN81, InpS!CN81, CM129 * ( 1 + CN$6 ) )</f>
        <v>23772.462486685967</v>
      </c>
      <c r="CO129" s="19">
        <f xml:space="preserve"> IF( InpS!CO81, InpS!CO81, CN129 * ( 1 + CO$6 ) )</f>
        <v>24247.835786444106</v>
      </c>
    </row>
    <row r="130" spans="1:211" s="336" customFormat="1" outlineLevel="2" x14ac:dyDescent="0.2">
      <c r="B130" s="337"/>
      <c r="D130" s="338"/>
      <c r="E130" s="336" t="str">
        <f>InpS!E82</f>
        <v>Water: Intermediate peak rate</v>
      </c>
      <c r="F130" s="336">
        <f>InpS!F82</f>
        <v>0</v>
      </c>
      <c r="G130" s="339"/>
      <c r="H130" s="344" t="str">
        <f>InpS!H82</f>
        <v>£/m3</v>
      </c>
      <c r="J130" s="336">
        <f>InpS!J82</f>
        <v>0</v>
      </c>
      <c r="K130" s="254">
        <f xml:space="preserve"> IF( InpS!K82, InpS!K82, J130 * ( 1 + K$6 ) )</f>
        <v>1.4616</v>
      </c>
      <c r="L130" s="254">
        <f xml:space="preserve"> IF( InpS!L82, InpS!L82, K130 * ( 1 + L$6 ) )</f>
        <v>1.2968</v>
      </c>
      <c r="M130" s="254">
        <f xml:space="preserve"> IF( InpS!M82, InpS!M82, L130 * ( 1 + M$6 ) )</f>
        <v>1.1965000000000001</v>
      </c>
      <c r="N130" s="254">
        <f xml:space="preserve"> IF( InpS!N82, InpS!N82, M130 * ( 1 + N$6 ) )</f>
        <v>1.2836000000000001</v>
      </c>
      <c r="O130" s="254">
        <f xml:space="preserve"> IF( InpS!O82, InpS!O82, N130 * ( 1 + O$6 ) )</f>
        <v>1.3705000000000001</v>
      </c>
      <c r="P130" s="254">
        <f xml:space="preserve"> IF( InpS!P82, InpS!P82, O130 * ( 1 + P$6 ) )</f>
        <v>1.4154</v>
      </c>
      <c r="Q130" s="254">
        <f xml:space="preserve"> IF( InpS!Q82, InpS!Q82, P130 * ( 1 + Q$6 ) )</f>
        <v>1.3133999999999999</v>
      </c>
      <c r="R130" s="254">
        <f xml:space="preserve"> IF( InpS!R82, InpS!R82, Q130 * ( 1 + R$6 ) )</f>
        <v>1.3682000000000001</v>
      </c>
      <c r="S130" s="254">
        <f xml:space="preserve"> IF( InpS!S82, InpS!S82, R130 * ( 1 + S$6 ) )</f>
        <v>1.3883999999999999</v>
      </c>
      <c r="T130" s="254">
        <f xml:space="preserve"> IF( InpS!T82, InpS!T82, S130 * ( 1 + T$6 ) )</f>
        <v>1.4161635642396677</v>
      </c>
      <c r="U130" s="254">
        <f xml:space="preserve"> IF( InpS!U82, InpS!U82, T130 * ( 1 + U$6 ) )</f>
        <v>1.444482311063094</v>
      </c>
      <c r="V130" s="254">
        <f xml:space="preserve"> IF( InpS!V82, InpS!V82, U130 * ( 1 + V$6 ) )</f>
        <v>1.4733673423482165</v>
      </c>
      <c r="W130" s="254">
        <f xml:space="preserve"> IF( InpS!W82, InpS!W82, V130 * ( 1 + W$6 ) )</f>
        <v>1.502829981975063</v>
      </c>
      <c r="X130" s="254">
        <f xml:space="preserve"> IF( InpS!X82, InpS!X82, W130 * ( 1 + X$6 ) )</f>
        <v>1.5328817802650829</v>
      </c>
      <c r="Y130" s="254">
        <f xml:space="preserve"> IF( InpS!Y82, InpS!Y82, X130 * ( 1 + Y$6 ) )</f>
        <v>1.5635345185092533</v>
      </c>
      <c r="Z130" s="254">
        <f xml:space="preserve"> IF( InpS!Z82, InpS!Z82, Y130 * ( 1 + Z$6 ) )</f>
        <v>1.594800213586731</v>
      </c>
      <c r="AA130" s="254">
        <f xml:space="preserve"> IF( InpS!AA82, InpS!AA82, Z130 * ( 1 + AA$6 ) )</f>
        <v>1.6266911226758634</v>
      </c>
      <c r="AB130" s="254">
        <f xml:space="preserve"> IF( InpS!AB82, InpS!AB82, AA130 * ( 1 + AB$6 ) )</f>
        <v>1.6592197480594049</v>
      </c>
      <c r="AC130" s="254">
        <f xml:space="preserve"> IF( InpS!AC82, InpS!AC82, AB130 * ( 1 + AC$6 ) )</f>
        <v>1.6923988420258216</v>
      </c>
      <c r="AD130" s="254">
        <f xml:space="preserve"> IF( InpS!AD82, InpS!AD82, AC130 * ( 1 + AD$6 ) )</f>
        <v>1.7262414118686071</v>
      </c>
      <c r="AE130" s="254">
        <f xml:space="preserve"> IF( InpS!AE82, InpS!AE82, AD130 * ( 1 + AE$6 ) )</f>
        <v>1.7607607249855686</v>
      </c>
      <c r="AF130" s="254">
        <f xml:space="preserve"> IF( InpS!AF82, InpS!AF82, AE130 * ( 1 + AF$6 ) )</f>
        <v>1.7959703140800811</v>
      </c>
      <c r="AG130" s="254">
        <f xml:space="preserve"> IF( InpS!AG82, InpS!AG82, AF130 * ( 1 + AG$6 ) )</f>
        <v>1.8318839824663524</v>
      </c>
      <c r="AH130" s="254">
        <f xml:space="preserve"> IF( InpS!AH82, InpS!AH82, AG130 * ( 1 + AH$6 ) )</f>
        <v>1.8685158094807743</v>
      </c>
      <c r="AI130" s="254">
        <f xml:space="preserve"> IF( InpS!AI82, InpS!AI82, AH130 * ( 1 + AI$6 ) )</f>
        <v>1.9058801560014851</v>
      </c>
      <c r="AJ130" s="254">
        <f xml:space="preserve"> IF( InpS!AJ82, InpS!AJ82, AI130 * ( 1 + AJ$6 ) )</f>
        <v>1.9439916700783042</v>
      </c>
      <c r="AK130" s="254">
        <f xml:space="preserve"> IF( InpS!AK82, InpS!AK82, AJ130 * ( 1 + AK$6 ) )</f>
        <v>1.9828652926752492</v>
      </c>
      <c r="AL130" s="254">
        <f xml:space="preserve"> IF( InpS!AL82, InpS!AL82, AK130 * ( 1 + AL$6 ) )</f>
        <v>2.0225162635278835</v>
      </c>
      <c r="AM130" s="254">
        <f xml:space="preserve"> IF( InpS!AM82, InpS!AM82, AL130 * ( 1 + AM$6 ) )</f>
        <v>2.0629601271177926</v>
      </c>
      <c r="AN130" s="254">
        <f xml:space="preserve"> IF( InpS!AN82, InpS!AN82, AM130 * ( 1 + AN$6 ) )</f>
        <v>2.104212738766531</v>
      </c>
      <c r="AO130" s="254">
        <f xml:space="preserve"> IF( InpS!AO82, InpS!AO82, AN130 * ( 1 + AO$6 ) )</f>
        <v>2.1462902708514289</v>
      </c>
      <c r="AP130" s="254">
        <f xml:space="preserve"> IF( InpS!AP82, InpS!AP82, AO130 * ( 1 + AP$6 ) )</f>
        <v>2.189209219145694</v>
      </c>
      <c r="AQ130" s="254">
        <f xml:space="preserve"> IF( InpS!AQ82, InpS!AQ82, AP130 * ( 1 + AQ$6 ) )</f>
        <v>2.2329864092852971</v>
      </c>
      <c r="AR130" s="254">
        <f xml:space="preserve"> IF( InpS!AR82, InpS!AR82, AQ130 * ( 1 + AR$6 ) )</f>
        <v>2.2776390033651719</v>
      </c>
      <c r="AS130" s="254">
        <f xml:space="preserve"> IF( InpS!AS82, InpS!AS82, AR130 * ( 1 + AS$6 ) )</f>
        <v>2.32318450666732</v>
      </c>
      <c r="AT130" s="254">
        <f xml:space="preserve"> IF( InpS!AT82, InpS!AT82, AS130 * ( 1 + AT$6 ) )</f>
        <v>2.369640774523456</v>
      </c>
      <c r="AU130" s="254">
        <f xml:space="preserve"> IF( InpS!AU82, InpS!AU82, AT130 * ( 1 + AU$6 ) )</f>
        <v>2.4170260193148838</v>
      </c>
      <c r="AV130" s="254">
        <f xml:space="preserve"> IF( InpS!AV82, InpS!AV82, AU130 * ( 1 + AV$6 ) )</f>
        <v>2.4653588176123469</v>
      </c>
      <c r="AW130" s="254">
        <f xml:space="preserve"> IF( InpS!AW82, InpS!AW82, AV130 * ( 1 + AW$6 ) )</f>
        <v>2.5146581174586538</v>
      </c>
      <c r="AX130" s="254">
        <f xml:space="preserve"> IF( InpS!AX82, InpS!AX82, AW130 * ( 1 + AX$6 ) )</f>
        <v>2.5649432457969321</v>
      </c>
      <c r="AY130" s="254">
        <f xml:space="preserve"> IF( InpS!AY82, InpS!AY82, AX130 * ( 1 + AY$6 ) )</f>
        <v>2.6162339160474257</v>
      </c>
      <c r="AZ130" s="254">
        <f xml:space="preserve"> IF( InpS!AZ82, InpS!AZ82, AY130 * ( 1 + AZ$6 ) )</f>
        <v>2.6685502358358013</v>
      </c>
      <c r="BA130" s="254">
        <f xml:space="preserve"> IF( InpS!BA82, InpS!BA82, AZ130 * ( 1 + BA$6 ) )</f>
        <v>2.7219127148759976</v>
      </c>
      <c r="BB130" s="254">
        <f xml:space="preserve"> IF( InpS!BB82, InpS!BB82, BA130 * ( 1 + BB$6 ) )</f>
        <v>2.7763422730107057</v>
      </c>
      <c r="BC130" s="254">
        <f xml:space="preserve"> IF( InpS!BC82, InpS!BC82, BB130 * ( 1 + BC$6 ) )</f>
        <v>2.8318602484126347</v>
      </c>
      <c r="BD130" s="254">
        <f xml:space="preserve"> IF( InpS!BD82, InpS!BD82, BC130 * ( 1 + BD$6 ) )</f>
        <v>2.8884884059497753</v>
      </c>
      <c r="BE130" s="254">
        <f xml:space="preserve"> IF( InpS!BE82, InpS!BE82, BD130 * ( 1 + BE$6 ) )</f>
        <v>2.9462489457179419</v>
      </c>
      <c r="BF130" s="254">
        <f xml:space="preserve"> IF( InpS!BF82, InpS!BF82, BE130 * ( 1 + BF$6 ) )</f>
        <v>3.0051645117439389</v>
      </c>
      <c r="BG130" s="254">
        <f xml:space="preserve"> IF( InpS!BG82, InpS!BG82, BF130 * ( 1 + BG$6 ) )</f>
        <v>3.0652582008627616</v>
      </c>
      <c r="BH130" s="254">
        <f xml:space="preserve"> IF( InpS!BH82, InpS!BH82, BG130 * ( 1 + BH$6 ) )</f>
        <v>3.1265535717723139</v>
      </c>
      <c r="BI130" s="254">
        <f xml:space="preserve"> IF( InpS!BI82, InpS!BI82, BH130 * ( 1 + BI$6 ) )</f>
        <v>3.189074654269191</v>
      </c>
      <c r="BJ130" s="254">
        <f xml:space="preserve"> IF( InpS!BJ82, InpS!BJ82, BI130 * ( 1 + BJ$6 ) )</f>
        <v>3.2528459586691474</v>
      </c>
      <c r="BK130" s="254">
        <f xml:space="preserve"> IF( InpS!BK82, InpS!BK82, BJ130 * ( 1 + BK$6 ) )</f>
        <v>3.3178924854159462</v>
      </c>
      <c r="BL130" s="254">
        <f xml:space="preserve"> IF( InpS!BL82, InpS!BL82, BK130 * ( 1 + BL$6 ) )</f>
        <v>3.3842397348823514</v>
      </c>
      <c r="BM130" s="254">
        <f xml:space="preserve"> IF( InpS!BM82, InpS!BM82, BL130 * ( 1 + BM$6 ) )</f>
        <v>3.4519137173671131</v>
      </c>
      <c r="BN130" s="254">
        <f xml:space="preserve"> IF( InpS!BN82, InpS!BN82, BM130 * ( 1 + BN$6 ) )</f>
        <v>3.520940963291856</v>
      </c>
      <c r="BO130" s="254">
        <f xml:space="preserve"> IF( InpS!BO82, InpS!BO82, BN130 * ( 1 + BO$6 ) )</f>
        <v>3.591348533601876</v>
      </c>
      <c r="BP130" s="254">
        <f xml:space="preserve"> IF( InpS!BP82, InpS!BP82, BO130 * ( 1 + BP$6 ) )</f>
        <v>3.6631640303749191</v>
      </c>
      <c r="BQ130" s="254">
        <f xml:space="preserve"> IF( InpS!BQ82, InpS!BQ82, BP130 * ( 1 + BQ$6 ) )</f>
        <v>3.7364156076421007</v>
      </c>
      <c r="BR130" s="254">
        <f xml:space="preserve"> IF( InpS!BR82, InpS!BR82, BQ130 * ( 1 + BR$6 ) )</f>
        <v>3.8111319824252106</v>
      </c>
      <c r="BS130" s="254">
        <f xml:space="preserve"> IF( InpS!BS82, InpS!BS82, BR130 * ( 1 + BS$6 ) )</f>
        <v>3.8873424459947263</v>
      </c>
      <c r="BT130" s="254">
        <f xml:space="preserve"> IF( InpS!BT82, InpS!BT82, BS130 * ( 1 + BT$6 ) )</f>
        <v>3.9650768753529535</v>
      </c>
      <c r="BU130" s="254">
        <f xml:space="preserve"> IF( InpS!BU82, InpS!BU82, BT130 * ( 1 + BU$6 ) )</f>
        <v>4.0443657449467905</v>
      </c>
      <c r="BV130" s="254">
        <f xml:space="preserve"> IF( InpS!BV82, InpS!BV82, BU130 * ( 1 + BV$6 ) )</f>
        <v>4.1252401386147124</v>
      </c>
      <c r="BW130" s="254">
        <f xml:space="preserve"> IF( InpS!BW82, InpS!BW82, BV130 * ( 1 + BW$6 ) )</f>
        <v>4.2077317617726537</v>
      </c>
      <c r="BX130" s="254">
        <f xml:space="preserve"> IF( InpS!BX82, InpS!BX82, BW130 * ( 1 + BX$6 ) )</f>
        <v>4.2918729538435745</v>
      </c>
      <c r="BY130" s="254">
        <f xml:space="preserve"> IF( InpS!BY82, InpS!BY82, BX130 * ( 1 + BY$6 ) )</f>
        <v>4.3776967009355721</v>
      </c>
      <c r="BZ130" s="254">
        <f xml:space="preserve"> IF( InpS!BZ82, InpS!BZ82, BY130 * ( 1 + BZ$6 ) )</f>
        <v>4.4652366487735202</v>
      </c>
      <c r="CA130" s="254">
        <f xml:space="preserve"> IF( InpS!CA82, InpS!CA82, BZ130 * ( 1 + CA$6 ) )</f>
        <v>4.5545271158892966</v>
      </c>
      <c r="CB130" s="254">
        <f xml:space="preserve"> IF( InpS!CB82, InpS!CB82, CA130 * ( 1 + CB$6 ) )</f>
        <v>4.6456031070757717</v>
      </c>
      <c r="CC130" s="254">
        <f xml:space="preserve"> IF( InpS!CC82, InpS!CC82, CB130 * ( 1 + CC$6 ) )</f>
        <v>4.7385003271098389</v>
      </c>
      <c r="CD130" s="254">
        <f xml:space="preserve"> IF( InpS!CD82, InpS!CD82, CC130 * ( 1 + CD$6 ) )</f>
        <v>4.8332551947498574</v>
      </c>
      <c r="CE130" s="254">
        <f xml:space="preserve"> IF( InpS!CE82, InpS!CE82, CD130 * ( 1 + CE$6 ) )</f>
        <v>4.9299048570129997</v>
      </c>
      <c r="CF130" s="254">
        <f xml:space="preserve"> IF( InpS!CF82, InpS!CF82, CE130 * ( 1 + CF$6 ) )</f>
        <v>5.0284872037381021</v>
      </c>
      <c r="CG130" s="254">
        <f xml:space="preserve"> IF( InpS!CG82, InpS!CG82, CF130 * ( 1 + CG$6 ) )</f>
        <v>5.1290408824397238</v>
      </c>
      <c r="CH130" s="254">
        <f xml:space="preserve"> IF( InpS!CH82, InpS!CH82, CG130 * ( 1 + CH$6 ) )</f>
        <v>5.2316053134592417</v>
      </c>
      <c r="CI130" s="254">
        <f xml:space="preserve"> IF( InpS!CI82, InpS!CI82, CH130 * ( 1 + CI$6 ) )</f>
        <v>5.3362207054189179</v>
      </c>
      <c r="CJ130" s="254">
        <f xml:space="preserve"> IF( InpS!CJ82, InpS!CJ82, CI130 * ( 1 + CJ$6 ) )</f>
        <v>5.4429280709849968</v>
      </c>
      <c r="CK130" s="254">
        <f xml:space="preserve"> IF( InpS!CK82, InpS!CK82, CJ130 * ( 1 + CK$6 ) )</f>
        <v>5.5517692429460199</v>
      </c>
      <c r="CL130" s="254">
        <f xml:space="preserve"> IF( InpS!CL82, InpS!CL82, CK130 * ( 1 + CL$6 ) )</f>
        <v>5.6627868906126464</v>
      </c>
      <c r="CM130" s="254">
        <f xml:space="preserve"> IF( InpS!CM82, InpS!CM82, CL130 * ( 1 + CM$6 ) )</f>
        <v>5.7760245365454281</v>
      </c>
      <c r="CN130" s="254">
        <f xml:space="preserve"> IF( InpS!CN82, InpS!CN82, CM130 * ( 1 + CN$6 ) )</f>
        <v>5.8915265736170772</v>
      </c>
      <c r="CO130" s="254">
        <f xml:space="preserve"> IF( InpS!CO82, InpS!CO82, CN130 * ( 1 + CO$6 ) )</f>
        <v>6.0093382824159312</v>
      </c>
    </row>
    <row r="131" spans="1:211" s="336" customFormat="1" outlineLevel="2" x14ac:dyDescent="0.2">
      <c r="B131" s="337"/>
      <c r="D131" s="338"/>
      <c r="E131" s="336" t="str">
        <f>InpS!E83</f>
        <v>Water: Intermediate off-peak rate</v>
      </c>
      <c r="F131" s="336">
        <f>InpS!F83</f>
        <v>0</v>
      </c>
      <c r="H131" s="344" t="str">
        <f>InpS!H83</f>
        <v>£/m3</v>
      </c>
      <c r="J131" s="336">
        <f>InpS!J83</f>
        <v>0</v>
      </c>
      <c r="K131" s="254">
        <f xml:space="preserve"> IF( InpS!K83, InpS!K83, J131 * ( 1 + K$6 ) )</f>
        <v>0.8096000000000001</v>
      </c>
      <c r="L131" s="254">
        <f xml:space="preserve"> IF( InpS!L83, InpS!L83, K131 * ( 1 + L$6 ) )</f>
        <v>0.97199999999999998</v>
      </c>
      <c r="M131" s="254">
        <f xml:space="preserve"> IF( InpS!M83, InpS!M83, L131 * ( 1 + M$6 ) )</f>
        <v>1.1966000000000001</v>
      </c>
      <c r="N131" s="254">
        <f xml:space="preserve"> IF( InpS!N83, InpS!N83, M131 * ( 1 + N$6 ) )</f>
        <v>1.2837000000000001</v>
      </c>
      <c r="O131" s="254">
        <f xml:space="preserve"> IF( InpS!O83, InpS!O83, N131 * ( 1 + O$6 ) )</f>
        <v>1.3705000000000001</v>
      </c>
      <c r="P131" s="254">
        <f xml:space="preserve"> IF( InpS!P83, InpS!P83, O131 * ( 1 + P$6 ) )</f>
        <v>1.4153</v>
      </c>
      <c r="Q131" s="254">
        <f xml:space="preserve"> IF( InpS!Q83, InpS!Q83, P131 * ( 1 + Q$6 ) )</f>
        <v>1.3134999999999999</v>
      </c>
      <c r="R131" s="254">
        <f xml:space="preserve"> IF( InpS!R83, InpS!R83, Q131 * ( 1 + R$6 ) )</f>
        <v>1.3681000000000001</v>
      </c>
      <c r="S131" s="254">
        <f xml:space="preserve"> IF( InpS!S83, InpS!S83, R131 * ( 1 + S$6 ) )</f>
        <v>1.3882999999999999</v>
      </c>
      <c r="T131" s="254">
        <f xml:space="preserve"> IF( InpS!T83, InpS!T83, S131 * ( 1 + T$6 ) )</f>
        <v>1.416061564559155</v>
      </c>
      <c r="U131" s="254">
        <f xml:space="preserve"> IF( InpS!U83, InpS!U83, T131 * ( 1 + U$6 ) )</f>
        <v>1.444378271714847</v>
      </c>
      <c r="V131" s="254">
        <f xml:space="preserve"> IF( InpS!V83, InpS!V83, U131 * ( 1 + V$6 ) )</f>
        <v>1.4732612225453972</v>
      </c>
      <c r="W131" s="254">
        <f xml:space="preserve"> IF( InpS!W83, InpS!W83, V131 * ( 1 + W$6 ) )</f>
        <v>1.5027217401152264</v>
      </c>
      <c r="X131" s="254">
        <f xml:space="preserve"> IF( InpS!X83, InpS!X83, W131 * ( 1 + X$6 ) )</f>
        <v>1.5327713739138684</v>
      </c>
      <c r="Y131" s="254">
        <f xml:space="preserve"> IF( InpS!Y83, InpS!Y83, X131 * ( 1 + Y$6 ) )</f>
        <v>1.5634219043837487</v>
      </c>
      <c r="Z131" s="254">
        <f xml:space="preserve"> IF( InpS!Z83, InpS!Z83, Y131 * ( 1 + Z$6 ) )</f>
        <v>1.5946853475385041</v>
      </c>
      <c r="AA131" s="254">
        <f xml:space="preserve"> IF( InpS!AA83, InpS!AA83, Z131 * ( 1 + AA$6 ) )</f>
        <v>1.6265739596736544</v>
      </c>
      <c r="AB131" s="254">
        <f xml:space="preserve"> IF( InpS!AB83, InpS!AB83, AA131 * ( 1 + AB$6 ) )</f>
        <v>1.6591002421714725</v>
      </c>
      <c r="AC131" s="254">
        <f xml:space="preserve"> IF( InpS!AC83, InpS!AC83, AB131 * ( 1 + AC$6 ) )</f>
        <v>1.6922769464019365</v>
      </c>
      <c r="AD131" s="254">
        <f xml:space="preserve"> IF( InpS!AD83, InpS!AD83, AC131 * ( 1 + AD$6 ) )</f>
        <v>1.7261170787216853</v>
      </c>
      <c r="AE131" s="254">
        <f xml:space="preserve"> IF( InpS!AE83, InpS!AE83, AD131 * ( 1 + AE$6 ) )</f>
        <v>1.7606339055729368</v>
      </c>
      <c r="AF131" s="254">
        <f xml:space="preserve"> IF( InpS!AF83, InpS!AF83, AE131 * ( 1 + AF$6 ) )</f>
        <v>1.7958409586843684</v>
      </c>
      <c r="AG131" s="254">
        <f xml:space="preserve"> IF( InpS!AG83, InpS!AG83, AF131 * ( 1 + AG$6 ) )</f>
        <v>1.8317520403759993</v>
      </c>
      <c r="AH131" s="254">
        <f xml:space="preserve"> IF( InpS!AH83, InpS!AH83, AG131 * ( 1 + AH$6 ) )</f>
        <v>1.8683812289701522</v>
      </c>
      <c r="AI131" s="254">
        <f xml:space="preserve"> IF( InpS!AI83, InpS!AI83, AH131 * ( 1 + AI$6 ) )</f>
        <v>1.9057428843106179</v>
      </c>
      <c r="AJ131" s="254">
        <f xml:space="preserve"> IF( InpS!AJ83, InpS!AJ83, AI131 * ( 1 + AJ$6 ) )</f>
        <v>1.943851653392185</v>
      </c>
      <c r="AK131" s="254">
        <f xml:space="preserve"> IF( InpS!AK83, InpS!AK83, AJ131 * ( 1 + AK$6 ) )</f>
        <v>1.9827224761027431</v>
      </c>
      <c r="AL131" s="254">
        <f xml:space="preserve"> IF( InpS!AL83, InpS!AL83, AK131 * ( 1 + AL$6 ) )</f>
        <v>2.0223705910802079</v>
      </c>
      <c r="AM131" s="254">
        <f xml:space="preserve"> IF( InpS!AM83, InpS!AM83, AL131 * ( 1 + AM$6 ) )</f>
        <v>2.062811541686568</v>
      </c>
      <c r="AN131" s="254">
        <f xml:space="preserve"> IF( InpS!AN83, InpS!AN83, AM131 * ( 1 + AN$6 ) )</f>
        <v>2.1040611821013933</v>
      </c>
      <c r="AO131" s="254">
        <f xml:space="preserve"> IF( InpS!AO83, InpS!AO83, AN131 * ( 1 + AO$6 ) )</f>
        <v>2.1461356835371928</v>
      </c>
      <c r="AP131" s="254">
        <f xml:space="preserve"> IF( InpS!AP83, InpS!AP83, AO131 * ( 1 + AP$6 ) )</f>
        <v>2.1890515405790603</v>
      </c>
      <c r="AQ131" s="254">
        <f xml:space="preserve"> IF( InpS!AQ83, InpS!AQ83, AP131 * ( 1 + AQ$6 ) )</f>
        <v>2.2328255776510932</v>
      </c>
      <c r="AR131" s="254">
        <f xml:space="preserve"> IF( InpS!AR83, InpS!AR83, AQ131 * ( 1 + AR$6 ) )</f>
        <v>2.2774749556121203</v>
      </c>
      <c r="AS131" s="254">
        <f xml:space="preserve"> IF( InpS!AS83, InpS!AS83, AR131 * ( 1 + AS$6 ) )</f>
        <v>2.3230171784833189</v>
      </c>
      <c r="AT131" s="254">
        <f xml:space="preserve"> IF( InpS!AT83, InpS!AT83, AS131 * ( 1 + AT$6 ) )</f>
        <v>2.3694701003103673</v>
      </c>
      <c r="AU131" s="254">
        <f xml:space="preserve"> IF( InpS!AU83, InpS!AU83, AT131 * ( 1 + AU$6 ) )</f>
        <v>2.4168519321628157</v>
      </c>
      <c r="AV131" s="254">
        <f xml:space="preserve"> IF( InpS!AV83, InpS!AV83, AU131 * ( 1 + AV$6 ) )</f>
        <v>2.4651812492734235</v>
      </c>
      <c r="AW131" s="254">
        <f xml:space="preserve"> IF( InpS!AW83, InpS!AW83, AV131 * ( 1 + AW$6 ) )</f>
        <v>2.5144769983202599</v>
      </c>
      <c r="AX131" s="254">
        <f xml:space="preserve"> IF( InpS!AX83, InpS!AX83, AW131 * ( 1 + AX$6 ) )</f>
        <v>2.564758504854423</v>
      </c>
      <c r="AY131" s="254">
        <f xml:space="preserve"> IF( InpS!AY83, InpS!AY83, AX131 * ( 1 + AY$6 ) )</f>
        <v>2.6160454808762905</v>
      </c>
      <c r="AZ131" s="254">
        <f xml:space="preserve"> IF( InpS!AZ83, InpS!AZ83, AY131 * ( 1 + AZ$6 ) )</f>
        <v>2.6683580325632699</v>
      </c>
      <c r="BA131" s="254">
        <f xml:space="preserve"> IF( InpS!BA83, InpS!BA83, AZ131 * ( 1 + BA$6 ) )</f>
        <v>2.7217166681520801</v>
      </c>
      <c r="BB131" s="254">
        <f xml:space="preserve"> IF( InpS!BB83, InpS!BB83, BA131 * ( 1 + BB$6 ) )</f>
        <v>2.7761423059786541</v>
      </c>
      <c r="BC131" s="254">
        <f xml:space="preserve"> IF( InpS!BC83, InpS!BC83, BB131 * ( 1 + BC$6 ) )</f>
        <v>2.8316562826788112</v>
      </c>
      <c r="BD131" s="254">
        <f xml:space="preserve"> IF( InpS!BD83, InpS!BD83, BC131 * ( 1 + BD$6 ) )</f>
        <v>2.88828036155292</v>
      </c>
      <c r="BE131" s="254">
        <f xml:space="preserve"> IF( InpS!BE83, InpS!BE83, BD131 * ( 1 + BE$6 ) )</f>
        <v>2.9460367410978248</v>
      </c>
      <c r="BF131" s="254">
        <f xml:space="preserve"> IF( InpS!BF83, InpS!BF83, BE131 * ( 1 + BF$6 ) )</f>
        <v>3.0049480637093859</v>
      </c>
      <c r="BG131" s="254">
        <f xml:space="preserve"> IF( InpS!BG83, InpS!BG83, BF131 * ( 1 + BG$6 ) )</f>
        <v>3.065037424559041</v>
      </c>
      <c r="BH131" s="254">
        <f xml:space="preserve"> IF( InpS!BH83, InpS!BH83, BG131 * ( 1 + BH$6 ) )</f>
        <v>3.126328380647871</v>
      </c>
      <c r="BI131" s="254">
        <f xml:space="preserve"> IF( InpS!BI83, InpS!BI83, BH131 * ( 1 + BI$6 ) )</f>
        <v>3.1888449600417159</v>
      </c>
      <c r="BJ131" s="254">
        <f xml:space="preserve"> IF( InpS!BJ83, InpS!BJ83, BI131 * ( 1 + BJ$6 ) )</f>
        <v>3.2526116712909667</v>
      </c>
      <c r="BK131" s="254">
        <f xml:space="preserve"> IF( InpS!BK83, InpS!BK83, BJ131 * ( 1 + BK$6 ) )</f>
        <v>3.3176535130387199</v>
      </c>
      <c r="BL131" s="254">
        <f xml:space="preserve"> IF( InpS!BL83, InpS!BL83, BK131 * ( 1 + BL$6 ) )</f>
        <v>3.3839959838210669</v>
      </c>
      <c r="BM131" s="254">
        <f xml:space="preserve"> IF( InpS!BM83, InpS!BM83, BL131 * ( 1 + BM$6 ) )</f>
        <v>3.4516650920633563</v>
      </c>
      <c r="BN131" s="254">
        <f xml:space="preserve"> IF( InpS!BN83, InpS!BN83, BM131 * ( 1 + BN$6 ) )</f>
        <v>3.5206873662763498</v>
      </c>
      <c r="BO131" s="254">
        <f xml:space="preserve"> IF( InpS!BO83, InpS!BO83, BN131 * ( 1 + BO$6 ) )</f>
        <v>3.59108986545627</v>
      </c>
      <c r="BP131" s="254">
        <f xml:space="preserve"> IF( InpS!BP83, InpS!BP83, BO131 * ( 1 + BP$6 ) )</f>
        <v>3.6629001896928126</v>
      </c>
      <c r="BQ131" s="254">
        <f xml:space="preserve"> IF( InpS!BQ83, InpS!BQ83, BP131 * ( 1 + BQ$6 ) )</f>
        <v>3.7361464909892894</v>
      </c>
      <c r="BR131" s="254">
        <f xml:space="preserve"> IF( InpS!BR83, InpS!BR83, BQ131 * ( 1 + BR$6 ) )</f>
        <v>3.8108574842991363</v>
      </c>
      <c r="BS131" s="254">
        <f xml:space="preserve"> IF( InpS!BS83, InpS!BS83, BR131 * ( 1 + BS$6 ) )</f>
        <v>3.8870624587831166</v>
      </c>
      <c r="BT131" s="254">
        <f xml:space="preserve"> IF( InpS!BT83, InpS!BT83, BS131 * ( 1 + BT$6 ) )</f>
        <v>3.964791289291635</v>
      </c>
      <c r="BU131" s="254">
        <f xml:space="preserve"> IF( InpS!BU83, InpS!BU83, BT131 * ( 1 + BU$6 ) )</f>
        <v>4.0440744480766568</v>
      </c>
      <c r="BV131" s="254">
        <f xml:space="preserve"> IF( InpS!BV83, InpS!BV83, BU131 * ( 1 + BV$6 ) )</f>
        <v>4.1249430167378325</v>
      </c>
      <c r="BW131" s="254">
        <f xml:space="preserve"> IF( InpS!BW83, InpS!BW83, BV131 * ( 1 + BW$6 ) )</f>
        <v>4.2074286984075027</v>
      </c>
      <c r="BX131" s="254">
        <f xml:space="preserve"> IF( InpS!BX83, InpS!BX83, BW131 * ( 1 + BX$6 ) )</f>
        <v>4.2915638301793688</v>
      </c>
      <c r="BY131" s="254">
        <f xml:space="preserve"> IF( InpS!BY83, InpS!BY83, BX131 * ( 1 + BY$6 ) )</f>
        <v>4.3773813957856929</v>
      </c>
      <c r="BZ131" s="254">
        <f xml:space="preserve"> IF( InpS!BZ83, InpS!BZ83, BY131 * ( 1 + BZ$6 ) )</f>
        <v>4.4649150385280034</v>
      </c>
      <c r="CA131" s="254">
        <f xml:space="preserve"> IF( InpS!CA83, InpS!CA83, BZ131 * ( 1 + CA$6 ) )</f>
        <v>4.5541990744663723</v>
      </c>
      <c r="CB131" s="254">
        <f xml:space="preserve"> IF( InpS!CB83, InpS!CB83, CA131 * ( 1 + CB$6 ) )</f>
        <v>4.6452685058724397</v>
      </c>
      <c r="CC131" s="254">
        <f xml:space="preserve"> IF( InpS!CC83, InpS!CC83, CB131 * ( 1 + CC$6 ) )</f>
        <v>4.7381590349514484</v>
      </c>
      <c r="CD131" s="254">
        <f xml:space="preserve"> IF( InpS!CD83, InpS!CD83, CC131 * ( 1 + CD$6 ) )</f>
        <v>4.8329070778386836</v>
      </c>
      <c r="CE131" s="254">
        <f xml:space="preserve"> IF( InpS!CE83, InpS!CE83, CD131 * ( 1 + CE$6 ) )</f>
        <v>4.9295497788757912</v>
      </c>
      <c r="CF131" s="254">
        <f xml:space="preserve"> IF( InpS!CF83, InpS!CF83, CE131 * ( 1 + CF$6 ) )</f>
        <v>5.028125025172578</v>
      </c>
      <c r="CG131" s="254">
        <f xml:space="preserve"> IF( InpS!CG83, InpS!CG83, CF131 * ( 1 + CG$6 ) )</f>
        <v>5.1286714614600033</v>
      </c>
      <c r="CH131" s="254">
        <f xml:space="preserve"> IF( InpS!CH83, InpS!CH83, CG131 * ( 1 + CH$6 ) )</f>
        <v>5.2312285052401792</v>
      </c>
      <c r="CI131" s="254">
        <f xml:space="preserve"> IF( InpS!CI83, InpS!CI83, CH131 * ( 1 + CI$6 ) )</f>
        <v>5.3358363622393279</v>
      </c>
      <c r="CJ131" s="254">
        <f xml:space="preserve"> IF( InpS!CJ83, InpS!CJ83, CI131 * ( 1 + CJ$6 ) )</f>
        <v>5.4425360421697428</v>
      </c>
      <c r="CK131" s="254">
        <f xml:space="preserve"> IF( InpS!CK83, InpS!CK83, CJ131 * ( 1 + CK$6 ) )</f>
        <v>5.5513693748069421</v>
      </c>
      <c r="CL131" s="254">
        <f xml:space="preserve"> IF( InpS!CL83, InpS!CL83, CK131 * ( 1 + CL$6 ) )</f>
        <v>5.6623790263883151</v>
      </c>
      <c r="CM131" s="254">
        <f xml:space="preserve"> IF( InpS!CM83, InpS!CM83, CL131 * ( 1 + CM$6 ) )</f>
        <v>5.775608516339684</v>
      </c>
      <c r="CN131" s="254">
        <f xml:space="preserve"> IF( InpS!CN83, InpS!CN83, CM131 * ( 1 + CN$6 ) )</f>
        <v>5.8911022343363495</v>
      </c>
      <c r="CO131" s="254">
        <f xml:space="preserve"> IF( InpS!CO83, InpS!CO83, CN131 * ( 1 + CO$6 ) )</f>
        <v>6.008905457705298</v>
      </c>
    </row>
    <row r="132" spans="1:211" s="347" customFormat="1" ht="2.1" customHeight="1" outlineLevel="2" x14ac:dyDescent="0.2">
      <c r="E132" s="348"/>
      <c r="H132" s="349"/>
      <c r="K132" s="350"/>
      <c r="L132" s="351"/>
      <c r="M132" s="351"/>
      <c r="N132" s="351"/>
      <c r="O132" s="351"/>
      <c r="P132" s="351"/>
      <c r="Q132" s="351"/>
      <c r="R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c r="BB132" s="351"/>
      <c r="BC132" s="351"/>
      <c r="BD132" s="351"/>
      <c r="BE132" s="351"/>
      <c r="BF132" s="351"/>
      <c r="BG132" s="351"/>
      <c r="BH132" s="351"/>
      <c r="BI132" s="351"/>
      <c r="BJ132" s="351"/>
      <c r="BK132" s="351"/>
      <c r="BL132" s="351"/>
      <c r="BM132" s="351"/>
      <c r="BN132" s="351"/>
      <c r="BO132" s="351"/>
      <c r="BP132" s="351"/>
      <c r="BQ132" s="351"/>
      <c r="BR132" s="351"/>
      <c r="BS132" s="351"/>
      <c r="BT132" s="351"/>
      <c r="BU132" s="351"/>
      <c r="BV132" s="351"/>
      <c r="BW132" s="351"/>
      <c r="BX132" s="351"/>
      <c r="BY132" s="351"/>
      <c r="BZ132" s="351"/>
      <c r="CA132" s="351"/>
      <c r="CB132" s="351"/>
      <c r="CC132" s="351"/>
      <c r="CD132" s="351"/>
      <c r="CE132" s="351"/>
      <c r="CF132" s="351"/>
      <c r="CG132" s="351"/>
      <c r="CH132" s="351"/>
      <c r="CI132" s="351"/>
      <c r="CJ132" s="351"/>
      <c r="CK132" s="351"/>
      <c r="CL132" s="351"/>
      <c r="CM132" s="351"/>
      <c r="CN132" s="351"/>
      <c r="CO132" s="351"/>
      <c r="CP132" s="352"/>
      <c r="CQ132" s="352"/>
      <c r="CR132" s="352"/>
      <c r="CS132" s="352"/>
      <c r="CT132" s="352"/>
      <c r="CU132" s="352"/>
      <c r="CV132" s="352"/>
      <c r="CW132" s="352"/>
      <c r="CX132" s="352"/>
      <c r="CY132" s="352"/>
      <c r="CZ132" s="352"/>
      <c r="DA132" s="352"/>
      <c r="DB132" s="352"/>
      <c r="DC132" s="352"/>
      <c r="DD132" s="352"/>
      <c r="DE132" s="352"/>
      <c r="DF132" s="352"/>
      <c r="DG132" s="352"/>
      <c r="DH132" s="352"/>
      <c r="DI132" s="352"/>
      <c r="DJ132" s="352"/>
      <c r="DK132" s="352"/>
      <c r="DL132" s="352"/>
      <c r="DM132" s="352"/>
      <c r="DN132" s="352"/>
      <c r="DO132" s="352"/>
      <c r="DP132" s="352"/>
      <c r="DQ132" s="352"/>
      <c r="DR132" s="352"/>
      <c r="DS132" s="352"/>
      <c r="DT132" s="352"/>
      <c r="DU132" s="352"/>
      <c r="DV132" s="352"/>
      <c r="DW132" s="352"/>
      <c r="DX132" s="352"/>
      <c r="DY132" s="352"/>
      <c r="DZ132" s="352"/>
      <c r="EA132" s="352"/>
      <c r="EB132" s="352"/>
      <c r="EC132" s="352"/>
      <c r="ED132" s="352"/>
      <c r="EE132" s="352"/>
      <c r="EF132" s="352"/>
      <c r="EG132" s="352"/>
      <c r="EH132" s="352"/>
      <c r="EI132" s="352"/>
      <c r="EJ132" s="352"/>
      <c r="EK132" s="352"/>
      <c r="EL132" s="352"/>
      <c r="EM132" s="352"/>
      <c r="EN132" s="352"/>
      <c r="EO132" s="352"/>
      <c r="EP132" s="352"/>
      <c r="EQ132" s="352"/>
      <c r="ER132" s="352"/>
      <c r="ES132" s="352"/>
      <c r="ET132" s="352"/>
      <c r="EU132" s="352"/>
      <c r="EV132" s="352"/>
      <c r="EW132" s="352"/>
      <c r="EX132" s="352"/>
      <c r="EY132" s="352"/>
      <c r="EZ132" s="352"/>
      <c r="FA132" s="352"/>
      <c r="FB132" s="352"/>
      <c r="FC132" s="352"/>
      <c r="FD132" s="352"/>
      <c r="FE132" s="352"/>
      <c r="FF132" s="352"/>
      <c r="FG132" s="352"/>
      <c r="FH132" s="352"/>
      <c r="FI132" s="352"/>
      <c r="FJ132" s="352"/>
      <c r="FK132" s="352"/>
      <c r="FL132" s="352"/>
      <c r="FM132" s="352"/>
      <c r="FN132" s="352"/>
      <c r="FO132" s="352"/>
      <c r="FP132" s="352"/>
      <c r="FQ132" s="352"/>
      <c r="FR132" s="352"/>
      <c r="FS132" s="352"/>
      <c r="FT132" s="352"/>
      <c r="FU132" s="352"/>
      <c r="FV132" s="352"/>
      <c r="FW132" s="352"/>
      <c r="FX132" s="352"/>
      <c r="FY132" s="352"/>
      <c r="FZ132" s="352"/>
      <c r="GA132" s="352"/>
      <c r="GB132" s="352"/>
      <c r="GC132" s="352"/>
      <c r="GD132" s="352"/>
      <c r="GE132" s="352"/>
      <c r="GF132" s="352"/>
      <c r="GG132" s="352"/>
      <c r="GH132" s="352"/>
      <c r="GI132" s="352"/>
      <c r="GJ132" s="352"/>
      <c r="GK132" s="352"/>
      <c r="GL132" s="352"/>
      <c r="GM132" s="352"/>
      <c r="GN132" s="352"/>
      <c r="GO132" s="352"/>
      <c r="GP132" s="352"/>
      <c r="GQ132" s="352"/>
      <c r="GR132" s="352"/>
      <c r="GS132" s="352"/>
      <c r="GT132" s="352"/>
      <c r="GU132" s="352"/>
      <c r="GV132" s="352"/>
      <c r="GW132" s="352"/>
      <c r="GX132" s="352"/>
      <c r="GY132" s="352"/>
      <c r="GZ132" s="352"/>
      <c r="HA132" s="352"/>
      <c r="HB132" s="352"/>
      <c r="HC132" s="352"/>
    </row>
    <row r="133" spans="1:211" outlineLevel="2" x14ac:dyDescent="0.2">
      <c r="B133" s="61"/>
      <c r="D133" s="39"/>
      <c r="E133" t="s">
        <v>389</v>
      </c>
      <c r="H133" s="163" t="s">
        <v>8</v>
      </c>
      <c r="I133" s="90"/>
      <c r="K133" s="89">
        <f xml:space="preserve">  K128 + K129+ SUMPRODUCT( K$125:K$127, K130:K132 )</f>
        <v>5519.1762973629848</v>
      </c>
      <c r="L133" s="55">
        <f t="shared" ref="L133:BW133" si="101" xml:space="preserve">  L128 + L129+ SUMPRODUCT( L$125:L$127, L130:L132 )</f>
        <v>11220.563116869798</v>
      </c>
      <c r="M133" s="55">
        <f t="shared" si="101"/>
        <v>12315.011610078171</v>
      </c>
      <c r="N133" s="55">
        <f t="shared" si="101"/>
        <v>13521.302944025867</v>
      </c>
      <c r="O133" s="55">
        <f t="shared" si="101"/>
        <v>14918.72466839918</v>
      </c>
      <c r="P133" s="55">
        <f t="shared" si="101"/>
        <v>15859.046524889629</v>
      </c>
      <c r="Q133" s="55">
        <f t="shared" si="101"/>
        <v>15178.006467858135</v>
      </c>
      <c r="R133" s="55">
        <f t="shared" si="101"/>
        <v>16297.585041649047</v>
      </c>
      <c r="S133" s="55">
        <f t="shared" si="101"/>
        <v>17079.323846044841</v>
      </c>
      <c r="T133" s="55">
        <f t="shared" si="101"/>
        <v>17562.212116099516</v>
      </c>
      <c r="U133" s="55">
        <f t="shared" si="101"/>
        <v>17997.998305018387</v>
      </c>
      <c r="V133" s="55">
        <f t="shared" si="101"/>
        <v>18444.84345419682</v>
      </c>
      <c r="W133" s="55">
        <f t="shared" si="101"/>
        <v>18938.070609635528</v>
      </c>
      <c r="X133" s="55">
        <f t="shared" si="101"/>
        <v>19372.877661195973</v>
      </c>
      <c r="Y133" s="55">
        <f t="shared" si="101"/>
        <v>19854.670311980291</v>
      </c>
      <c r="Z133" s="55">
        <f t="shared" si="101"/>
        <v>19491.455474134764</v>
      </c>
      <c r="AA133" s="55">
        <f t="shared" si="101"/>
        <v>19979.597175771913</v>
      </c>
      <c r="AB133" s="55">
        <f t="shared" si="101"/>
        <v>20405.528868356534</v>
      </c>
      <c r="AC133" s="55">
        <f t="shared" si="101"/>
        <v>20879.024758930438</v>
      </c>
      <c r="AD133" s="55">
        <f t="shared" si="101"/>
        <v>21363.859129571876</v>
      </c>
      <c r="AE133" s="55">
        <f t="shared" si="101"/>
        <v>21900.574896881721</v>
      </c>
      <c r="AF133" s="55">
        <f t="shared" si="101"/>
        <v>22368.684091279516</v>
      </c>
      <c r="AG133" s="55">
        <f t="shared" si="101"/>
        <v>22889.264020177801</v>
      </c>
      <c r="AH133" s="55">
        <f t="shared" si="101"/>
        <v>23422.361538228186</v>
      </c>
      <c r="AI133" s="55">
        <f t="shared" si="101"/>
        <v>24012.708105155398</v>
      </c>
      <c r="AJ133" s="55">
        <f t="shared" si="101"/>
        <v>24527.376144767331</v>
      </c>
      <c r="AK133" s="55">
        <f t="shared" si="101"/>
        <v>25099.947846508734</v>
      </c>
      <c r="AL133" s="55">
        <f t="shared" si="101"/>
        <v>25686.346854398165</v>
      </c>
      <c r="AM133" s="55">
        <f t="shared" si="101"/>
        <v>26335.94070518186</v>
      </c>
      <c r="AN133" s="55">
        <f t="shared" si="101"/>
        <v>26902.034731847976</v>
      </c>
      <c r="AO133" s="55">
        <f t="shared" si="101"/>
        <v>26378.327481492008</v>
      </c>
      <c r="AP133" s="55">
        <f t="shared" si="101"/>
        <v>26989.252551656566</v>
      </c>
      <c r="AQ133" s="55">
        <f t="shared" si="101"/>
        <v>27665.529571532403</v>
      </c>
      <c r="AR133" s="55">
        <f t="shared" si="101"/>
        <v>28255.241529071252</v>
      </c>
      <c r="AS133" s="55">
        <f t="shared" si="101"/>
        <v>28911.041707867509</v>
      </c>
      <c r="AT133" s="55">
        <f t="shared" si="101"/>
        <v>29582.552742289852</v>
      </c>
      <c r="AU133" s="55">
        <f t="shared" si="101"/>
        <v>30326.150731394489</v>
      </c>
      <c r="AV133" s="55">
        <f t="shared" si="101"/>
        <v>30974.289270542442</v>
      </c>
      <c r="AW133" s="55">
        <f t="shared" si="101"/>
        <v>31695.332017509238</v>
      </c>
      <c r="AX133" s="55">
        <f t="shared" si="101"/>
        <v>32433.720729269888</v>
      </c>
      <c r="AY133" s="55">
        <f t="shared" si="101"/>
        <v>33251.653106398662</v>
      </c>
      <c r="AZ133" s="55">
        <f t="shared" si="101"/>
        <v>33964.29292151051</v>
      </c>
      <c r="BA133" s="55">
        <f t="shared" si="101"/>
        <v>34757.384295717013</v>
      </c>
      <c r="BB133" s="55">
        <f t="shared" si="101"/>
        <v>35569.638104676415</v>
      </c>
      <c r="BC133" s="55">
        <f t="shared" si="101"/>
        <v>36469.695599665181</v>
      </c>
      <c r="BD133" s="55">
        <f t="shared" si="101"/>
        <v>35700.898445176797</v>
      </c>
      <c r="BE133" s="55">
        <f t="shared" si="101"/>
        <v>36527.339997550574</v>
      </c>
      <c r="BF133" s="55">
        <f t="shared" si="101"/>
        <v>37373.509630069966</v>
      </c>
      <c r="BG133" s="55">
        <f t="shared" si="101"/>
        <v>38310.488877179661</v>
      </c>
      <c r="BH133" s="55">
        <f t="shared" si="101"/>
        <v>39127.009739505287</v>
      </c>
      <c r="BI133" s="55">
        <f t="shared" si="101"/>
        <v>40035.361171725439</v>
      </c>
      <c r="BJ133" s="55">
        <f t="shared" si="101"/>
        <v>40965.483336571473</v>
      </c>
      <c r="BK133" s="55">
        <f t="shared" si="101"/>
        <v>41995.771684260093</v>
      </c>
      <c r="BL133" s="55">
        <f t="shared" si="101"/>
        <v>42893.233591304706</v>
      </c>
      <c r="BM133" s="55">
        <f t="shared" si="101"/>
        <v>43891.995072006423</v>
      </c>
      <c r="BN133" s="55">
        <f t="shared" si="101"/>
        <v>44914.79490568272</v>
      </c>
      <c r="BO133" s="55">
        <f t="shared" si="101"/>
        <v>46048.120265739111</v>
      </c>
      <c r="BP133" s="55">
        <f t="shared" si="101"/>
        <v>47034.946340236907</v>
      </c>
      <c r="BQ133" s="55">
        <f t="shared" si="101"/>
        <v>48133.557204706398</v>
      </c>
      <c r="BR133" s="55">
        <f t="shared" si="101"/>
        <v>49258.725899122845</v>
      </c>
      <c r="BS133" s="55">
        <f t="shared" si="101"/>
        <v>48410.556003603582</v>
      </c>
      <c r="BT133" s="55">
        <f t="shared" si="101"/>
        <v>49439.571479833568</v>
      </c>
      <c r="BU133" s="55">
        <f t="shared" si="101"/>
        <v>50584.306556427655</v>
      </c>
      <c r="BV133" s="55">
        <f t="shared" si="101"/>
        <v>51756.378950842423</v>
      </c>
      <c r="BW133" s="55">
        <f t="shared" si="101"/>
        <v>53054.641346338605</v>
      </c>
      <c r="BX133" s="55">
        <f t="shared" ref="BX133:CO133" si="102" xml:space="preserve">  BX128 + BX129+ SUMPRODUCT( BX$125:BX$127, BX130:BX132 )</f>
        <v>54185.276653947287</v>
      </c>
      <c r="BY133" s="55">
        <f t="shared" si="102"/>
        <v>55443.517776850989</v>
      </c>
      <c r="BZ133" s="55">
        <f t="shared" si="102"/>
        <v>56731.928877837687</v>
      </c>
      <c r="CA133" s="55">
        <f t="shared" si="102"/>
        <v>58159.529208574255</v>
      </c>
      <c r="CB133" s="55">
        <f t="shared" si="102"/>
        <v>59402.303435936214</v>
      </c>
      <c r="CC133" s="55">
        <f t="shared" si="102"/>
        <v>60785.838826438587</v>
      </c>
      <c r="CD133" s="55">
        <f t="shared" si="102"/>
        <v>62202.689228711381</v>
      </c>
      <c r="CE133" s="55">
        <f t="shared" si="102"/>
        <v>63773.121478925648</v>
      </c>
      <c r="CF133" s="55">
        <f t="shared" si="102"/>
        <v>65139.714924115848</v>
      </c>
      <c r="CG133" s="55">
        <f t="shared" si="102"/>
        <v>66661.63696516733</v>
      </c>
      <c r="CH133" s="55">
        <f t="shared" si="102"/>
        <v>65408.154665590744</v>
      </c>
      <c r="CI133" s="55">
        <f t="shared" si="102"/>
        <v>67044.68871922062</v>
      </c>
      <c r="CJ133" s="55">
        <f t="shared" si="102"/>
        <v>68469.593939781262</v>
      </c>
      <c r="CK133" s="55">
        <f t="shared" si="102"/>
        <v>70055.311657886225</v>
      </c>
      <c r="CL133" s="55">
        <f t="shared" si="102"/>
        <v>71678.913394055911</v>
      </c>
      <c r="CM133" s="55">
        <f t="shared" si="102"/>
        <v>73341.343216907859</v>
      </c>
      <c r="CN133" s="55">
        <f t="shared" si="102"/>
        <v>75043.570089892062</v>
      </c>
      <c r="CO133" s="55">
        <f t="shared" si="102"/>
        <v>76786.588577938746</v>
      </c>
    </row>
    <row r="134" spans="1:211" outlineLevel="2" x14ac:dyDescent="0.2">
      <c r="B134" s="61"/>
      <c r="D134" s="39"/>
      <c r="E134" t="s">
        <v>448</v>
      </c>
      <c r="H134" s="163" t="s">
        <v>31</v>
      </c>
      <c r="I134" s="90"/>
      <c r="K134" s="110">
        <f xml:space="preserve"> K133 / MAX( 1, K$126 + K$125 )</f>
        <v>2.3787688222194476</v>
      </c>
      <c r="L134" s="110">
        <f t="shared" ref="L134:BW134" si="103" xml:space="preserve"> L133 / MAX( 1, L$126 + L$125 )</f>
        <v>1.5237925652743116</v>
      </c>
      <c r="M134" s="110">
        <f t="shared" si="103"/>
        <v>1.6452942025461659</v>
      </c>
      <c r="N134" s="110">
        <f t="shared" si="103"/>
        <v>1.7787239584697745</v>
      </c>
      <c r="O134" s="110">
        <f t="shared" si="103"/>
        <v>1.9272049882252089</v>
      </c>
      <c r="P134" s="110">
        <f t="shared" si="103"/>
        <v>2.0228699683219467</v>
      </c>
      <c r="Q134" s="110">
        <f t="shared" si="103"/>
        <v>1.9064394612706599</v>
      </c>
      <c r="R134" s="110">
        <f t="shared" si="103"/>
        <v>2.0158525350982548</v>
      </c>
      <c r="S134" s="110">
        <f t="shared" si="103"/>
        <v>2.0746932673660812</v>
      </c>
      <c r="T134" s="110">
        <f t="shared" si="103"/>
        <v>2.1077933200072732</v>
      </c>
      <c r="U134" s="110">
        <f t="shared" si="103"/>
        <v>2.1450176968621308</v>
      </c>
      <c r="V134" s="110">
        <f t="shared" si="103"/>
        <v>2.1829203830266617</v>
      </c>
      <c r="W134" s="110">
        <f t="shared" si="103"/>
        <v>2.2195500937990329</v>
      </c>
      <c r="X134" s="110">
        <f t="shared" si="103"/>
        <v>2.2608109571935802</v>
      </c>
      <c r="Y134" s="110">
        <f t="shared" si="103"/>
        <v>2.3008245663924676</v>
      </c>
      <c r="Z134" s="110">
        <f t="shared" si="103"/>
        <v>2.3908126070147233</v>
      </c>
      <c r="AA134" s="110">
        <f t="shared" si="103"/>
        <v>2.4326419848545284</v>
      </c>
      <c r="AB134" s="110">
        <f t="shared" si="103"/>
        <v>2.4796971375975501</v>
      </c>
      <c r="AC134" s="110">
        <f t="shared" si="103"/>
        <v>2.5253680200823005</v>
      </c>
      <c r="AD134" s="110">
        <f t="shared" si="103"/>
        <v>2.5718779655383157</v>
      </c>
      <c r="AE134" s="110">
        <f t="shared" si="103"/>
        <v>2.6168965152804673</v>
      </c>
      <c r="AF134" s="110">
        <f t="shared" si="103"/>
        <v>2.6674766341141702</v>
      </c>
      <c r="AG134" s="110">
        <f t="shared" si="103"/>
        <v>2.7165968495455735</v>
      </c>
      <c r="AH134" s="110">
        <f t="shared" si="103"/>
        <v>2.7666191225162611</v>
      </c>
      <c r="AI134" s="110">
        <f t="shared" si="103"/>
        <v>2.8150687656523861</v>
      </c>
      <c r="AJ134" s="110">
        <f t="shared" si="103"/>
        <v>2.8694360049902623</v>
      </c>
      <c r="AK134" s="110">
        <f t="shared" si="103"/>
        <v>2.9222644453279947</v>
      </c>
      <c r="AL134" s="110">
        <f t="shared" si="103"/>
        <v>2.9760626155234458</v>
      </c>
      <c r="AM134" s="110">
        <f t="shared" si="103"/>
        <v>3.0282034567741163</v>
      </c>
      <c r="AN134" s="110">
        <f t="shared" si="103"/>
        <v>3.0866392182618991</v>
      </c>
      <c r="AO134" s="110">
        <f t="shared" si="103"/>
        <v>3.2086642979555084</v>
      </c>
      <c r="AP134" s="110">
        <f t="shared" si="103"/>
        <v>3.2678258044520314</v>
      </c>
      <c r="AQ134" s="110">
        <f t="shared" si="103"/>
        <v>3.325083124196575</v>
      </c>
      <c r="AR134" s="110">
        <f t="shared" si="103"/>
        <v>3.3894330913212252</v>
      </c>
      <c r="AS134" s="110">
        <f t="shared" si="103"/>
        <v>3.4519190347781703</v>
      </c>
      <c r="AT134" s="110">
        <f t="shared" si="103"/>
        <v>3.5155538940429549</v>
      </c>
      <c r="AU134" s="110">
        <f t="shared" si="103"/>
        <v>3.5771798802880905</v>
      </c>
      <c r="AV134" s="110">
        <f t="shared" si="103"/>
        <v>3.6463547475289602</v>
      </c>
      <c r="AW134" s="110">
        <f t="shared" si="103"/>
        <v>3.713563892234184</v>
      </c>
      <c r="AX134" s="110">
        <f t="shared" si="103"/>
        <v>3.7820082673488495</v>
      </c>
      <c r="AY134" s="110">
        <f t="shared" si="103"/>
        <v>3.8483345070178703</v>
      </c>
      <c r="AZ134" s="110">
        <f t="shared" si="103"/>
        <v>3.9226933678981508</v>
      </c>
      <c r="BA134" s="110">
        <f t="shared" si="103"/>
        <v>3.9949804494302787</v>
      </c>
      <c r="BB134" s="110">
        <f t="shared" si="103"/>
        <v>4.0685954881659585</v>
      </c>
      <c r="BC134" s="110">
        <f t="shared" si="103"/>
        <v>4.1399784999117237</v>
      </c>
      <c r="BD134" s="110">
        <f t="shared" si="103"/>
        <v>4.3062458846855201</v>
      </c>
      <c r="BE134" s="110">
        <f t="shared" si="103"/>
        <v>4.3857240512072968</v>
      </c>
      <c r="BF134" s="110">
        <f t="shared" si="103"/>
        <v>4.4666653511854975</v>
      </c>
      <c r="BG134" s="110">
        <f t="shared" si="103"/>
        <v>4.5450420010525772</v>
      </c>
      <c r="BH134" s="110">
        <f t="shared" si="103"/>
        <v>4.6330449671936584</v>
      </c>
      <c r="BI134" s="110">
        <f t="shared" si="103"/>
        <v>4.7185383131331591</v>
      </c>
      <c r="BJ134" s="110">
        <f t="shared" si="103"/>
        <v>4.8056048697993203</v>
      </c>
      <c r="BK134" s="110">
        <f t="shared" si="103"/>
        <v>4.8899659691540949</v>
      </c>
      <c r="BL134" s="110">
        <f t="shared" si="103"/>
        <v>4.9845732424027114</v>
      </c>
      <c r="BM134" s="110">
        <f t="shared" si="103"/>
        <v>5.0765341833483602</v>
      </c>
      <c r="BN134" s="110">
        <f t="shared" si="103"/>
        <v>5.1701866037281761</v>
      </c>
      <c r="BO134" s="110">
        <f t="shared" si="103"/>
        <v>5.2609866424432754</v>
      </c>
      <c r="BP134" s="110">
        <f t="shared" si="103"/>
        <v>5.3626901069165402</v>
      </c>
      <c r="BQ134" s="110">
        <f t="shared" si="103"/>
        <v>5.4616047089872595</v>
      </c>
      <c r="BR134" s="110">
        <f t="shared" si="103"/>
        <v>5.562337849030027</v>
      </c>
      <c r="BS134" s="110">
        <f t="shared" si="103"/>
        <v>5.7740492789185982</v>
      </c>
      <c r="BT134" s="110">
        <f t="shared" si="103"/>
        <v>5.8859889849455982</v>
      </c>
      <c r="BU134" s="110">
        <f t="shared" si="103"/>
        <v>5.9947265244597396</v>
      </c>
      <c r="BV134" s="110">
        <f t="shared" si="103"/>
        <v>6.1054674615349027</v>
      </c>
      <c r="BW134" s="110">
        <f t="shared" si="103"/>
        <v>6.212754779193058</v>
      </c>
      <c r="BX134" s="110">
        <f t="shared" ref="BX134:CO134" si="104" xml:space="preserve"> BX133 / MAX( 1, BX$126 + BX$125 )</f>
        <v>6.33310697920425</v>
      </c>
      <c r="BY134" s="110">
        <f t="shared" si="104"/>
        <v>6.4500809604235139</v>
      </c>
      <c r="BZ134" s="110">
        <f t="shared" si="104"/>
        <v>6.5692091643792585</v>
      </c>
      <c r="CA134" s="110">
        <f t="shared" si="104"/>
        <v>6.6846944052378792</v>
      </c>
      <c r="CB134" s="110">
        <f t="shared" si="104"/>
        <v>6.8140866733830672</v>
      </c>
      <c r="CC134" s="110">
        <f t="shared" si="104"/>
        <v>6.9399169926370012</v>
      </c>
      <c r="CD134" s="110">
        <f t="shared" si="104"/>
        <v>7.0680635886629286</v>
      </c>
      <c r="CE134" s="110">
        <f t="shared" si="104"/>
        <v>7.1923697051851221</v>
      </c>
      <c r="CF134" s="110">
        <f t="shared" si="104"/>
        <v>7.331475828827557</v>
      </c>
      <c r="CG134" s="110">
        <f t="shared" si="104"/>
        <v>7.4668285108757386</v>
      </c>
      <c r="CH134" s="110">
        <f t="shared" si="104"/>
        <v>7.7559534467828755</v>
      </c>
      <c r="CI134" s="110">
        <f t="shared" si="104"/>
        <v>7.8923814971683575</v>
      </c>
      <c r="CJ134" s="110">
        <f t="shared" si="104"/>
        <v>8.0454624736339948</v>
      </c>
      <c r="CK134" s="110">
        <f t="shared" si="104"/>
        <v>8.1942334385578839</v>
      </c>
      <c r="CL134" s="110">
        <f t="shared" si="104"/>
        <v>8.345747590072305</v>
      </c>
      <c r="CM134" s="110">
        <f t="shared" si="104"/>
        <v>8.5000552085308136</v>
      </c>
      <c r="CN134" s="110">
        <f t="shared" si="104"/>
        <v>8.6572074863399688</v>
      </c>
      <c r="CO134" s="110">
        <f t="shared" si="104"/>
        <v>8.8172565442193633</v>
      </c>
    </row>
    <row r="135" spans="1:211" s="82" customFormat="1" outlineLevel="2" x14ac:dyDescent="0.2">
      <c r="A135" s="102"/>
      <c r="B135" s="103"/>
      <c r="D135" s="44"/>
      <c r="H135" s="272"/>
      <c r="I135" s="90"/>
    </row>
    <row r="136" spans="1:211" s="82" customFormat="1" outlineLevel="2" x14ac:dyDescent="0.2">
      <c r="A136" s="102"/>
      <c r="B136" s="103"/>
      <c r="D136" s="44"/>
      <c r="E136" s="82" t="s">
        <v>393</v>
      </c>
      <c r="G136" s="256">
        <f xml:space="preserve"> IF( L$100 = 0, 0, 1 - L134 / L$100 )</f>
        <v>-7.5668901083094653E-2</v>
      </c>
      <c r="H136" s="272" t="s">
        <v>14</v>
      </c>
      <c r="I136" s="90"/>
    </row>
    <row r="137" spans="1:211" s="82" customFormat="1" outlineLevel="2" x14ac:dyDescent="0.2">
      <c r="A137" s="102"/>
      <c r="B137" s="103"/>
      <c r="D137" s="44"/>
      <c r="H137" s="272"/>
      <c r="I137" s="90"/>
    </row>
    <row r="138" spans="1:211" s="18" customFormat="1" outlineLevel="2" x14ac:dyDescent="0.2">
      <c r="B138" s="334"/>
      <c r="D138" s="335"/>
      <c r="E138" s="18" t="str">
        <f>InpS!E85</f>
        <v>Water: Large fixed charge</v>
      </c>
      <c r="F138" s="18">
        <f>InpS!F85</f>
        <v>0</v>
      </c>
      <c r="G138" s="45"/>
      <c r="H138" s="80" t="str">
        <f>InpS!H85</f>
        <v>£/m3</v>
      </c>
      <c r="J138" s="18">
        <f>InpS!J85</f>
        <v>0</v>
      </c>
      <c r="K138" s="19">
        <f xml:space="preserve"> IF( InpS!K85, InpS!K85, J138 * ( 1 + K$6 ) )</f>
        <v>21288.23</v>
      </c>
      <c r="L138" s="19">
        <f xml:space="preserve"> IF( InpS!L85, InpS!L85, K138 * ( 1 + L$6 ) )</f>
        <v>21778.69</v>
      </c>
      <c r="M138" s="19">
        <f xml:space="preserve"> IF( InpS!M85, InpS!M85, L138 * ( 1 + M$6 ) )</f>
        <v>21598.53</v>
      </c>
      <c r="N138" s="19">
        <f xml:space="preserve"> IF( InpS!N85, InpS!N85, M138 * ( 1 + N$6 ) )</f>
        <v>20703.759999999998</v>
      </c>
      <c r="O138" s="19">
        <f xml:space="preserve"> IF( InpS!O85, InpS!O85, N138 * ( 1 + O$6 ) )</f>
        <v>19097.36</v>
      </c>
      <c r="P138" s="19">
        <f xml:space="preserve"> IF( InpS!P85, InpS!P85, O138 * ( 1 + P$6 ) )</f>
        <v>16512.129999999997</v>
      </c>
      <c r="Q138" s="19">
        <f xml:space="preserve"> IF( InpS!Q85, InpS!Q85, P138 * ( 1 + Q$6 ) )</f>
        <v>13356.75</v>
      </c>
      <c r="R138" s="19">
        <f xml:space="preserve"> IF( InpS!R85, InpS!R85, Q138 * ( 1 + R$6 ) )</f>
        <v>12973.82</v>
      </c>
      <c r="S138" s="19">
        <f xml:space="preserve"> IF( InpS!S85, InpS!S85, R138 * ( 1 + S$6 ) )</f>
        <v>12178.76</v>
      </c>
      <c r="T138" s="19">
        <f xml:space="preserve"> IF( InpS!T85, InpS!T85, S138 * ( 1 + T$6 ) )</f>
        <v>12422.296290420267</v>
      </c>
      <c r="U138" s="19">
        <f xml:space="preserve"> IF( InpS!U85, InpS!U85, T138 * ( 1 + U$6 ) )</f>
        <v>12670.702528581656</v>
      </c>
      <c r="V138" s="19">
        <f xml:space="preserve"> IF( InpS!V85, InpS!V85, U138 * ( 1 + V$6 ) )</f>
        <v>12924.07609788013</v>
      </c>
      <c r="W138" s="19">
        <f xml:space="preserve"> IF( InpS!W85, InpS!W85, V138 * ( 1 + W$6 ) )</f>
        <v>13182.516329068441</v>
      </c>
      <c r="X138" s="19">
        <f xml:space="preserve"> IF( InpS!X85, InpS!X85, W138 * ( 1 + X$6 ) )</f>
        <v>13446.124539197051</v>
      </c>
      <c r="Y138" s="19">
        <f xml:space="preserve"> IF( InpS!Y85, InpS!Y85, X138 * ( 1 + Y$6 ) )</f>
        <v>13715.004071333737</v>
      </c>
      <c r="Z138" s="19">
        <f xml:space="preserve"> IF( InpS!Z85, InpS!Z85, Y138 * ( 1 + Z$6 ) )</f>
        <v>13989.260335077457</v>
      </c>
      <c r="AA138" s="19">
        <f xml:space="preserve"> IF( InpS!AA85, InpS!AA85, Z138 * ( 1 + AA$6 ) )</f>
        <v>14269.000847882386</v>
      </c>
      <c r="AB138" s="19">
        <f xml:space="preserve"> IF( InpS!AB85, InpS!AB85, AA138 * ( 1 + AB$6 ) )</f>
        <v>14554.335277208271</v>
      </c>
      <c r="AC138" s="19">
        <f xml:space="preserve"> IF( InpS!AC85, InpS!AC85, AB138 * ( 1 + AC$6 ) )</f>
        <v>14845.375483513686</v>
      </c>
      <c r="AD138" s="19">
        <f xml:space="preserve"> IF( InpS!AD85, InpS!AD85, AC138 * ( 1 + AD$6 ) )</f>
        <v>15142.235564108993</v>
      </c>
      <c r="AE138" s="19">
        <f xml:space="preserve"> IF( InpS!AE85, InpS!AE85, AD138 * ( 1 + AE$6 ) )</f>
        <v>15445.031897886236</v>
      </c>
      <c r="AF138" s="19">
        <f xml:space="preserve"> IF( InpS!AF85, InpS!AF85, AE138 * ( 1 + AF$6 ) )</f>
        <v>15753.883190943485</v>
      </c>
      <c r="AG138" s="19">
        <f xml:space="preserve"> IF( InpS!AG85, InpS!AG85, AF138 * ( 1 + AG$6 ) )</f>
        <v>16068.91052312152</v>
      </c>
      <c r="AH138" s="19">
        <f xml:space="preserve"> IF( InpS!AH85, InpS!AH85, AG138 * ( 1 + AH$6 ) )</f>
        <v>16390.237395471104</v>
      </c>
      <c r="AI138" s="19">
        <f xml:space="preserve"> IF( InpS!AI85, InpS!AI85, AH138 * ( 1 + AI$6 ) )</f>
        <v>16717.989778669442</v>
      </c>
      <c r="AJ138" s="19">
        <f xml:space="preserve"> IF( InpS!AJ85, InpS!AJ85, AI138 * ( 1 + AJ$6 ) )</f>
        <v>17052.296162404822</v>
      </c>
      <c r="AK138" s="19">
        <f xml:space="preserve"> IF( InpS!AK85, InpS!AK85, AJ138 * ( 1 + AK$6 ) )</f>
        <v>17393.287605748792</v>
      </c>
      <c r="AL138" s="19">
        <f xml:space="preserve"> IF( InpS!AL85, InpS!AL85, AK138 * ( 1 + AL$6 ) )</f>
        <v>17741.097788535615</v>
      </c>
      <c r="AM138" s="19">
        <f xml:space="preserve"> IF( InpS!AM85, InpS!AM85, AL138 * ( 1 + AM$6 ) )</f>
        <v>18095.863063769149</v>
      </c>
      <c r="AN138" s="19">
        <f xml:space="preserve"> IF( InpS!AN85, InpS!AN85, AM138 * ( 1 + AN$6 ) )</f>
        <v>18457.7225110777</v>
      </c>
      <c r="AO138" s="19">
        <f xml:space="preserve"> IF( InpS!AO85, InpS!AO85, AN138 * ( 1 + AO$6 ) )</f>
        <v>18826.817991237793</v>
      </c>
      <c r="AP138" s="19">
        <f xml:space="preserve"> IF( InpS!AP85, InpS!AP85, AO138 * ( 1 + AP$6 ) )</f>
        <v>19203.29420178826</v>
      </c>
      <c r="AQ138" s="19">
        <f xml:space="preserve"> IF( InpS!AQ85, InpS!AQ85, AP138 * ( 1 + AQ$6 ) )</f>
        <v>19587.298733756419</v>
      </c>
      <c r="AR138" s="19">
        <f xml:space="preserve"> IF( InpS!AR85, InpS!AR85, AQ138 * ( 1 + AR$6 ) )</f>
        <v>19978.982129518601</v>
      </c>
      <c r="AS138" s="19">
        <f xml:space="preserve"> IF( InpS!AS85, InpS!AS85, AR138 * ( 1 + AS$6 ) )</f>
        <v>20378.497941817699</v>
      </c>
      <c r="AT138" s="19">
        <f xml:space="preserve"> IF( InpS!AT85, InpS!AT85, AS138 * ( 1 + AT$6 ) )</f>
        <v>20786.002793960884</v>
      </c>
      <c r="AU138" s="19">
        <f xml:space="preserve"> IF( InpS!AU85, InpS!AU85, AT138 * ( 1 + AU$6 ) )</f>
        <v>21201.656441221076</v>
      </c>
      <c r="AV138" s="19">
        <f xml:space="preserve"> IF( InpS!AV85, InpS!AV85, AU138 * ( 1 + AV$6 ) )</f>
        <v>21625.621833466259</v>
      </c>
      <c r="AW138" s="19">
        <f xml:space="preserve"> IF( InpS!AW85, InpS!AW85, AV138 * ( 1 + AW$6 ) )</f>
        <v>22058.065179041168</v>
      </c>
      <c r="AX138" s="19">
        <f xml:space="preserve"> IF( InpS!AX85, InpS!AX85, AW138 * ( 1 + AX$6 ) )</f>
        <v>22499.156009926428</v>
      </c>
      <c r="AY138" s="19">
        <f xml:space="preserve"> IF( InpS!AY85, InpS!AY85, AX138 * ( 1 + AY$6 ) )</f>
        <v>22949.06724820063</v>
      </c>
      <c r="AZ138" s="19">
        <f xml:space="preserve"> IF( InpS!AZ85, InpS!AZ85, AY138 * ( 1 + AZ$6 ) )</f>
        <v>23407.975273831486</v>
      </c>
      <c r="BA138" s="19">
        <f xml:space="preserve"> IF( InpS!BA85, InpS!BA85, AZ138 * ( 1 + BA$6 ) )</f>
        <v>23876.059993822539</v>
      </c>
      <c r="BB138" s="19">
        <f xml:space="preserve"> IF( InpS!BB85, InpS!BB85, BA138 * ( 1 + BB$6 ) )</f>
        <v>24353.504912742632</v>
      </c>
      <c r="BC138" s="19">
        <f xml:space="preserve"> IF( InpS!BC85, InpS!BC85, BB138 * ( 1 + BC$6 ) )</f>
        <v>24840.497204665709</v>
      </c>
      <c r="BD138" s="19">
        <f xml:space="preserve"> IF( InpS!BD85, InpS!BD85, BC138 * ( 1 + BD$6 ) )</f>
        <v>25337.227786549192</v>
      </c>
      <c r="BE138" s="19">
        <f xml:space="preserve"> IF( InpS!BE85, InpS!BE85, BD138 * ( 1 + BE$6 ) )</f>
        <v>25843.891393079703</v>
      </c>
      <c r="BF138" s="19">
        <f xml:space="preserve"> IF( InpS!BF85, InpS!BF85, BE138 * ( 1 + BF$6 ) )</f>
        <v>26360.686653015433</v>
      </c>
      <c r="BG138" s="19">
        <f xml:space="preserve"> IF( InpS!BG85, InpS!BG85, BF138 * ( 1 + BG$6 ) )</f>
        <v>26887.816167055156</v>
      </c>
      <c r="BH138" s="19">
        <f xml:space="preserve"> IF( InpS!BH85, InpS!BH85, BG138 * ( 1 + BH$6 ) )</f>
        <v>27425.486587264331</v>
      </c>
      <c r="BI138" s="19">
        <f xml:space="preserve"> IF( InpS!BI85, InpS!BI85, BH138 * ( 1 + BI$6 ) )</f>
        <v>27973.908698089501</v>
      </c>
      <c r="BJ138" s="19">
        <f xml:space="preserve"> IF( InpS!BJ85, InpS!BJ85, BI138 * ( 1 + BJ$6 ) )</f>
        <v>28533.29749899271</v>
      </c>
      <c r="BK138" s="19">
        <f xml:space="preserve"> IF( InpS!BK85, InpS!BK85, BJ138 * ( 1 + BK$6 ) )</f>
        <v>29103.872288738345</v>
      </c>
      <c r="BL138" s="19">
        <f xml:space="preserve"> IF( InpS!BL85, InpS!BL85, BK138 * ( 1 + BL$6 ) )</f>
        <v>29685.856751365456</v>
      </c>
      <c r="BM138" s="19">
        <f xml:space="preserve"> IF( InpS!BM85, InpS!BM85, BL138 * ( 1 + BM$6 ) )</f>
        <v>30279.479043879226</v>
      </c>
      <c r="BN138" s="19">
        <f xml:space="preserve"> IF( InpS!BN85, InpS!BN85, BM138 * ( 1 + BN$6 ) )</f>
        <v>30884.97188569601</v>
      </c>
      <c r="BO138" s="19">
        <f xml:space="preserve"> IF( InpS!BO85, InpS!BO85, BN138 * ( 1 + BO$6 ) )</f>
        <v>31502.57264987698</v>
      </c>
      <c r="BP138" s="19">
        <f xml:space="preserve"> IF( InpS!BP85, InpS!BP85, BO138 * ( 1 + BP$6 ) )</f>
        <v>32132.523456186162</v>
      </c>
      <c r="BQ138" s="19">
        <f xml:space="preserve"> IF( InpS!BQ85, InpS!BQ85, BP138 * ( 1 + BQ$6 ) )</f>
        <v>32775.071266009312</v>
      </c>
      <c r="BR138" s="19">
        <f xml:space="preserve"> IF( InpS!BR85, InpS!BR85, BQ138 * ( 1 + BR$6 ) )</f>
        <v>33430.467979170899</v>
      </c>
      <c r="BS138" s="19">
        <f xml:space="preserve"> IF( InpS!BS85, InpS!BS85, BR138 * ( 1 + BS$6 ) )</f>
        <v>34098.970532687083</v>
      </c>
      <c r="BT138" s="19">
        <f xml:space="preserve"> IF( InpS!BT85, InpS!BT85, BS138 * ( 1 + BT$6 ) )</f>
        <v>34780.841001493478</v>
      </c>
      <c r="BU138" s="19">
        <f xml:space="preserve"> IF( InpS!BU85, InpS!BU85, BT138 * ( 1 + BU$6 ) )</f>
        <v>35476.346701187111</v>
      </c>
      <c r="BV138" s="19">
        <f xml:space="preserve"> IF( InpS!BV85, InpS!BV85, BU138 * ( 1 + BV$6 ) )</f>
        <v>36185.76029282291</v>
      </c>
      <c r="BW138" s="19">
        <f xml:space="preserve"> IF( InpS!BW85, InpS!BW85, BV138 * ( 1 + BW$6 ) )</f>
        <v>36909.359889805775</v>
      </c>
      <c r="BX138" s="19">
        <f xml:space="preserve"> IF( InpS!BX85, InpS!BX85, BW138 * ( 1 + BX$6 ) )</f>
        <v>37647.429166920185</v>
      </c>
      <c r="BY138" s="19">
        <f xml:space="preserve"> IF( InpS!BY85, InpS!BY85, BX138 * ( 1 + BY$6 ) )</f>
        <v>38400.25747153999</v>
      </c>
      <c r="BZ138" s="19">
        <f xml:space="preserve"> IF( InpS!BZ85, InpS!BZ85, BY138 * ( 1 + BZ$6 ) )</f>
        <v>39168.139937062093</v>
      </c>
      <c r="CA138" s="19">
        <f xml:space="preserve"> IF( InpS!CA85, InpS!CA85, BZ138 * ( 1 + CA$6 ) )</f>
        <v>39951.377598608422</v>
      </c>
      <c r="CB138" s="19">
        <f xml:space="preserve"> IF( InpS!CB85, InpS!CB85, CA138 * ( 1 + CB$6 ) )</f>
        <v>40750.277511041582</v>
      </c>
      <c r="CC138" s="19">
        <f xml:space="preserve"> IF( InpS!CC85, InpS!CC85, CB138 * ( 1 + CC$6 ) )</f>
        <v>41565.152869340418</v>
      </c>
      <c r="CD138" s="19">
        <f xml:space="preserve"> IF( InpS!CD85, InpS!CD85, CC138 * ( 1 + CD$6 ) )</f>
        <v>42396.323131382735</v>
      </c>
      <c r="CE138" s="19">
        <f xml:space="preserve"> IF( InpS!CE85, InpS!CE85, CD138 * ( 1 + CE$6 ) )</f>
        <v>43244.114143183273</v>
      </c>
      <c r="CF138" s="19">
        <f xml:space="preserve"> IF( InpS!CF85, InpS!CF85, CE138 * ( 1 + CF$6 ) )</f>
        <v>44108.858266636023</v>
      </c>
      <c r="CG138" s="19">
        <f xml:space="preserve"> IF( InpS!CG85, InpS!CG85, CF138 * ( 1 + CG$6 ) )</f>
        <v>44990.894509811013</v>
      </c>
      <c r="CH138" s="19">
        <f xml:space="preserve"> IF( InpS!CH85, InpS!CH85, CG138 * ( 1 + CH$6 ) )</f>
        <v>45890.568659856581</v>
      </c>
      <c r="CI138" s="19">
        <f xml:space="preserve"> IF( InpS!CI85, InpS!CI85, CH138 * ( 1 + CI$6 ) )</f>
        <v>46808.233418559277</v>
      </c>
      <c r="CJ138" s="19">
        <f xml:space="preserve"> IF( InpS!CJ85, InpS!CJ85, CI138 * ( 1 + CJ$6 ) )</f>
        <v>47744.24854061455</v>
      </c>
      <c r="CK138" s="19">
        <f xml:space="preserve"> IF( InpS!CK85, InpS!CK85, CJ138 * ( 1 + CK$6 ) )</f>
        <v>48698.980974662394</v>
      </c>
      <c r="CL138" s="19">
        <f xml:space="preserve"> IF( InpS!CL85, InpS!CL85, CK138 * ( 1 + CL$6 ) )</f>
        <v>49672.805007143237</v>
      </c>
      <c r="CM138" s="19">
        <f xml:space="preserve"> IF( InpS!CM85, InpS!CM85, CL138 * ( 1 + CM$6 ) )</f>
        <v>50666.102409030536</v>
      </c>
      <c r="CN138" s="19">
        <f xml:space="preserve"> IF( InpS!CN85, InpS!CN85, CM138 * ( 1 + CN$6 ) )</f>
        <v>51679.26258549749</v>
      </c>
      <c r="CO138" s="19">
        <f xml:space="preserve"> IF( InpS!CO85, InpS!CO85, CN138 * ( 1 + CO$6 ) )</f>
        <v>52712.68272857667</v>
      </c>
    </row>
    <row r="139" spans="1:211" s="336" customFormat="1" outlineLevel="2" x14ac:dyDescent="0.2">
      <c r="B139" s="337"/>
      <c r="D139" s="338"/>
      <c r="E139" s="336" t="str">
        <f>InpS!E86</f>
        <v>Water: Large peak rate</v>
      </c>
      <c r="F139" s="336">
        <f>InpS!F86</f>
        <v>0</v>
      </c>
      <c r="G139" s="339"/>
      <c r="H139" s="344" t="str">
        <f>InpS!H86</f>
        <v>£/m3</v>
      </c>
      <c r="J139" s="336">
        <f>InpS!J86</f>
        <v>0</v>
      </c>
      <c r="K139" s="254">
        <f xml:space="preserve"> IF( InpS!K86, InpS!K86, J139 * ( 1 + K$6 ) )</f>
        <v>0.98240000000000005</v>
      </c>
      <c r="L139" s="254">
        <f xml:space="preserve"> IF( InpS!L86, InpS!L86, K139 * ( 1 + L$6 ) )</f>
        <v>0.85930000000000006</v>
      </c>
      <c r="M139" s="254">
        <f xml:space="preserve"> IF( InpS!M86, InpS!M86, L139 * ( 1 + M$6 ) )</f>
        <v>0.83110000000000006</v>
      </c>
      <c r="N139" s="254">
        <f xml:space="preserve"> IF( InpS!N86, InpS!N86, M139 * ( 1 + N$6 ) )</f>
        <v>0.94410000000000005</v>
      </c>
      <c r="O139" s="254">
        <f xml:space="preserve"> IF( InpS!O86, InpS!O86, N139 * ( 1 + O$6 ) )</f>
        <v>1.0739000000000001</v>
      </c>
      <c r="P139" s="254">
        <f xml:space="preserve"> IF( InpS!P86, InpS!P86, O139 * ( 1 + P$6 ) )</f>
        <v>1.1794</v>
      </c>
      <c r="Q139" s="254">
        <f xml:space="preserve"> IF( InpS!Q86, InpS!Q86, P139 * ( 1 + Q$6 ) )</f>
        <v>1.1398000000000001</v>
      </c>
      <c r="R139" s="254">
        <f xml:space="preserve"> IF( InpS!R86, InpS!R86, Q139 * ( 1 + R$6 ) )</f>
        <v>1.2124000000000001</v>
      </c>
      <c r="S139" s="254">
        <f xml:space="preserve"> IF( InpS!S86, InpS!S86, R139 * ( 1 + S$6 ) )</f>
        <v>1.2569000000000001</v>
      </c>
      <c r="T139" s="254">
        <f xml:space="preserve"> IF( InpS!T86, InpS!T86, S139 * ( 1 + T$6 ) )</f>
        <v>1.2820339843653406</v>
      </c>
      <c r="U139" s="254">
        <f xml:space="preserve"> IF( InpS!U86, InpS!U86, T139 * ( 1 + U$6 ) )</f>
        <v>1.307670568118124</v>
      </c>
      <c r="V139" s="254">
        <f xml:space="preserve"> IF( InpS!V86, InpS!V86, U139 * ( 1 + V$6 ) )</f>
        <v>1.3338198016403586</v>
      </c>
      <c r="W139" s="254">
        <f xml:space="preserve"> IF( InpS!W86, InpS!W86, V139 * ( 1 + W$6 ) )</f>
        <v>1.3604919362895831</v>
      </c>
      <c r="X139" s="254">
        <f xml:space="preserve"> IF( InpS!X86, InpS!X86, W139 * ( 1 + X$6 ) )</f>
        <v>1.387697428417735</v>
      </c>
      <c r="Y139" s="254">
        <f xml:space="preserve"> IF( InpS!Y86, InpS!Y86, X139 * ( 1 + Y$6 ) )</f>
        <v>1.415446943470384</v>
      </c>
      <c r="Z139" s="254">
        <f xml:space="preserve"> IF( InpS!Z86, InpS!Z86, Y139 * ( 1 + Z$6 ) )</f>
        <v>1.4437513601679364</v>
      </c>
      <c r="AA139" s="254">
        <f xml:space="preserve"> IF( InpS!AA86, InpS!AA86, Z139 * ( 1 + AA$6 ) )</f>
        <v>1.4726217747704504</v>
      </c>
      <c r="AB139" s="254">
        <f xml:space="preserve"> IF( InpS!AB86, InpS!AB86, AA139 * ( 1 + AB$6 ) )</f>
        <v>1.5020695054277344</v>
      </c>
      <c r="AC139" s="254">
        <f xml:space="preserve"> IF( InpS!AC86, InpS!AC86, AB139 * ( 1 + AC$6 ) )</f>
        <v>1.532106096616433</v>
      </c>
      <c r="AD139" s="254">
        <f xml:space="preserve"> IF( InpS!AD86, InpS!AD86, AC139 * ( 1 + AD$6 ) )</f>
        <v>1.5627433236658406</v>
      </c>
      <c r="AE139" s="254">
        <f xml:space="preserve"> IF( InpS!AE86, InpS!AE86, AD139 * ( 1 + AE$6 ) )</f>
        <v>1.5939931973742163</v>
      </c>
      <c r="AF139" s="254">
        <f xml:space="preserve"> IF( InpS!AF86, InpS!AF86, AE139 * ( 1 + AF$6 ) )</f>
        <v>1.625867968717412</v>
      </c>
      <c r="AG139" s="254">
        <f xml:space="preserve"> IF( InpS!AG86, InpS!AG86, AF139 * ( 1 + AG$6 ) )</f>
        <v>1.6583801336516559</v>
      </c>
      <c r="AH139" s="254">
        <f xml:space="preserve"> IF( InpS!AH86, InpS!AH86, AG139 * ( 1 + AH$6 ) )</f>
        <v>1.6915424380123782</v>
      </c>
      <c r="AI139" s="254">
        <f xml:space="preserve"> IF( InpS!AI86, InpS!AI86, AH139 * ( 1 + AI$6 ) )</f>
        <v>1.7253678825109962</v>
      </c>
      <c r="AJ139" s="254">
        <f xml:space="preserve"> IF( InpS!AJ86, InpS!AJ86, AI139 * ( 1 + AJ$6 ) )</f>
        <v>1.7598697278316198</v>
      </c>
      <c r="AK139" s="254">
        <f xml:space="preserve"> IF( InpS!AK86, InpS!AK86, AJ139 * ( 1 + AK$6 ) )</f>
        <v>1.7950614998296752</v>
      </c>
      <c r="AL139" s="254">
        <f xml:space="preserve"> IF( InpS!AL86, InpS!AL86, AK139 * ( 1 + AL$6 ) )</f>
        <v>1.8309569948344835</v>
      </c>
      <c r="AM139" s="254">
        <f xml:space="preserve"> IF( InpS!AM86, InpS!AM86, AL139 * ( 1 + AM$6 ) )</f>
        <v>1.8675702850578748</v>
      </c>
      <c r="AN139" s="254">
        <f xml:space="preserve"> IF( InpS!AN86, InpS!AN86, AM139 * ( 1 + AN$6 ) )</f>
        <v>1.9049157241109571</v>
      </c>
      <c r="AO139" s="254">
        <f xml:space="preserve"> IF( InpS!AO86, InpS!AO86, AN139 * ( 1 + AO$6 ) )</f>
        <v>1.9430079526312021</v>
      </c>
      <c r="AP139" s="254">
        <f xml:space="preserve"> IF( InpS!AP86, InpS!AP86, AO139 * ( 1 + AP$6 ) )</f>
        <v>1.9818619040220564</v>
      </c>
      <c r="AQ139" s="254">
        <f xml:space="preserve"> IF( InpS!AQ86, InpS!AQ86, AP139 * ( 1 + AQ$6 ) )</f>
        <v>2.0214928103073251</v>
      </c>
      <c r="AR139" s="254">
        <f xml:space="preserve"> IF( InpS!AR86, InpS!AR86, AQ139 * ( 1 + AR$6 ) )</f>
        <v>2.061916208102625</v>
      </c>
      <c r="AS139" s="254">
        <f xml:space="preserve"> IF( InpS!AS86, InpS!AS86, AR139 * ( 1 + AS$6 ) )</f>
        <v>2.1031479447062478</v>
      </c>
      <c r="AT139" s="254">
        <f xml:space="preserve"> IF( InpS!AT86, InpS!AT86, AS139 * ( 1 + AT$6 ) )</f>
        <v>2.1452041843118206</v>
      </c>
      <c r="AU139" s="254">
        <f xml:space="preserve"> IF( InpS!AU86, InpS!AU86, AT139 * ( 1 + AU$6 ) )</f>
        <v>2.1881014143452013</v>
      </c>
      <c r="AV139" s="254">
        <f xml:space="preserve"> IF( InpS!AV86, InpS!AV86, AU139 * ( 1 + AV$6 ) )</f>
        <v>2.2318564519280892</v>
      </c>
      <c r="AW139" s="254">
        <f xml:space="preserve"> IF( InpS!AW86, InpS!AW86, AV139 * ( 1 + AW$6 ) )</f>
        <v>2.2764864504708888</v>
      </c>
      <c r="AX139" s="254">
        <f xml:space="preserve"> IF( InpS!AX86, InpS!AX86, AW139 * ( 1 + AX$6 ) )</f>
        <v>2.3220089063974103</v>
      </c>
      <c r="AY139" s="254">
        <f xml:space="preserve"> IF( InpS!AY86, InpS!AY86, AX139 * ( 1 + AY$6 ) )</f>
        <v>2.3684416660040406</v>
      </c>
      <c r="AZ139" s="254">
        <f xml:space="preserve"> IF( InpS!AZ86, InpS!AZ86, AY139 * ( 1 + AZ$6 ) )</f>
        <v>2.4158029324560784</v>
      </c>
      <c r="BA139" s="254">
        <f xml:space="preserve"> IF( InpS!BA86, InpS!BA86, AZ139 * ( 1 + BA$6 ) )</f>
        <v>2.4641112729239714</v>
      </c>
      <c r="BB139" s="254">
        <f xml:space="preserve"> IF( InpS!BB86, InpS!BB86, BA139 * ( 1 + BB$6 ) )</f>
        <v>2.5133856258622562</v>
      </c>
      <c r="BC139" s="254">
        <f xml:space="preserve"> IF( InpS!BC86, InpS!BC86, BB139 * ( 1 + BC$6 ) )</f>
        <v>2.5636453084340545</v>
      </c>
      <c r="BD139" s="254">
        <f xml:space="preserve"> IF( InpS!BD86, InpS!BD86, BC139 * ( 1 + BD$6 ) )</f>
        <v>2.6149100240840344</v>
      </c>
      <c r="BE139" s="254">
        <f xml:space="preserve"> IF( InpS!BE86, InpS!BE86, BD139 * ( 1 + BE$6 ) )</f>
        <v>2.6671998702628077</v>
      </c>
      <c r="BF139" s="254">
        <f xml:space="preserve"> IF( InpS!BF86, InpS!BF86, BE139 * ( 1 + BF$6 ) )</f>
        <v>2.7205353463057893</v>
      </c>
      <c r="BG139" s="254">
        <f xml:space="preserve"> IF( InpS!BG86, InpS!BG86, BF139 * ( 1 + BG$6 ) )</f>
        <v>2.7749373614696098</v>
      </c>
      <c r="BH139" s="254">
        <f xml:space="preserve"> IF( InpS!BH86, InpS!BH86, BG139 * ( 1 + BH$6 ) )</f>
        <v>2.8304272431292294</v>
      </c>
      <c r="BI139" s="254">
        <f xml:space="preserve"> IF( InpS!BI86, InpS!BI86, BH139 * ( 1 + BI$6 ) )</f>
        <v>2.8870267451389706</v>
      </c>
      <c r="BJ139" s="254">
        <f xml:space="preserve"> IF( InpS!BJ86, InpS!BJ86, BI139 * ( 1 + BJ$6 ) )</f>
        <v>2.9447580563607407</v>
      </c>
      <c r="BK139" s="254">
        <f xml:space="preserve"> IF( InpS!BK86, InpS!BK86, BJ139 * ( 1 + BK$6 ) )</f>
        <v>3.0036438093627944</v>
      </c>
      <c r="BL139" s="254">
        <f xml:space="preserve"> IF( InpS!BL86, InpS!BL86, BK139 * ( 1 + BL$6 ) )</f>
        <v>3.0637070892924436</v>
      </c>
      <c r="BM139" s="254">
        <f xml:space="preserve"> IF( InpS!BM86, InpS!BM86, BL139 * ( 1 + BM$6 ) )</f>
        <v>3.1249714429261926</v>
      </c>
      <c r="BN139" s="254">
        <f xml:space="preserve"> IF( InpS!BN86, InpS!BN86, BM139 * ( 1 + BN$6 ) )</f>
        <v>3.1874608879008464</v>
      </c>
      <c r="BO139" s="254">
        <f xml:space="preserve"> IF( InpS!BO86, InpS!BO86, BN139 * ( 1 + BO$6 ) )</f>
        <v>3.2511999221292132</v>
      </c>
      <c r="BP139" s="254">
        <f xml:space="preserve"> IF( InpS!BP86, InpS!BP86, BO139 * ( 1 + BP$6 ) )</f>
        <v>3.3162135334040892</v>
      </c>
      <c r="BQ139" s="254">
        <f xml:space="preserve"> IF( InpS!BQ86, InpS!BQ86, BP139 * ( 1 + BQ$6 ) )</f>
        <v>3.3825272091942944</v>
      </c>
      <c r="BR139" s="254">
        <f xml:space="preserve"> IF( InpS!BR86, InpS!BR86, BQ139 * ( 1 + BR$6 ) )</f>
        <v>3.4501669466365952</v>
      </c>
      <c r="BS139" s="254">
        <f xml:space="preserve"> IF( InpS!BS86, InpS!BS86, BR139 * ( 1 + BS$6 ) )</f>
        <v>3.5191592627274364</v>
      </c>
      <c r="BT139" s="254">
        <f xml:space="preserve"> IF( InpS!BT86, InpS!BT86, BS139 * ( 1 + BT$6 ) )</f>
        <v>3.5895312047184733</v>
      </c>
      <c r="BU139" s="254">
        <f xml:space="preserve"> IF( InpS!BU86, InpS!BU86, BT139 * ( 1 + BU$6 ) )</f>
        <v>3.6613103607199817</v>
      </c>
      <c r="BV139" s="254">
        <f xml:space="preserve"> IF( InpS!BV86, InpS!BV86, BU139 * ( 1 + BV$6 ) )</f>
        <v>3.7345248705163021</v>
      </c>
      <c r="BW139" s="254">
        <f xml:space="preserve"> IF( InpS!BW86, InpS!BW86, BV139 * ( 1 + BW$6 ) )</f>
        <v>3.8092034365975591</v>
      </c>
      <c r="BX139" s="254">
        <f xml:space="preserve"> IF( InpS!BX86, InpS!BX86, BW139 * ( 1 + BX$6 ) )</f>
        <v>3.8853753354119789</v>
      </c>
      <c r="BY139" s="254">
        <f xml:space="preserve"> IF( InpS!BY86, InpS!BY86, BX139 * ( 1 + BY$6 ) )</f>
        <v>3.9630704288432175</v>
      </c>
      <c r="BZ139" s="254">
        <f xml:space="preserve"> IF( InpS!BZ86, InpS!BZ86, BY139 * ( 1 + BZ$6 ) )</f>
        <v>4.0423191759171999</v>
      </c>
      <c r="CA139" s="254">
        <f xml:space="preserve"> IF( InpS!CA86, InpS!CA86, BZ139 * ( 1 + CA$6 ) )</f>
        <v>4.1231526447430564</v>
      </c>
      <c r="CB139" s="254">
        <f xml:space="preserve"> IF( InpS!CB86, InpS!CB86, CA139 * ( 1 + CB$6 ) )</f>
        <v>4.205602524692841</v>
      </c>
      <c r="CC139" s="254">
        <f xml:space="preserve"> IF( InpS!CC86, InpS!CC86, CB139 * ( 1 + CC$6 ) )</f>
        <v>4.2897011388248059</v>
      </c>
      <c r="CD139" s="254">
        <f xml:space="preserve"> IF( InpS!CD86, InpS!CD86, CC139 * ( 1 + CD$6 ) )</f>
        <v>4.3754814565550992</v>
      </c>
      <c r="CE139" s="254">
        <f xml:space="preserve"> IF( InpS!CE86, InpS!CE86, CD139 * ( 1 + CE$6 ) )</f>
        <v>4.4629771065828603</v>
      </c>
      <c r="CF139" s="254">
        <f xml:space="preserve"> IF( InpS!CF86, InpS!CF86, CE139 * ( 1 + CF$6 ) )</f>
        <v>4.5522223900737711</v>
      </c>
      <c r="CG139" s="254">
        <f xml:space="preserve"> IF( InpS!CG86, InpS!CG86, CF139 * ( 1 + CG$6 ) )</f>
        <v>4.6432522941072394</v>
      </c>
      <c r="CH139" s="254">
        <f xml:space="preserve"> IF( InpS!CH86, InpS!CH86, CG139 * ( 1 + CH$6 ) )</f>
        <v>4.7361025053924832</v>
      </c>
      <c r="CI139" s="254">
        <f xml:space="preserve"> IF( InpS!CI86, InpS!CI86, CH139 * ( 1 + CI$6 ) )</f>
        <v>4.8308094242588879</v>
      </c>
      <c r="CJ139" s="254">
        <f xml:space="preserve"> IF( InpS!CJ86, InpS!CJ86, CI139 * ( 1 + CJ$6 ) )</f>
        <v>4.9274101789261344</v>
      </c>
      <c r="CK139" s="254">
        <f xml:space="preserve"> IF( InpS!CK86, InpS!CK86, CJ139 * ( 1 + CK$6 ) )</f>
        <v>5.0259426400596761</v>
      </c>
      <c r="CL139" s="254">
        <f xml:space="preserve"> IF( InpS!CL86, InpS!CL86, CK139 * ( 1 + CL$6 ) )</f>
        <v>5.1264454356172839</v>
      </c>
      <c r="CM139" s="254">
        <f xml:space="preserve"> IF( InpS!CM86, InpS!CM86, CL139 * ( 1 + CM$6 ) )</f>
        <v>5.2289579659924739</v>
      </c>
      <c r="CN139" s="254">
        <f xml:space="preserve"> IF( InpS!CN86, InpS!CN86, CM139 * ( 1 + CN$6 ) )</f>
        <v>5.3335204194607506</v>
      </c>
      <c r="CO139" s="254">
        <f xml:space="preserve"> IF( InpS!CO86, InpS!CO86, CN139 * ( 1 + CO$6 ) )</f>
        <v>5.4401737879347349</v>
      </c>
    </row>
    <row r="140" spans="1:211" s="336" customFormat="1" outlineLevel="2" x14ac:dyDescent="0.2">
      <c r="B140" s="337"/>
      <c r="D140" s="338"/>
      <c r="E140" s="336" t="str">
        <f>InpS!E87</f>
        <v>Water: Large off-peak rate</v>
      </c>
      <c r="F140" s="336">
        <f>InpS!F87</f>
        <v>0</v>
      </c>
      <c r="G140" s="339"/>
      <c r="H140" s="344" t="str">
        <f>InpS!H87</f>
        <v>£/m3</v>
      </c>
      <c r="J140" s="336">
        <f>InpS!J87</f>
        <v>0</v>
      </c>
      <c r="K140" s="254">
        <f xml:space="preserve"> IF( InpS!K87, InpS!K87, J140 * ( 1 + K$6 ) )</f>
        <v>0.52639999999999998</v>
      </c>
      <c r="L140" s="254">
        <f xml:space="preserve"> IF( InpS!L87, InpS!L87, K140 * ( 1 + L$6 ) )</f>
        <v>0.64400000000000002</v>
      </c>
      <c r="M140" s="254">
        <f xml:space="preserve"> IF( InpS!M87, InpS!M87, L140 * ( 1 + M$6 ) )</f>
        <v>0.83100000000000007</v>
      </c>
      <c r="N140" s="254">
        <f xml:space="preserve"> IF( InpS!N87, InpS!N87, M140 * ( 1 + N$6 ) )</f>
        <v>0.94410000000000005</v>
      </c>
      <c r="O140" s="254">
        <f xml:space="preserve"> IF( InpS!O87, InpS!O87, N140 * ( 1 + O$6 ) )</f>
        <v>1.0740000000000001</v>
      </c>
      <c r="P140" s="254">
        <f xml:space="preserve"> IF( InpS!P87, InpS!P87, O140 * ( 1 + P$6 ) )</f>
        <v>1.1794</v>
      </c>
      <c r="Q140" s="254">
        <f xml:space="preserve"> IF( InpS!Q87, InpS!Q87, P140 * ( 1 + Q$6 ) )</f>
        <v>1.1397000000000002</v>
      </c>
      <c r="R140" s="254">
        <f xml:space="preserve"> IF( InpS!R87, InpS!R87, Q140 * ( 1 + R$6 ) )</f>
        <v>1.2124999999999999</v>
      </c>
      <c r="S140" s="254">
        <f xml:space="preserve"> IF( InpS!S87, InpS!S87, R140 * ( 1 + S$6 ) )</f>
        <v>1.2568000000000001</v>
      </c>
      <c r="T140" s="254">
        <f xml:space="preserve"> IF( InpS!T87, InpS!T87, S140 * ( 1 + T$6 ) )</f>
        <v>1.2819319846848278</v>
      </c>
      <c r="U140" s="254">
        <f xml:space="preserve"> IF( InpS!U87, InpS!U87, T140 * ( 1 + U$6 ) )</f>
        <v>1.307566528769877</v>
      </c>
      <c r="V140" s="254">
        <f xml:space="preserve"> IF( InpS!V87, InpS!V87, U140 * ( 1 + V$6 ) )</f>
        <v>1.3337136818375392</v>
      </c>
      <c r="W140" s="254">
        <f xml:space="preserve"> IF( InpS!W87, InpS!W87, V140 * ( 1 + W$6 ) )</f>
        <v>1.3603836944297465</v>
      </c>
      <c r="X140" s="254">
        <f xml:space="preserve"> IF( InpS!X87, InpS!X87, W140 * ( 1 + X$6 ) )</f>
        <v>1.3875870220665205</v>
      </c>
      <c r="Y140" s="254">
        <f xml:space="preserve"> IF( InpS!Y87, InpS!Y87, X140 * ( 1 + Y$6 ) )</f>
        <v>1.4153343293448795</v>
      </c>
      <c r="Z140" s="254">
        <f xml:space="preserve"> IF( InpS!Z87, InpS!Z87, Y140 * ( 1 + Z$6 ) )</f>
        <v>1.4436364941197095</v>
      </c>
      <c r="AA140" s="254">
        <f xml:space="preserve"> IF( InpS!AA87, InpS!AA87, Z140 * ( 1 + AA$6 ) )</f>
        <v>1.4725046117682414</v>
      </c>
      <c r="AB140" s="254">
        <f xml:space="preserve"> IF( InpS!AB87, InpS!AB87, AA140 * ( 1 + AB$6 ) )</f>
        <v>1.5019499995398022</v>
      </c>
      <c r="AC140" s="254">
        <f xml:space="preserve"> IF( InpS!AC87, InpS!AC87, AB140 * ( 1 + AC$6 ) )</f>
        <v>1.5319842009925482</v>
      </c>
      <c r="AD140" s="254">
        <f xml:space="preserve"> IF( InpS!AD87, InpS!AD87, AC140 * ( 1 + AD$6 ) )</f>
        <v>1.5626189905189187</v>
      </c>
      <c r="AE140" s="254">
        <f xml:space="preserve"> IF( InpS!AE87, InpS!AE87, AD140 * ( 1 + AE$6 ) )</f>
        <v>1.5938663779615845</v>
      </c>
      <c r="AF140" s="254">
        <f xml:space="preserve"> IF( InpS!AF87, InpS!AF87, AE140 * ( 1 + AF$6 ) )</f>
        <v>1.6257386133216993</v>
      </c>
      <c r="AG140" s="254">
        <f xml:space="preserve"> IF( InpS!AG87, InpS!AG87, AF140 * ( 1 + AG$6 ) )</f>
        <v>1.658248191561303</v>
      </c>
      <c r="AH140" s="254">
        <f xml:space="preserve"> IF( InpS!AH87, InpS!AH87, AG140 * ( 1 + AH$6 ) )</f>
        <v>1.6914078575017564</v>
      </c>
      <c r="AI140" s="254">
        <f xml:space="preserve"> IF( InpS!AI87, InpS!AI87, AH140 * ( 1 + AI$6 ) )</f>
        <v>1.7252306108201294</v>
      </c>
      <c r="AJ140" s="254">
        <f xml:space="preserve"> IF( InpS!AJ87, InpS!AJ87, AI140 * ( 1 + AJ$6 ) )</f>
        <v>1.7597297111455013</v>
      </c>
      <c r="AK140" s="254">
        <f xml:space="preserve"> IF( InpS!AK87, InpS!AK87, AJ140 * ( 1 + AK$6 ) )</f>
        <v>1.7949186832571697</v>
      </c>
      <c r="AL140" s="254">
        <f xml:space="preserve"> IF( InpS!AL87, InpS!AL87, AK140 * ( 1 + AL$6 ) )</f>
        <v>1.8308113223868085</v>
      </c>
      <c r="AM140" s="254">
        <f xml:space="preserve"> IF( InpS!AM87, InpS!AM87, AL140 * ( 1 + AM$6 ) )</f>
        <v>1.8674216996266513</v>
      </c>
      <c r="AN140" s="254">
        <f xml:space="preserve"> IF( InpS!AN87, InpS!AN87, AM140 * ( 1 + AN$6 ) )</f>
        <v>1.9047641674458204</v>
      </c>
      <c r="AO140" s="254">
        <f xml:space="preserve"> IF( InpS!AO87, InpS!AO87, AN140 * ( 1 + AO$6 ) )</f>
        <v>1.9428533653169668</v>
      </c>
      <c r="AP140" s="254">
        <f xml:space="preserve"> IF( InpS!AP87, InpS!AP87, AO140 * ( 1 + AP$6 ) )</f>
        <v>1.9817042254554231</v>
      </c>
      <c r="AQ140" s="254">
        <f xml:space="preserve"> IF( InpS!AQ87, InpS!AQ87, AP140 * ( 1 + AQ$6 ) )</f>
        <v>2.0213319786731221</v>
      </c>
      <c r="AR140" s="254">
        <f xml:space="preserve"> IF( InpS!AR87, InpS!AR87, AQ140 * ( 1 + AR$6 ) )</f>
        <v>2.0617521603495743</v>
      </c>
      <c r="AS140" s="254">
        <f xml:space="preserve"> IF( InpS!AS87, InpS!AS87, AR140 * ( 1 + AS$6 ) )</f>
        <v>2.1029806165222475</v>
      </c>
      <c r="AT140" s="254">
        <f xml:space="preserve"> IF( InpS!AT87, InpS!AT87, AS140 * ( 1 + AT$6 ) )</f>
        <v>2.1450335100987328</v>
      </c>
      <c r="AU140" s="254">
        <f xml:space="preserve"> IF( InpS!AU87, InpS!AU87, AT140 * ( 1 + AU$6 ) )</f>
        <v>2.1879273271931341</v>
      </c>
      <c r="AV140" s="254">
        <f xml:space="preserve"> IF( InpS!AV87, InpS!AV87, AU140 * ( 1 + AV$6 ) )</f>
        <v>2.2316788835891668</v>
      </c>
      <c r="AW140" s="254">
        <f xml:space="preserve"> IF( InpS!AW87, InpS!AW87, AV140 * ( 1 + AW$6 ) )</f>
        <v>2.2763053313324959</v>
      </c>
      <c r="AX140" s="254">
        <f xml:space="preserve"> IF( InpS!AX87, InpS!AX87, AW140 * ( 1 + AX$6 ) )</f>
        <v>2.3218241654549017</v>
      </c>
      <c r="AY140" s="254">
        <f xml:space="preserve"> IF( InpS!AY87, InpS!AY87, AX140 * ( 1 + AY$6 ) )</f>
        <v>2.3682532308329054</v>
      </c>
      <c r="AZ140" s="254">
        <f xml:space="preserve"> IF( InpS!AZ87, InpS!AZ87, AY140 * ( 1 + AZ$6 ) )</f>
        <v>2.4156107291835469</v>
      </c>
      <c r="BA140" s="254">
        <f xml:space="preserve"> IF( InpS!BA87, InpS!BA87, AZ140 * ( 1 + BA$6 ) )</f>
        <v>2.4639152262000539</v>
      </c>
      <c r="BB140" s="254">
        <f xml:space="preserve"> IF( InpS!BB87, InpS!BB87, BA140 * ( 1 + BB$6 ) )</f>
        <v>2.5131856588302046</v>
      </c>
      <c r="BC140" s="254">
        <f xml:space="preserve"> IF( InpS!BC87, InpS!BC87, BB140 * ( 1 + BC$6 ) )</f>
        <v>2.5634413427002309</v>
      </c>
      <c r="BD140" s="254">
        <f xml:space="preserve"> IF( InpS!BD87, InpS!BD87, BC140 * ( 1 + BD$6 ) )</f>
        <v>2.6147019796871791</v>
      </c>
      <c r="BE140" s="254">
        <f xml:space="preserve"> IF( InpS!BE87, InpS!BE87, BD140 * ( 1 + BE$6 ) )</f>
        <v>2.6669876656426905</v>
      </c>
      <c r="BF140" s="254">
        <f xml:space="preserve"> IF( InpS!BF87, InpS!BF87, BE140 * ( 1 + BF$6 ) )</f>
        <v>2.7203188982712363</v>
      </c>
      <c r="BG140" s="254">
        <f xml:space="preserve"> IF( InpS!BG87, InpS!BG87, BF140 * ( 1 + BG$6 ) )</f>
        <v>2.7747165851658893</v>
      </c>
      <c r="BH140" s="254">
        <f xml:space="preserve"> IF( InpS!BH87, InpS!BH87, BG140 * ( 1 + BH$6 ) )</f>
        <v>2.8302020520047866</v>
      </c>
      <c r="BI140" s="254">
        <f xml:space="preserve"> IF( InpS!BI87, InpS!BI87, BH140 * ( 1 + BI$6 ) )</f>
        <v>2.8867970509114955</v>
      </c>
      <c r="BJ140" s="254">
        <f xml:space="preserve"> IF( InpS!BJ87, InpS!BJ87, BI140 * ( 1 + BJ$6 ) )</f>
        <v>2.9445237689825596</v>
      </c>
      <c r="BK140" s="254">
        <f xml:space="preserve"> IF( InpS!BK87, InpS!BK87, BJ140 * ( 1 + BK$6 ) )</f>
        <v>3.0034048369855677</v>
      </c>
      <c r="BL140" s="254">
        <f xml:space="preserve"> IF( InpS!BL87, InpS!BL87, BK140 * ( 1 + BL$6 ) )</f>
        <v>3.0634633382311587</v>
      </c>
      <c r="BM140" s="254">
        <f xml:space="preserve"> IF( InpS!BM87, InpS!BM87, BL140 * ( 1 + BM$6 ) )</f>
        <v>3.1247228176224353</v>
      </c>
      <c r="BN140" s="254">
        <f xml:space="preserve"> IF( InpS!BN87, InpS!BN87, BM140 * ( 1 + BN$6 ) )</f>
        <v>3.1872072908853397</v>
      </c>
      <c r="BO140" s="254">
        <f xml:space="preserve"> IF( InpS!BO87, InpS!BO87, BN140 * ( 1 + BO$6 ) )</f>
        <v>3.2509412539836062</v>
      </c>
      <c r="BP140" s="254">
        <f xml:space="preserve"> IF( InpS!BP87, InpS!BP87, BO140 * ( 1 + BP$6 ) )</f>
        <v>3.3159496927219818</v>
      </c>
      <c r="BQ140" s="254">
        <f xml:space="preserve"> IF( InpS!BQ87, InpS!BQ87, BP140 * ( 1 + BQ$6 ) )</f>
        <v>3.3822580925414818</v>
      </c>
      <c r="BR140" s="254">
        <f xml:space="preserve"> IF( InpS!BR87, InpS!BR87, BQ140 * ( 1 + BR$6 ) )</f>
        <v>3.4498924485105196</v>
      </c>
      <c r="BS140" s="254">
        <f xml:space="preserve"> IF( InpS!BS87, InpS!BS87, BR140 * ( 1 + BS$6 ) )</f>
        <v>3.5188792755158258</v>
      </c>
      <c r="BT140" s="254">
        <f xml:space="preserve"> IF( InpS!BT87, InpS!BT87, BS140 * ( 1 + BT$6 ) )</f>
        <v>3.589245618657154</v>
      </c>
      <c r="BU140" s="254">
        <f xml:space="preserve"> IF( InpS!BU87, InpS!BU87, BT140 * ( 1 + BU$6 ) )</f>
        <v>3.6610190638498468</v>
      </c>
      <c r="BV140" s="254">
        <f xml:space="preserve"> IF( InpS!BV87, InpS!BV87, BU140 * ( 1 + BV$6 ) )</f>
        <v>3.7342277486394204</v>
      </c>
      <c r="BW140" s="254">
        <f xml:space="preserve"> IF( InpS!BW87, InpS!BW87, BV140 * ( 1 + BW$6 ) )</f>
        <v>3.8089003732324058</v>
      </c>
      <c r="BX140" s="254">
        <f xml:space="preserve"> IF( InpS!BX87, InpS!BX87, BW140 * ( 1 + BX$6 ) )</f>
        <v>3.885066211747771</v>
      </c>
      <c r="BY140" s="254">
        <f xml:space="preserve"> IF( InpS!BY87, InpS!BY87, BX140 * ( 1 + BY$6 ) )</f>
        <v>3.962755123693336</v>
      </c>
      <c r="BZ140" s="254">
        <f xml:space="preserve"> IF( InpS!BZ87, InpS!BZ87, BY140 * ( 1 + BZ$6 ) )</f>
        <v>4.0419975656716804</v>
      </c>
      <c r="CA140" s="254">
        <f xml:space="preserve"> IF( InpS!CA87, InpS!CA87, BZ140 * ( 1 + CA$6 ) )</f>
        <v>4.1228246033201303</v>
      </c>
      <c r="CB140" s="254">
        <f xml:space="preserve"> IF( InpS!CB87, InpS!CB87, CA140 * ( 1 + CB$6 ) )</f>
        <v>4.2052679234895063</v>
      </c>
      <c r="CC140" s="254">
        <f xml:space="preserve"> IF( InpS!CC87, InpS!CC87, CB140 * ( 1 + CC$6 ) )</f>
        <v>4.2893598466664118</v>
      </c>
      <c r="CD140" s="254">
        <f xml:space="preserve"> IF( InpS!CD87, InpS!CD87, CC140 * ( 1 + CD$6 ) )</f>
        <v>4.3751333396439218</v>
      </c>
      <c r="CE140" s="254">
        <f xml:space="preserve"> IF( InpS!CE87, InpS!CE87, CD140 * ( 1 + CE$6 ) )</f>
        <v>4.4626220284456481</v>
      </c>
      <c r="CF140" s="254">
        <f xml:space="preserve"> IF( InpS!CF87, InpS!CF87, CE140 * ( 1 + CF$6 ) )</f>
        <v>4.5518602115082443</v>
      </c>
      <c r="CG140" s="254">
        <f xml:space="preserve"> IF( InpS!CG87, InpS!CG87, CF140 * ( 1 + CG$6 ) )</f>
        <v>4.6428828731275162</v>
      </c>
      <c r="CH140" s="254">
        <f xml:space="preserve"> IF( InpS!CH87, InpS!CH87, CG140 * ( 1 + CH$6 ) )</f>
        <v>4.7357256971734181</v>
      </c>
      <c r="CI140" s="254">
        <f xml:space="preserve"> IF( InpS!CI87, InpS!CI87, CH140 * ( 1 + CI$6 ) )</f>
        <v>4.8304250810792961</v>
      </c>
      <c r="CJ140" s="254">
        <f xml:space="preserve"> IF( InpS!CJ87, InpS!CJ87, CI140 * ( 1 + CJ$6 ) )</f>
        <v>4.9270181501108778</v>
      </c>
      <c r="CK140" s="254">
        <f xml:space="preserve"> IF( InpS!CK87, InpS!CK87, CJ140 * ( 1 + CK$6 ) )</f>
        <v>5.0255427719205965</v>
      </c>
      <c r="CL140" s="254">
        <f xml:space="preserve"> IF( InpS!CL87, InpS!CL87, CK140 * ( 1 + CL$6 ) )</f>
        <v>5.1260375713929509</v>
      </c>
      <c r="CM140" s="254">
        <f xml:space="preserve"> IF( InpS!CM87, InpS!CM87, CL140 * ( 1 + CM$6 ) )</f>
        <v>5.2285419457867279</v>
      </c>
      <c r="CN140" s="254">
        <f xml:space="preserve"> IF( InpS!CN87, InpS!CN87, CM140 * ( 1 + CN$6 ) )</f>
        <v>5.3330960801800211</v>
      </c>
      <c r="CO140" s="254">
        <f xml:space="preserve"> IF( InpS!CO87, InpS!CO87, CN140 * ( 1 + CO$6 ) )</f>
        <v>5.4397409632241001</v>
      </c>
    </row>
    <row r="141" spans="1:211" s="347" customFormat="1" ht="2.1" customHeight="1" outlineLevel="2" x14ac:dyDescent="0.2">
      <c r="E141" s="348"/>
      <c r="H141" s="349"/>
      <c r="K141" s="350"/>
      <c r="L141" s="351"/>
      <c r="M141" s="351"/>
      <c r="N141" s="351"/>
      <c r="O141" s="351"/>
      <c r="P141" s="351"/>
      <c r="Q141" s="351"/>
      <c r="R141" s="351"/>
      <c r="S141" s="351"/>
      <c r="T141" s="351"/>
      <c r="U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c r="BB141" s="351"/>
      <c r="BC141" s="351"/>
      <c r="BD141" s="351"/>
      <c r="BE141" s="351"/>
      <c r="BF141" s="351"/>
      <c r="BG141" s="351"/>
      <c r="BH141" s="351"/>
      <c r="BI141" s="351"/>
      <c r="BJ141" s="351"/>
      <c r="BK141" s="351"/>
      <c r="BL141" s="351"/>
      <c r="BM141" s="351"/>
      <c r="BN141" s="351"/>
      <c r="BO141" s="351"/>
      <c r="BP141" s="351"/>
      <c r="BQ141" s="351"/>
      <c r="BR141" s="351"/>
      <c r="BS141" s="351"/>
      <c r="BT141" s="351"/>
      <c r="BU141" s="351"/>
      <c r="BV141" s="351"/>
      <c r="BW141" s="351"/>
      <c r="BX141" s="351"/>
      <c r="BY141" s="351"/>
      <c r="BZ141" s="351"/>
      <c r="CA141" s="351"/>
      <c r="CB141" s="351"/>
      <c r="CC141" s="351"/>
      <c r="CD141" s="351"/>
      <c r="CE141" s="351"/>
      <c r="CF141" s="351"/>
      <c r="CG141" s="351"/>
      <c r="CH141" s="351"/>
      <c r="CI141" s="351"/>
      <c r="CJ141" s="351"/>
      <c r="CK141" s="351"/>
      <c r="CL141" s="351"/>
      <c r="CM141" s="351"/>
      <c r="CN141" s="351"/>
      <c r="CO141" s="351"/>
      <c r="CP141" s="352"/>
      <c r="CQ141" s="352"/>
      <c r="CR141" s="352"/>
      <c r="CS141" s="352"/>
      <c r="CT141" s="352"/>
      <c r="CU141" s="352"/>
      <c r="CV141" s="352"/>
      <c r="CW141" s="352"/>
      <c r="CX141" s="352"/>
      <c r="CY141" s="352"/>
      <c r="CZ141" s="352"/>
      <c r="DA141" s="352"/>
      <c r="DB141" s="352"/>
      <c r="DC141" s="352"/>
      <c r="DD141" s="352"/>
      <c r="DE141" s="352"/>
      <c r="DF141" s="352"/>
      <c r="DG141" s="352"/>
      <c r="DH141" s="352"/>
      <c r="DI141" s="352"/>
      <c r="DJ141" s="352"/>
      <c r="DK141" s="352"/>
      <c r="DL141" s="352"/>
      <c r="DM141" s="352"/>
      <c r="DN141" s="352"/>
      <c r="DO141" s="352"/>
      <c r="DP141" s="352"/>
      <c r="DQ141" s="352"/>
      <c r="DR141" s="352"/>
      <c r="DS141" s="352"/>
      <c r="DT141" s="352"/>
      <c r="DU141" s="352"/>
      <c r="DV141" s="352"/>
      <c r="DW141" s="352"/>
      <c r="DX141" s="352"/>
      <c r="DY141" s="352"/>
      <c r="DZ141" s="352"/>
      <c r="EA141" s="352"/>
      <c r="EB141" s="352"/>
      <c r="EC141" s="352"/>
      <c r="ED141" s="352"/>
      <c r="EE141" s="352"/>
      <c r="EF141" s="352"/>
      <c r="EG141" s="352"/>
      <c r="EH141" s="352"/>
      <c r="EI141" s="352"/>
      <c r="EJ141" s="352"/>
      <c r="EK141" s="352"/>
      <c r="EL141" s="352"/>
      <c r="EM141" s="352"/>
      <c r="EN141" s="352"/>
      <c r="EO141" s="352"/>
      <c r="EP141" s="352"/>
      <c r="EQ141" s="352"/>
      <c r="ER141" s="352"/>
      <c r="ES141" s="352"/>
      <c r="ET141" s="352"/>
      <c r="EU141" s="352"/>
      <c r="EV141" s="352"/>
      <c r="EW141" s="352"/>
      <c r="EX141" s="352"/>
      <c r="EY141" s="352"/>
      <c r="EZ141" s="352"/>
      <c r="FA141" s="352"/>
      <c r="FB141" s="352"/>
      <c r="FC141" s="352"/>
      <c r="FD141" s="352"/>
      <c r="FE141" s="352"/>
      <c r="FF141" s="352"/>
      <c r="FG141" s="352"/>
      <c r="FH141" s="352"/>
      <c r="FI141" s="352"/>
      <c r="FJ141" s="352"/>
      <c r="FK141" s="352"/>
      <c r="FL141" s="352"/>
      <c r="FM141" s="352"/>
      <c r="FN141" s="352"/>
      <c r="FO141" s="352"/>
      <c r="FP141" s="352"/>
      <c r="FQ141" s="352"/>
      <c r="FR141" s="352"/>
      <c r="FS141" s="352"/>
      <c r="FT141" s="352"/>
      <c r="FU141" s="352"/>
      <c r="FV141" s="352"/>
      <c r="FW141" s="352"/>
      <c r="FX141" s="352"/>
      <c r="FY141" s="352"/>
      <c r="FZ141" s="352"/>
      <c r="GA141" s="352"/>
      <c r="GB141" s="352"/>
      <c r="GC141" s="352"/>
      <c r="GD141" s="352"/>
      <c r="GE141" s="352"/>
      <c r="GF141" s="352"/>
      <c r="GG141" s="352"/>
      <c r="GH141" s="352"/>
      <c r="GI141" s="352"/>
      <c r="GJ141" s="352"/>
      <c r="GK141" s="352"/>
      <c r="GL141" s="352"/>
      <c r="GM141" s="352"/>
      <c r="GN141" s="352"/>
      <c r="GO141" s="352"/>
      <c r="GP141" s="352"/>
      <c r="GQ141" s="352"/>
      <c r="GR141" s="352"/>
      <c r="GS141" s="352"/>
      <c r="GT141" s="352"/>
      <c r="GU141" s="352"/>
      <c r="GV141" s="352"/>
      <c r="GW141" s="352"/>
      <c r="GX141" s="352"/>
      <c r="GY141" s="352"/>
      <c r="GZ141" s="352"/>
      <c r="HA141" s="352"/>
      <c r="HB141" s="352"/>
      <c r="HC141" s="352"/>
    </row>
    <row r="142" spans="1:211" outlineLevel="2" x14ac:dyDescent="0.2">
      <c r="B142" s="61"/>
      <c r="D142" s="39"/>
      <c r="E142" t="s">
        <v>390</v>
      </c>
      <c r="H142" s="163" t="s">
        <v>8</v>
      </c>
      <c r="I142" s="90"/>
      <c r="K142" s="55">
        <f xml:space="preserve"> K128 + K138+ SUMPRODUCT( K$125:K$127, K139:K141 )</f>
        <v>22957.696032738037</v>
      </c>
      <c r="L142" s="55">
        <f t="shared" ref="L142:BW142" si="105" xml:space="preserve"> L128 + L138+ SUMPRODUCT( L$125:L$127, L139:L141 )</f>
        <v>27181.963934673557</v>
      </c>
      <c r="M142" s="55">
        <f t="shared" si="105"/>
        <v>27851.835293246742</v>
      </c>
      <c r="N142" s="55">
        <f t="shared" si="105"/>
        <v>27917.152777556821</v>
      </c>
      <c r="O142" s="55">
        <f t="shared" si="105"/>
        <v>27451.714330200492</v>
      </c>
      <c r="P142" s="55">
        <f t="shared" si="105"/>
        <v>25803.687894012532</v>
      </c>
      <c r="Q142" s="55">
        <f t="shared" si="105"/>
        <v>22476.832107747152</v>
      </c>
      <c r="R142" s="55">
        <f t="shared" si="105"/>
        <v>22823.250007187824</v>
      </c>
      <c r="S142" s="55">
        <f t="shared" si="105"/>
        <v>22573.317395436796</v>
      </c>
      <c r="T142" s="55">
        <f t="shared" si="105"/>
        <v>23152.679070819511</v>
      </c>
      <c r="U142" s="55">
        <f t="shared" si="105"/>
        <v>23692.243826411373</v>
      </c>
      <c r="V142" s="55">
        <f t="shared" si="105"/>
        <v>24244.72070479353</v>
      </c>
      <c r="W142" s="55">
        <f t="shared" si="105"/>
        <v>24842.14504684788</v>
      </c>
      <c r="X142" s="55">
        <f t="shared" si="105"/>
        <v>25389.700493830689</v>
      </c>
      <c r="Y142" s="55">
        <f t="shared" si="105"/>
        <v>25982.869336540207</v>
      </c>
      <c r="Z142" s="55">
        <f t="shared" si="105"/>
        <v>25814.207345677096</v>
      </c>
      <c r="AA142" s="55">
        <f t="shared" si="105"/>
        <v>26419.466068609167</v>
      </c>
      <c r="AB142" s="55">
        <f t="shared" si="105"/>
        <v>26971.673684758091</v>
      </c>
      <c r="AC142" s="55">
        <f t="shared" si="105"/>
        <v>27570.272189006522</v>
      </c>
      <c r="AD142" s="55">
        <f t="shared" si="105"/>
        <v>28182.533697183659</v>
      </c>
      <c r="AE142" s="55">
        <f t="shared" si="105"/>
        <v>28845.228963114434</v>
      </c>
      <c r="AF142" s="55">
        <f t="shared" si="105"/>
        <v>29449.35164734158</v>
      </c>
      <c r="AG142" s="55">
        <f t="shared" si="105"/>
        <v>30104.581627937252</v>
      </c>
      <c r="AH142" s="55">
        <f t="shared" si="105"/>
        <v>30774.822136952273</v>
      </c>
      <c r="AI142" s="55">
        <f t="shared" si="105"/>
        <v>31500.641344293923</v>
      </c>
      <c r="AJ142" s="55">
        <f t="shared" si="105"/>
        <v>32161.777264696273</v>
      </c>
      <c r="AK142" s="55">
        <f t="shared" si="105"/>
        <v>32879.236055103582</v>
      </c>
      <c r="AL142" s="55">
        <f t="shared" si="105"/>
        <v>33613.194220736739</v>
      </c>
      <c r="AM142" s="55">
        <f t="shared" si="105"/>
        <v>34408.422953847366</v>
      </c>
      <c r="AN142" s="55">
        <f t="shared" si="105"/>
        <v>35132.203345926398</v>
      </c>
      <c r="AO142" s="55">
        <f t="shared" si="105"/>
        <v>34873.631084203778</v>
      </c>
      <c r="AP142" s="55">
        <f t="shared" si="105"/>
        <v>35646.531596665882</v>
      </c>
      <c r="AQ142" s="55">
        <f t="shared" si="105"/>
        <v>36482.990200908011</v>
      </c>
      <c r="AR142" s="55">
        <f t="shared" si="105"/>
        <v>37245.566984151323</v>
      </c>
      <c r="AS142" s="55">
        <f t="shared" si="105"/>
        <v>38072.54596722297</v>
      </c>
      <c r="AT142" s="55">
        <f t="shared" si="105"/>
        <v>38918.412858906333</v>
      </c>
      <c r="AU142" s="55">
        <f t="shared" si="105"/>
        <v>39834.297246249625</v>
      </c>
      <c r="AV142" s="55">
        <f t="shared" si="105"/>
        <v>40668.617445270407</v>
      </c>
      <c r="AW142" s="55">
        <f t="shared" si="105"/>
        <v>41573.887194642281</v>
      </c>
      <c r="AX142" s="55">
        <f t="shared" si="105"/>
        <v>42499.909583150773</v>
      </c>
      <c r="AY142" s="55">
        <f t="shared" si="105"/>
        <v>43503.092080812363</v>
      </c>
      <c r="AZ142" s="55">
        <f t="shared" si="105"/>
        <v>44416.208671130837</v>
      </c>
      <c r="BA142" s="55">
        <f t="shared" si="105"/>
        <v>45407.515322291198</v>
      </c>
      <c r="BB142" s="55">
        <f t="shared" si="105"/>
        <v>46421.635215389499</v>
      </c>
      <c r="BC142" s="55">
        <f t="shared" si="105"/>
        <v>47520.817376846695</v>
      </c>
      <c r="BD142" s="55">
        <f t="shared" si="105"/>
        <v>47114.901143314361</v>
      </c>
      <c r="BE142" s="55">
        <f t="shared" si="105"/>
        <v>48158.927005449077</v>
      </c>
      <c r="BF142" s="55">
        <f t="shared" si="105"/>
        <v>49226.72866398374</v>
      </c>
      <c r="BG142" s="55">
        <f t="shared" si="105"/>
        <v>50382.773299395092</v>
      </c>
      <c r="BH142" s="55">
        <f t="shared" si="105"/>
        <v>51435.924350264671</v>
      </c>
      <c r="BI142" s="55">
        <f t="shared" si="105"/>
        <v>52578.486390229082</v>
      </c>
      <c r="BJ142" s="55">
        <f t="shared" si="105"/>
        <v>53747.16101819498</v>
      </c>
      <c r="BK142" s="55">
        <f t="shared" si="105"/>
        <v>55013.046325724572</v>
      </c>
      <c r="BL142" s="55">
        <f t="shared" si="105"/>
        <v>56165.348773859107</v>
      </c>
      <c r="BM142" s="55">
        <f t="shared" si="105"/>
        <v>57416.151789972486</v>
      </c>
      <c r="BN142" s="55">
        <f t="shared" si="105"/>
        <v>58695.648033633552</v>
      </c>
      <c r="BO142" s="55">
        <f t="shared" si="105"/>
        <v>60082.27144661716</v>
      </c>
      <c r="BP142" s="55">
        <f t="shared" si="105"/>
        <v>61343.483334391458</v>
      </c>
      <c r="BQ142" s="55">
        <f t="shared" si="105"/>
        <v>62713.247976437269</v>
      </c>
      <c r="BR142" s="55">
        <f t="shared" si="105"/>
        <v>64114.557987719098</v>
      </c>
      <c r="BS142" s="55">
        <f t="shared" si="105"/>
        <v>63737.092062107302</v>
      </c>
      <c r="BT142" s="55">
        <f t="shared" si="105"/>
        <v>65066.815410463154</v>
      </c>
      <c r="BU142" s="55">
        <f t="shared" si="105"/>
        <v>66509.259894060306</v>
      </c>
      <c r="BV142" s="55">
        <f t="shared" si="105"/>
        <v>67984.573792806812</v>
      </c>
      <c r="BW142" s="55">
        <f t="shared" si="105"/>
        <v>69582.409118890122</v>
      </c>
      <c r="BX142" s="55">
        <f t="shared" ref="BX142:CO142" si="106" xml:space="preserve"> BX128 + BX138+ SUMPRODUCT( BX$125:BX$127, BX139:BX141 )</f>
        <v>71036.944036956615</v>
      </c>
      <c r="BY142" s="55">
        <f t="shared" si="106"/>
        <v>72615.616706632863</v>
      </c>
      <c r="BZ142" s="55">
        <f t="shared" si="106"/>
        <v>74230.392505285708</v>
      </c>
      <c r="CA142" s="55">
        <f t="shared" si="106"/>
        <v>75980.140447114711</v>
      </c>
      <c r="CB142" s="55">
        <f t="shared" si="106"/>
        <v>77571.714405746607</v>
      </c>
      <c r="CC142" s="55">
        <f t="shared" si="106"/>
        <v>79300.045742077084</v>
      </c>
      <c r="CD142" s="55">
        <f t="shared" si="106"/>
        <v>81068.051874799567</v>
      </c>
      <c r="CE142" s="55">
        <f t="shared" si="106"/>
        <v>82984.798548313309</v>
      </c>
      <c r="CF142" s="55">
        <f t="shared" si="106"/>
        <v>84726.913160782686</v>
      </c>
      <c r="CG142" s="55">
        <f t="shared" si="106"/>
        <v>86619.741656354934</v>
      </c>
      <c r="CH142" s="55">
        <f t="shared" si="106"/>
        <v>86010.344551348331</v>
      </c>
      <c r="CI142" s="55">
        <f t="shared" si="106"/>
        <v>88027.734330120962</v>
      </c>
      <c r="CJ142" s="55">
        <f t="shared" si="106"/>
        <v>89864.255786905182</v>
      </c>
      <c r="CK142" s="55">
        <f t="shared" si="106"/>
        <v>91857.287838585093</v>
      </c>
      <c r="CL142" s="55">
        <f t="shared" si="106"/>
        <v>93895.764039053669</v>
      </c>
      <c r="CM142" s="55">
        <f t="shared" si="106"/>
        <v>95980.761969705927</v>
      </c>
      <c r="CN142" s="55">
        <f t="shared" si="106"/>
        <v>98113.386206733092</v>
      </c>
      <c r="CO142" s="55">
        <f t="shared" si="106"/>
        <v>100294.76904998308</v>
      </c>
    </row>
    <row r="143" spans="1:211" outlineLevel="2" x14ac:dyDescent="0.2">
      <c r="B143" s="61"/>
      <c r="D143" s="39"/>
      <c r="E143" t="s">
        <v>448</v>
      </c>
      <c r="H143" s="163" t="s">
        <v>31</v>
      </c>
      <c r="I143" s="90"/>
      <c r="K143" s="110">
        <f xml:space="preserve"> K142 / MAX( 1, K$126 + K$125 )</f>
        <v>9.8947829549784529</v>
      </c>
      <c r="L143" s="110">
        <f t="shared" ref="L143" si="107" xml:space="preserve"> L142 / MAX( 1, L$126 + L$125 )</f>
        <v>3.6914078305871061</v>
      </c>
      <c r="M143" s="110">
        <f t="shared" ref="M143" si="108" xml:space="preserve"> M142 / MAX( 1, M$126 + M$125 )</f>
        <v>3.7210247614178806</v>
      </c>
      <c r="N143" s="110">
        <f t="shared" ref="N143" si="109" xml:space="preserve"> N142 / MAX( 1, N$126 + N$125 )</f>
        <v>3.6724943375106682</v>
      </c>
      <c r="O143" s="110">
        <f t="shared" ref="O143" si="110" xml:space="preserve"> O142 / MAX( 1, O$126 + O$125 )</f>
        <v>3.5462200669578214</v>
      </c>
      <c r="P143" s="110">
        <f t="shared" ref="P143" si="111" xml:space="preserve"> P142 / MAX( 1, P$126 + P$125 )</f>
        <v>3.2913394402891942</v>
      </c>
      <c r="Q143" s="110">
        <f t="shared" ref="Q143" si="112" xml:space="preserve"> Q142 / MAX( 1, Q$126 + Q$125 )</f>
        <v>2.8232113212830572</v>
      </c>
      <c r="R143" s="110">
        <f t="shared" ref="R143" si="113" xml:space="preserve"> R142 / MAX( 1, R$126 + R$125 )</f>
        <v>2.8230137329300633</v>
      </c>
      <c r="S143" s="110">
        <f t="shared" ref="S143" si="114" xml:space="preserve"> S142 / MAX( 1, S$126 + S$125 )</f>
        <v>2.7420704733153527</v>
      </c>
      <c r="T143" s="110">
        <f t="shared" ref="T143" si="115" xml:space="preserve"> T142 / MAX( 1, T$126 + T$125 )</f>
        <v>2.7787537220899967</v>
      </c>
      <c r="U143" s="110">
        <f t="shared" ref="U143" si="116" xml:space="preserve"> U142 / MAX( 1, U$126 + U$125 )</f>
        <v>2.8236630221181169</v>
      </c>
      <c r="V143" s="110">
        <f t="shared" ref="V143" si="117" xml:space="preserve"> V142 / MAX( 1, V$126 + V$125 )</f>
        <v>2.8693274160177422</v>
      </c>
      <c r="W143" s="110">
        <f t="shared" ref="W143" si="118" xml:space="preserve"> W142 / MAX( 1, W$126 + W$125 )</f>
        <v>2.9115101799676708</v>
      </c>
      <c r="X143" s="110">
        <f t="shared" ref="X143" si="119" xml:space="preserve"> X142 / MAX( 1, X$126 + X$125 )</f>
        <v>2.962972981101871</v>
      </c>
      <c r="Y143" s="110">
        <f t="shared" ref="Y143" si="120" xml:space="preserve"> Y142 / MAX( 1, Y$126 + Y$125 )</f>
        <v>3.0109804461877583</v>
      </c>
      <c r="Z143" s="110">
        <f t="shared" ref="Z143" si="121" xml:space="preserve"> Z142 / MAX( 1, Z$126 + Z$125 )</f>
        <v>3.1663583278342395</v>
      </c>
      <c r="AA143" s="110">
        <f t="shared" ref="AA143" si="122" xml:space="preserve"> AA142 / MAX( 1, AA$126 + AA$125 )</f>
        <v>3.2167366444141146</v>
      </c>
      <c r="AB143" s="110">
        <f t="shared" ref="AB143" si="123" xml:space="preserve"> AB142 / MAX( 1, AB$126 + AB$125 )</f>
        <v>3.277620612716639</v>
      </c>
      <c r="AC143" s="110">
        <f t="shared" ref="AC143" si="124" xml:space="preserve"> AC142 / MAX( 1, AC$126 + AC$125 )</f>
        <v>3.3346904127455126</v>
      </c>
      <c r="AD143" s="110">
        <f t="shared" ref="AD143" si="125" xml:space="preserve"> AD142 / MAX( 1, AD$126 + AD$125 )</f>
        <v>3.3927408428048484</v>
      </c>
      <c r="AE143" s="110">
        <f t="shared" ref="AE143" si="126" xml:space="preserve"> AE142 / MAX( 1, AE$126 + AE$125 )</f>
        <v>3.4467122215494528</v>
      </c>
      <c r="AF143" s="110">
        <f t="shared" ref="AF143" si="127" xml:space="preserve"> AF142 / MAX( 1, AF$126 + AF$125 )</f>
        <v>3.5118497399549913</v>
      </c>
      <c r="AG143" s="110">
        <f t="shared" ref="AG143" si="128" xml:space="preserve"> AG142 / MAX( 1, AG$126 + AG$125 )</f>
        <v>3.5729419493456747</v>
      </c>
      <c r="AH143" s="110">
        <f t="shared" ref="AH143" si="129" xml:space="preserve"> AH142 / MAX( 1, AH$126 + AH$125 )</f>
        <v>3.635082281398752</v>
      </c>
      <c r="AI143" s="110">
        <f t="shared" ref="AI143" si="130" xml:space="preserve"> AI142 / MAX( 1, AI$126 + AI$125 )</f>
        <v>3.6928975756508553</v>
      </c>
      <c r="AJ143" s="110">
        <f t="shared" ref="AJ143" si="131" xml:space="preserve"> AJ142 / MAX( 1, AJ$126 + AJ$125 )</f>
        <v>3.7625778282641553</v>
      </c>
      <c r="AK143" s="110">
        <f t="shared" ref="AK143" si="132" xml:space="preserve"> AK142 / MAX( 1, AK$126 + AK$125 )</f>
        <v>3.827969010172263</v>
      </c>
      <c r="AL143" s="110">
        <f t="shared" ref="AL143" si="133" xml:space="preserve"> AL142 / MAX( 1, AL$126 + AL$125 )</f>
        <v>3.894480257379799</v>
      </c>
      <c r="AM143" s="110">
        <f t="shared" ref="AM143" si="134" xml:space="preserve"> AM142 / MAX( 1, AM$126 + AM$125 )</f>
        <v>3.9564071964395371</v>
      </c>
      <c r="AN143" s="110">
        <f t="shared" ref="AN143" si="135" xml:space="preserve"> AN142 / MAX( 1, AN$126 + AN$125 )</f>
        <v>4.0309380964076711</v>
      </c>
      <c r="AO143" s="110">
        <f t="shared" ref="AO143" si="136" xml:space="preserve"> AO142 / MAX( 1, AO$126 + AO$125 )</f>
        <v>4.2420344913250334</v>
      </c>
      <c r="AP143" s="110">
        <f t="shared" ref="AP143" si="137" xml:space="preserve"> AP142 / MAX( 1, AP$126 + AP$125 )</f>
        <v>4.3160385997295672</v>
      </c>
      <c r="AQ143" s="110">
        <f t="shared" ref="AQ143" si="138" xml:space="preserve"> AQ142 / MAX( 1, AQ$126 + AQ$125 )</f>
        <v>4.3848419645685786</v>
      </c>
      <c r="AR143" s="110">
        <f t="shared" ref="AR143" si="139" xml:space="preserve"> AR142 / MAX( 1, AR$126 + AR$125 )</f>
        <v>4.4678916338838075</v>
      </c>
      <c r="AS143" s="110">
        <f t="shared" ref="AS143" si="140" xml:space="preserve"> AS142 / MAX( 1, AS$126 + AS$125 )</f>
        <v>4.5457838377010065</v>
      </c>
      <c r="AT143" s="110">
        <f t="shared" ref="AT143" si="141" xml:space="preserve"> AT142 / MAX( 1, AT$126 + AT$125 )</f>
        <v>4.6250159365222165</v>
      </c>
      <c r="AU143" s="110">
        <f t="shared" ref="AU143" si="142" xml:space="preserve"> AU142 / MAX( 1, AU$126 + AU$125 )</f>
        <v>4.6987317288239012</v>
      </c>
      <c r="AV143" s="110">
        <f t="shared" ref="AV143" si="143" xml:space="preserve"> AV142 / MAX( 1, AV$126 + AV$125 )</f>
        <v>4.7875902817899858</v>
      </c>
      <c r="AW143" s="110">
        <f t="shared" ref="AW143" si="144" xml:space="preserve"> AW142 / MAX( 1, AW$126 + AW$125 )</f>
        <v>4.8709786747320889</v>
      </c>
      <c r="AX143" s="110">
        <f t="shared" ref="AX143" si="145" xml:space="preserve"> AX142 / MAX( 1, AX$126 + AX$125 )</f>
        <v>4.9557992666564195</v>
      </c>
      <c r="AY143" s="110">
        <f t="shared" ref="AY143" si="146" xml:space="preserve"> AY142 / MAX( 1, AY$126 + AY$125 )</f>
        <v>5.0347707490172953</v>
      </c>
      <c r="AZ143" s="110">
        <f t="shared" ref="AZ143" si="147" xml:space="preserve"> AZ142 / MAX( 1, AZ$126 + AZ$125 )</f>
        <v>5.1298334867168673</v>
      </c>
      <c r="BA143" s="110">
        <f t="shared" ref="BA143" si="148" xml:space="preserve"> BA142 / MAX( 1, BA$126 + BA$125 )</f>
        <v>5.2190963055903055</v>
      </c>
      <c r="BB143" s="110">
        <f t="shared" ref="BB143" si="149" xml:space="preserve"> BB142 / MAX( 1, BB$126 + BB$125 )</f>
        <v>5.309889716471095</v>
      </c>
      <c r="BC143" s="110">
        <f t="shared" ref="BC143" si="150" xml:space="preserve"> BC142 / MAX( 1, BC$126 + BC$125 )</f>
        <v>5.3944832553026005</v>
      </c>
      <c r="BD143" s="110">
        <f t="shared" ref="BD143" si="151" xml:space="preserve"> BD142 / MAX( 1, BD$126 + BD$125 )</f>
        <v>5.6830040136755393</v>
      </c>
      <c r="BE143" s="110">
        <f t="shared" ref="BE143" si="152" xml:space="preserve"> BE142 / MAX( 1, BE$126 + BE$125 )</f>
        <v>5.7822925091807367</v>
      </c>
      <c r="BF143" s="110">
        <f t="shared" ref="BF143" si="153" xml:space="preserve"> BF142 / MAX( 1, BF$126 + BF$125 )</f>
        <v>5.8832934196449056</v>
      </c>
      <c r="BG143" s="110">
        <f t="shared" ref="BG143" si="154" xml:space="preserve"> BG142 / MAX( 1, BG$126 + BG$125 )</f>
        <v>5.9772617757343252</v>
      </c>
      <c r="BH143" s="110">
        <f t="shared" ref="BH143" si="155" xml:space="preserve"> BH142 / MAX( 1, BH$126 + BH$125 )</f>
        <v>6.0905484991187206</v>
      </c>
      <c r="BI143" s="110">
        <f t="shared" ref="BI143" si="156" xml:space="preserve"> BI142 / MAX( 1, BI$126 + BI$125 )</f>
        <v>6.1968618545662038</v>
      </c>
      <c r="BJ143" s="110">
        <f t="shared" ref="BJ143" si="157" xml:space="preserve"> BJ142 / MAX( 1, BJ$126 + BJ$125 )</f>
        <v>6.3050060121307689</v>
      </c>
      <c r="BK143" s="110">
        <f t="shared" ref="BK143" si="158" xml:space="preserve"> BK142 / MAX( 1, BK$126 + BK$125 )</f>
        <v>6.4056907065507227</v>
      </c>
      <c r="BL143" s="110">
        <f t="shared" ref="BL143" si="159" xml:space="preserve"> BL142 / MAX( 1, BL$126 + BL$125 )</f>
        <v>6.5269104520286723</v>
      </c>
      <c r="BM143" s="110">
        <f t="shared" ref="BM143" si="160" xml:space="preserve"> BM142 / MAX( 1, BM$126 + BM$125 )</f>
        <v>6.640733845885519</v>
      </c>
      <c r="BN143" s="110">
        <f t="shared" ref="BN143" si="161" xml:space="preserve"> BN142 / MAX( 1, BN$126 + BN$125 )</f>
        <v>6.7565142799358728</v>
      </c>
      <c r="BO143" s="110">
        <f t="shared" ref="BO143" si="162" xml:space="preserve"> BO142 / MAX( 1, BO$126 + BO$125 )</f>
        <v>6.8643850325304987</v>
      </c>
      <c r="BP143" s="110">
        <f t="shared" ref="BP143" si="163" xml:space="preserve"> BP142 / MAX( 1, BP$126 + BP$125 )</f>
        <v>6.9940781652326596</v>
      </c>
      <c r="BQ143" s="110">
        <f t="shared" ref="BQ143" si="164" xml:space="preserve"> BQ142 / MAX( 1, BQ$126 + BQ$125 )</f>
        <v>7.1159288935849752</v>
      </c>
      <c r="BR143" s="110">
        <f t="shared" ref="BR143" si="165" xml:space="preserve"> BR142 / MAX( 1, BR$126 + BR$125 )</f>
        <v>7.2398712321398246</v>
      </c>
      <c r="BS143" s="110">
        <f t="shared" ref="BS143" si="166" xml:space="preserve"> BS142 / MAX( 1, BS$126 + BS$125 )</f>
        <v>7.6020839428942786</v>
      </c>
      <c r="BT143" s="110">
        <f t="shared" ref="BT143" si="167" xml:space="preserve"> BT142 / MAX( 1, BT$126 + BT$125 )</f>
        <v>7.746478121229134</v>
      </c>
      <c r="BU143" s="110">
        <f t="shared" ref="BU143" si="168" xml:space="preserve"> BU142 / MAX( 1, BU$126 + BU$125 )</f>
        <v>7.8819865596921392</v>
      </c>
      <c r="BV143" s="110">
        <f t="shared" ref="BV143" si="169" xml:space="preserve"> BV142 / MAX( 1, BV$126 + BV$125 )</f>
        <v>8.0198346868998716</v>
      </c>
      <c r="BW143" s="110">
        <f t="shared" ref="BW143" si="170" xml:space="preserve"> BW142 / MAX( 1, BW$126 + BW$125 )</f>
        <v>8.1481739171342991</v>
      </c>
      <c r="BX143" s="110">
        <f t="shared" ref="BX143" si="171" xml:space="preserve"> BX142 / MAX( 1, BX$126 + BX$125 )</f>
        <v>8.3027086663221539</v>
      </c>
      <c r="BY143" s="110">
        <f t="shared" ref="BY143" si="172" xml:space="preserve"> BY142 / MAX( 1, BY$126 + BY$125 )</f>
        <v>8.4478154621066057</v>
      </c>
      <c r="BZ143" s="110">
        <f t="shared" ref="BZ143" si="173" xml:space="preserve"> BZ142 / MAX( 1, BZ$126 + BZ$125 )</f>
        <v>8.5954238533159906</v>
      </c>
      <c r="CA143" s="110">
        <f t="shared" ref="CA143" si="174" xml:space="preserve"> CA142 / MAX( 1, CA$126 + CA$125 )</f>
        <v>8.7329458588729008</v>
      </c>
      <c r="CB143" s="110">
        <f t="shared" ref="CB143" si="175" xml:space="preserve"> CB142 / MAX( 1, CB$126 + CB$125 )</f>
        <v>8.8983146240067104</v>
      </c>
      <c r="CC143" s="110">
        <f t="shared" ref="CC143" si="176" xml:space="preserve"> CC142 / MAX( 1, CC$126 + CC$125 )</f>
        <v>9.0536833181442518</v>
      </c>
      <c r="CD143" s="110">
        <f t="shared" ref="CD143" si="177" xml:space="preserve"> CD142 / MAX( 1, CD$126 + CD$125 )</f>
        <v>9.2117262575783769</v>
      </c>
      <c r="CE143" s="110">
        <f t="shared" ref="CE143" si="178" xml:space="preserve"> CE142 / MAX( 1, CE$126 + CE$125 )</f>
        <v>9.3590738108532978</v>
      </c>
      <c r="CF143" s="110">
        <f t="shared" ref="CF143" si="179" xml:space="preserve"> CF142 / MAX( 1, CF$126 + CF$125 )</f>
        <v>9.5360152652353811</v>
      </c>
      <c r="CG143" s="110">
        <f t="shared" ref="CG143" si="180" xml:space="preserve"> CG142 / MAX( 1, CG$126 + CG$125 )</f>
        <v>9.7023533481831645</v>
      </c>
      <c r="CH143" s="110">
        <f t="shared" ref="CH143" si="181" xml:space="preserve"> CH142 / MAX( 1, CH$126 + CH$125 )</f>
        <v>10.198915283463116</v>
      </c>
      <c r="CI143" s="110">
        <f t="shared" ref="CI143" si="182" xml:space="preserve"> CI142 / MAX( 1, CI$126 + CI$125 )</f>
        <v>10.362468301915248</v>
      </c>
      <c r="CJ143" s="110">
        <f t="shared" ref="CJ143" si="183" xml:space="preserve"> CJ142 / MAX( 1, CJ$126 + CJ$125 )</f>
        <v>10.559424352515766</v>
      </c>
      <c r="CK143" s="110">
        <f t="shared" ref="CK143" si="184" xml:space="preserve"> CK142 / MAX( 1, CK$126 + CK$125 )</f>
        <v>10.744368153809191</v>
      </c>
      <c r="CL143" s="110">
        <f t="shared" ref="CL143" si="185" xml:space="preserve"> CL142 / MAX( 1, CL$126 + CL$125 )</f>
        <v>10.932508730132533</v>
      </c>
      <c r="CM143" s="110">
        <f t="shared" ref="CM143" si="186" xml:space="preserve"> CM142 / MAX( 1, CM$126 + CM$125 )</f>
        <v>11.123900107562712</v>
      </c>
      <c r="CN143" s="110">
        <f t="shared" ref="CN143" si="187" xml:space="preserve"> CN142 / MAX( 1, CN$126 + CN$125 )</f>
        <v>11.318597190427406</v>
      </c>
      <c r="CO143" s="110">
        <f t="shared" ref="CO143" si="188" xml:space="preserve"> CO142 / MAX( 1, CO$126 + CO$125 )</f>
        <v>11.516655774586722</v>
      </c>
    </row>
    <row r="144" spans="1:211" s="82" customFormat="1" outlineLevel="2" x14ac:dyDescent="0.2">
      <c r="A144" s="102"/>
      <c r="B144" s="103"/>
      <c r="D144" s="44"/>
      <c r="H144" s="272"/>
      <c r="I144" s="90"/>
    </row>
    <row r="145" spans="1:93" s="82" customFormat="1" outlineLevel="2" x14ac:dyDescent="0.2">
      <c r="A145" s="102"/>
      <c r="B145" s="103"/>
      <c r="D145" s="44"/>
      <c r="E145" s="82" t="s">
        <v>395</v>
      </c>
      <c r="G145" s="256">
        <f xml:space="preserve"> IF( L$100 = 0, 0, 1 - L143 / L$100 )</f>
        <v>-1.60582227205076</v>
      </c>
      <c r="H145" s="272" t="s">
        <v>14</v>
      </c>
      <c r="I145" s="90"/>
    </row>
    <row r="146" spans="1:93" s="82" customFormat="1" outlineLevel="2" x14ac:dyDescent="0.2">
      <c r="A146" s="102"/>
      <c r="B146" s="103"/>
      <c r="D146" s="44"/>
      <c r="H146" s="272"/>
      <c r="I146" s="90"/>
    </row>
    <row r="147" spans="1:93" ht="13.5" thickBot="1" x14ac:dyDescent="0.25">
      <c r="A147" s="58" t="s">
        <v>39</v>
      </c>
      <c r="B147" s="9"/>
      <c r="C147" s="8"/>
      <c r="D147" s="72"/>
      <c r="E147" s="11"/>
      <c r="F147" s="12"/>
      <c r="G147" s="12"/>
      <c r="H147" s="158"/>
      <c r="I147" s="12"/>
      <c r="J147" s="13"/>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row>
    <row r="148" spans="1:93" ht="3" customHeight="1" outlineLevel="1" thickTop="1" x14ac:dyDescent="0.2">
      <c r="A148" s="14"/>
      <c r="B148" s="14"/>
      <c r="C148" s="7"/>
      <c r="D148" s="73"/>
      <c r="E148" s="16"/>
      <c r="F148" s="17"/>
      <c r="G148" s="16"/>
      <c r="H148" s="160"/>
      <c r="I148" s="76"/>
      <c r="J148" s="13"/>
      <c r="K148" s="16"/>
    </row>
    <row r="149" spans="1:93" outlineLevel="1" x14ac:dyDescent="0.2">
      <c r="B149" s="61" t="s">
        <v>194</v>
      </c>
      <c r="D149" s="39"/>
      <c r="H149" s="163"/>
      <c r="I149" s="78"/>
    </row>
    <row r="150" spans="1:93" outlineLevel="1" x14ac:dyDescent="0.2">
      <c r="B150" s="61"/>
      <c r="D150" s="39"/>
      <c r="H150" s="163"/>
      <c r="I150" s="78"/>
    </row>
    <row r="151" spans="1:93" outlineLevel="1" x14ac:dyDescent="0.2">
      <c r="B151" s="61"/>
      <c r="D151" s="39" t="s">
        <v>434</v>
      </c>
      <c r="H151" s="163"/>
      <c r="I151" s="78"/>
    </row>
    <row r="152" spans="1:93" outlineLevel="2" x14ac:dyDescent="0.2">
      <c r="B152" s="61"/>
      <c r="D152" s="39"/>
      <c r="E152" s="18" t="str">
        <f xml:space="preserve"> InpS!E48</f>
        <v>Waste: Household Standing charge</v>
      </c>
      <c r="G152" s="85">
        <f xml:space="preserve"> InpS!K48</f>
        <v>6.77</v>
      </c>
      <c r="H152" s="159" t="str">
        <f xml:space="preserve"> InpS!H48</f>
        <v>£</v>
      </c>
      <c r="I152" s="78"/>
      <c r="K152" s="83">
        <f xml:space="preserve"> IF( InpS!K48, InpS!K48, J152 * ( 1 + K$6) )</f>
        <v>6.77</v>
      </c>
      <c r="L152" s="83">
        <f xml:space="preserve"> IF( InpS!L48, InpS!L48, K152 * ( 1 + L$6) )</f>
        <v>3.83</v>
      </c>
      <c r="M152" s="83">
        <f xml:space="preserve"> IF( InpS!M48, InpS!M48, L152 * ( 1 + M$6) )</f>
        <v>2.13</v>
      </c>
      <c r="N152" s="83">
        <f xml:space="preserve"> IF( InpS!N48, InpS!N48, M152 * ( 1 + N$6) )</f>
        <v>0.44</v>
      </c>
      <c r="O152" s="83">
        <f xml:space="preserve"> IF( InpS!O48, InpS!O48, N152 * ( 1 + O$6) )</f>
        <v>0.45</v>
      </c>
      <c r="P152" s="83">
        <f xml:space="preserve"> IF( InpS!P48, InpS!P48, O152 * ( 1 + P$6) )</f>
        <v>0.46</v>
      </c>
      <c r="Q152" s="83">
        <f xml:space="preserve"> IF( InpS!Q48, InpS!Q48, P152 * ( 1 + Q$6) )</f>
        <v>0.47</v>
      </c>
      <c r="R152" s="83">
        <f xml:space="preserve"> IF( InpS!R48, InpS!R48, Q152 * ( 1 + R$6) )</f>
        <v>0.48</v>
      </c>
      <c r="S152" s="83">
        <f xml:space="preserve"> IF( InpS!S48, InpS!S48, R152 * ( 1 + S$6) )</f>
        <v>0.49</v>
      </c>
      <c r="T152" s="83">
        <f xml:space="preserve"> IF( InpS!T48, InpS!T48, S152 * ( 1 + T$6) )</f>
        <v>0.49979843451270334</v>
      </c>
      <c r="U152" s="83">
        <f xml:space="preserve"> IF( InpS!U48, InpS!U48, T152 * ( 1 + U$6) )</f>
        <v>0.50979280641091629</v>
      </c>
      <c r="V152" s="83">
        <f xml:space="preserve"> IF( InpS!V48, InpS!V48, U152 * ( 1 + V$6) )</f>
        <v>0.51998703381635425</v>
      </c>
      <c r="W152" s="83">
        <f xml:space="preserve"> IF( InpS!W48, InpS!W48, V152 * ( 1 + W$6) )</f>
        <v>0.53038511320064896</v>
      </c>
      <c r="X152" s="83">
        <f xml:space="preserve"> IF( InpS!X48, InpS!X48, W152 * ( 1 + X$6) )</f>
        <v>0.54099112095209656</v>
      </c>
      <c r="Y152" s="83">
        <f xml:space="preserve"> IF( InpS!Y48, InpS!Y48, X152 * ( 1 + Y$6) )</f>
        <v>0.55180921497373547</v>
      </c>
      <c r="Z152" s="83">
        <f xml:space="preserve"> IF( InpS!Z48, InpS!Z48, Y152 * ( 1 + Z$6) )</f>
        <v>0.56284363631338119</v>
      </c>
      <c r="AA152" s="83">
        <f xml:space="preserve"> IF( InpS!AA48, InpS!AA48, Z152 * ( 1 + AA$6) )</f>
        <v>0.57409871082625563</v>
      </c>
      <c r="AB152" s="83">
        <f xml:space="preserve"> IF( InpS!AB48, InpS!AB48, AA152 * ( 1 + AB$6) )</f>
        <v>0.58557885087086481</v>
      </c>
      <c r="AC152" s="83">
        <f xml:space="preserve"> IF( InpS!AC48, InpS!AC48, AB152 * ( 1 + AC$6) )</f>
        <v>0.59728855703878769</v>
      </c>
      <c r="AD152" s="83">
        <f xml:space="preserve"> IF( InpS!AD48, InpS!AD48, AC152 * ( 1 + AD$6) )</f>
        <v>0.6092324199190563</v>
      </c>
      <c r="AE152" s="83">
        <f xml:space="preserve"> IF( InpS!AE48, InpS!AE48, AD152 * ( 1 + AE$6) )</f>
        <v>0.62141512189781678</v>
      </c>
      <c r="AF152" s="83">
        <f xml:space="preserve"> IF( InpS!AF48, InpS!AF48, AE152 * ( 1 + AF$6) )</f>
        <v>0.6338414389939786</v>
      </c>
      <c r="AG152" s="83">
        <f xml:space="preserve"> IF( InpS!AG48, InpS!AG48, AF152 * ( 1 + AG$6) )</f>
        <v>0.64651624273157071</v>
      </c>
      <c r="AH152" s="83">
        <f xml:space="preserve"> IF( InpS!AH48, InpS!AH48, AG152 * ( 1 + AH$6) )</f>
        <v>0.65944450204953864</v>
      </c>
      <c r="AI152" s="83">
        <f xml:space="preserve"> IF( InpS!AI48, InpS!AI48, AH152 * ( 1 + AI$6) )</f>
        <v>0.67263128524973181</v>
      </c>
      <c r="AJ152" s="83">
        <f xml:space="preserve"> IF( InpS!AJ48, InpS!AJ48, AI152 * ( 1 + AJ$6) )</f>
        <v>0.68608176198384396</v>
      </c>
      <c r="AK152" s="83">
        <f xml:space="preserve"> IF( InpS!AK48, InpS!AK48, AJ152 * ( 1 + AK$6) )</f>
        <v>0.69980120528008638</v>
      </c>
      <c r="AL152" s="83">
        <f xml:space="preserve"> IF( InpS!AL48, InpS!AL48, AK152 * ( 1 + AL$6) )</f>
        <v>0.71379499361038801</v>
      </c>
      <c r="AM152" s="83">
        <f xml:space="preserve"> IF( InpS!AM48, InpS!AM48, AL152 * ( 1 + AM$6) )</f>
        <v>0.72806861299893266</v>
      </c>
      <c r="AN152" s="83">
        <f xml:space="preserve"> IF( InpS!AN48, InpS!AN48, AM152 * ( 1 + AN$6) )</f>
        <v>0.74262765917286078</v>
      </c>
      <c r="AO152" s="83">
        <f xml:space="preserve"> IF( InpS!AO48, InpS!AO48, AN152 * ( 1 + AO$6) )</f>
        <v>0.75747783975597804</v>
      </c>
      <c r="AP152" s="83">
        <f xml:space="preserve"> IF( InpS!AP48, InpS!AP48, AO152 * ( 1 + AP$6) )</f>
        <v>0.772624976506331</v>
      </c>
      <c r="AQ152" s="83">
        <f xml:space="preserve"> IF( InpS!AQ48, InpS!AQ48, AP152 * ( 1 + AQ$6) )</f>
        <v>0.78807500759852744</v>
      </c>
      <c r="AR152" s="83">
        <f xml:space="preserve"> IF( InpS!AR48, InpS!AR48, AQ152 * ( 1 + AR$6) )</f>
        <v>0.80383398995169553</v>
      </c>
      <c r="AS152" s="83">
        <f xml:space="preserve"> IF( InpS!AS48, InpS!AS48, AR152 * ( 1 + AS$6) )</f>
        <v>0.81990810160399497</v>
      </c>
      <c r="AT152" s="83">
        <f xml:space="preserve"> IF( InpS!AT48, InpS!AT48, AS152 * ( 1 + AT$6) )</f>
        <v>0.83630364413461056</v>
      </c>
      <c r="AU152" s="83">
        <f xml:space="preserve"> IF( InpS!AU48, InpS!AU48, AT152 * ( 1 + AU$6) )</f>
        <v>0.85302704513417815</v>
      </c>
      <c r="AV152" s="83">
        <f xml:space="preserve"> IF( InpS!AV48, InpS!AV48, AU152 * ( 1 + AV$6) )</f>
        <v>0.870084860724611</v>
      </c>
      <c r="AW152" s="83">
        <f xml:space="preserve"> IF( InpS!AW48, InpS!AW48, AV152 * ( 1 + AW$6) )</f>
        <v>0.88748377812931445</v>
      </c>
      <c r="AX152" s="83">
        <f xml:space="preserve"> IF( InpS!AX48, InpS!AX48, AW152 * ( 1 + AX$6) )</f>
        <v>0.90523061829479734</v>
      </c>
      <c r="AY152" s="83">
        <f xml:space="preserve"> IF( InpS!AY48, InpS!AY48, AX152 * ( 1 + AY$6) )</f>
        <v>0.92333233856470653</v>
      </c>
      <c r="AZ152" s="83">
        <f xml:space="preserve"> IF( InpS!AZ48, InpS!AZ48, AY152 * ( 1 + AZ$6) )</f>
        <v>0.94179603540733403</v>
      </c>
      <c r="BA152" s="83">
        <f xml:space="preserve"> IF( InpS!BA48, InpS!BA48, AZ152 * ( 1 + BA$6) )</f>
        <v>0.96062894719766545</v>
      </c>
      <c r="BB152" s="83">
        <f xml:space="preserve"> IF( InpS!BB48, InpS!BB48, BA152 * ( 1 + BB$6) )</f>
        <v>0.97983845705506023</v>
      </c>
      <c r="BC152" s="83">
        <f xml:space="preserve"> IF( InpS!BC48, InpS!BC48, BB152 * ( 1 + BC$6) )</f>
        <v>0.99943209573767711</v>
      </c>
      <c r="BD152" s="83">
        <f xml:space="preserve"> IF( InpS!BD48, InpS!BD48, BC152 * ( 1 + BD$6) )</f>
        <v>1.0194175445947782</v>
      </c>
      <c r="BE152" s="83">
        <f xml:space="preserve"> IF( InpS!BE48, InpS!BE48, BD152 * ( 1 + BE$6) )</f>
        <v>1.0398026385780694</v>
      </c>
      <c r="BF152" s="83">
        <f xml:space="preserve"> IF( InpS!BF48, InpS!BF48, BE152 * ( 1 + BF$6) )</f>
        <v>1.0605953693132599</v>
      </c>
      <c r="BG152" s="83">
        <f xml:space="preserve"> IF( InpS!BG48, InpS!BG48, BF152 * ( 1 + BG$6) )</f>
        <v>1.0818038882330403</v>
      </c>
      <c r="BH152" s="83">
        <f xml:space="preserve"> IF( InpS!BH48, InpS!BH48, BG152 * ( 1 + BH$6) )</f>
        <v>1.1034365097727123</v>
      </c>
      <c r="BI152" s="83">
        <f xml:space="preserve"> IF( InpS!BI48, InpS!BI48, BH152 * ( 1 + BI$6) )</f>
        <v>1.1255017146297202</v>
      </c>
      <c r="BJ152" s="83">
        <f xml:space="preserve"> IF( InpS!BJ48, InpS!BJ48, BI152 * ( 1 + BJ$6) )</f>
        <v>1.1480081530883623</v>
      </c>
      <c r="BK152" s="83">
        <f xml:space="preserve"> IF( InpS!BK48, InpS!BK48, BJ152 * ( 1 + BK$6) )</f>
        <v>1.1709646484109864</v>
      </c>
      <c r="BL152" s="83">
        <f xml:space="preserve"> IF( InpS!BL48, InpS!BL48, BK152 * ( 1 + BL$6) )</f>
        <v>1.1943802002969981</v>
      </c>
      <c r="BM152" s="83">
        <f xml:space="preserve"> IF( InpS!BM48, InpS!BM48, BL152 * ( 1 + BM$6) )</f>
        <v>1.2182639884110382</v>
      </c>
      <c r="BN152" s="83">
        <f xml:space="preserve"> IF( InpS!BN48, InpS!BN48, BM152 * ( 1 + BN$6) )</f>
        <v>1.2426253759817123</v>
      </c>
      <c r="BO152" s="83">
        <f xml:space="preserve"> IF( InpS!BO48, InpS!BO48, BN152 * ( 1 + BO$6) )</f>
        <v>1.2674739134722841</v>
      </c>
      <c r="BP152" s="83">
        <f xml:space="preserve"> IF( InpS!BP48, InpS!BP48, BO152 * ( 1 + BP$6) )</f>
        <v>1.2928193423247698</v>
      </c>
      <c r="BQ152" s="83">
        <f xml:space="preserve"> IF( InpS!BQ48, InpS!BQ48, BP152 * ( 1 + BQ$6) )</f>
        <v>1.3186715987789033</v>
      </c>
      <c r="BR152" s="83">
        <f xml:space="preserve"> IF( InpS!BR48, InpS!BR48, BQ152 * ( 1 + BR$6) )</f>
        <v>1.3450408177674684</v>
      </c>
      <c r="BS152" s="83">
        <f xml:space="preserve"> IF( InpS!BS48, InpS!BS48, BR152 * ( 1 + BS$6) )</f>
        <v>1.3719373368895245</v>
      </c>
      <c r="BT152" s="83">
        <f xml:space="preserve"> IF( InpS!BT48, InpS!BT48, BS152 * ( 1 + BT$6) )</f>
        <v>1.3993717004630848</v>
      </c>
      <c r="BU152" s="83">
        <f xml:space="preserve"> IF( InpS!BU48, InpS!BU48, BT152 * ( 1 + BU$6) )</f>
        <v>1.4273546636588355</v>
      </c>
      <c r="BV152" s="83">
        <f xml:space="preserve"> IF( InpS!BV48, InpS!BV48, BU152 * ( 1 + BV$6) )</f>
        <v>1.4558971967165146</v>
      </c>
      <c r="BW152" s="83">
        <f xml:space="preserve"> IF( InpS!BW48, InpS!BW48, BV152 * ( 1 + BW$6) )</f>
        <v>1.4850104892456066</v>
      </c>
      <c r="BX152" s="83">
        <f xml:space="preserve"> IF( InpS!BX48, InpS!BX48, BW152 * ( 1 + BX$6) )</f>
        <v>1.5147059546120365</v>
      </c>
      <c r="BY152" s="83">
        <f xml:space="preserve"> IF( InpS!BY48, InpS!BY48, BX152 * ( 1 + BY$6) )</f>
        <v>1.544995234412583</v>
      </c>
      <c r="BZ152" s="83">
        <f xml:space="preserve"> IF( InpS!BZ48, InpS!BZ48, BY152 * ( 1 + BZ$6) )</f>
        <v>1.5758902030387676</v>
      </c>
      <c r="CA152" s="83">
        <f xml:space="preserve"> IF( InpS!CA48, InpS!CA48, BZ152 * ( 1 + CA$6) )</f>
        <v>1.6074029723320045</v>
      </c>
      <c r="CB152" s="83">
        <f xml:space="preserve"> IF( InpS!CB48, InpS!CB48, CA152 * ( 1 + CB$6) )</f>
        <v>1.6395458963318408</v>
      </c>
      <c r="CC152" s="83">
        <f xml:space="preserve"> IF( InpS!CC48, InpS!CC48, CB152 * ( 1 + CC$6) )</f>
        <v>1.6723315761191448</v>
      </c>
      <c r="CD152" s="83">
        <f xml:space="preserve"> IF( InpS!CD48, InpS!CD48, CC152 * ( 1 + CD$6) )</f>
        <v>1.7057728647561436</v>
      </c>
      <c r="CE152" s="83">
        <f xml:space="preserve"> IF( InpS!CE48, InpS!CE48, CD152 * ( 1 + CE$6) )</f>
        <v>1.7398828723252444</v>
      </c>
      <c r="CF152" s="83">
        <f xml:space="preserve"> IF( InpS!CF48, InpS!CF48, CE152 * ( 1 + CF$6) )</f>
        <v>1.774674971068618</v>
      </c>
      <c r="CG152" s="83">
        <f xml:space="preserve"> IF( InpS!CG48, InpS!CG48, CF152 * ( 1 + CG$6) )</f>
        <v>1.8101628006305559</v>
      </c>
      <c r="CH152" s="83">
        <f xml:space="preserve"> IF( InpS!CH48, InpS!CH48, CG152 * ( 1 + CH$6) )</f>
        <v>1.8463602734046582</v>
      </c>
      <c r="CI152" s="83">
        <f xml:space="preserve"> IF( InpS!CI48, InpS!CI48, CH152 * ( 1 + CI$6) )</f>
        <v>1.8832815799879492</v>
      </c>
      <c r="CJ152" s="83">
        <f xml:space="preserve"> IF( InpS!CJ48, InpS!CJ48, CI152 * ( 1 + CJ$6) )</f>
        <v>1.920941194744056</v>
      </c>
      <c r="CK152" s="83">
        <f xml:space="preserve"> IF( InpS!CK48, InpS!CK48, CJ152 * ( 1 + CK$6) )</f>
        <v>1.959353881477635</v>
      </c>
      <c r="CL152" s="83">
        <f xml:space="preserve"> IF( InpS!CL48, InpS!CL48, CK152 * ( 1 + CL$6) )</f>
        <v>1.998534699222267</v>
      </c>
      <c r="CM152" s="83">
        <f xml:space="preserve"> IF( InpS!CM48, InpS!CM48, CL152 * ( 1 + CM$6) )</f>
        <v>2.0384990081440928</v>
      </c>
      <c r="CN152" s="83">
        <f xml:space="preserve"> IF( InpS!CN48, InpS!CN48, CM152 * ( 1 + CN$6) )</f>
        <v>2.0792624755635023</v>
      </c>
      <c r="CO152" s="83">
        <f xml:space="preserve"> IF( InpS!CO48, InpS!CO48, CN152 * ( 1 + CO$6) )</f>
        <v>2.1208410820972379</v>
      </c>
    </row>
    <row r="153" spans="1:93" outlineLevel="2" x14ac:dyDescent="0.2">
      <c r="B153" s="61"/>
      <c r="D153" s="39"/>
      <c r="E153" s="18" t="str">
        <f xml:space="preserve"> InpS!E49</f>
        <v>Waste: Highway drainage charge</v>
      </c>
      <c r="G153" s="85">
        <f xml:space="preserve"> InpS!K49</f>
        <v>0</v>
      </c>
      <c r="H153" s="159" t="str">
        <f xml:space="preserve"> InpS!H49</f>
        <v>£</v>
      </c>
      <c r="I153" s="78"/>
      <c r="K153" s="83">
        <f xml:space="preserve"> IF( InpS!K49, InpS!K49, J153 * ( 1 + K$6) )</f>
        <v>0</v>
      </c>
      <c r="L153" s="83">
        <f xml:space="preserve"> IF( InpS!L49, InpS!L49, K153 * ( 1 + L$6) )</f>
        <v>5</v>
      </c>
      <c r="M153" s="83">
        <f xml:space="preserve"> IF( InpS!M49, InpS!M49, L153 * ( 1 + M$6) )</f>
        <v>10</v>
      </c>
      <c r="N153" s="83">
        <f xml:space="preserve"> IF( InpS!N49, InpS!N49, M153 * ( 1 + N$6) )</f>
        <v>15</v>
      </c>
      <c r="O153" s="83">
        <f xml:space="preserve"> IF( InpS!O49, InpS!O49, N153 * ( 1 + O$6) )</f>
        <v>15.89</v>
      </c>
      <c r="P153" s="83">
        <f xml:space="preserve"> IF( InpS!P49, InpS!P49, O153 * ( 1 + P$6) )</f>
        <v>17.190000000000001</v>
      </c>
      <c r="Q153" s="83">
        <f xml:space="preserve"> IF( InpS!Q49, InpS!Q49, P153 * ( 1 + Q$6) )</f>
        <v>17.53</v>
      </c>
      <c r="R153" s="83">
        <f xml:space="preserve"> IF( InpS!R49, InpS!R49, Q153 * ( 1 + R$6) )</f>
        <v>17.88</v>
      </c>
      <c r="S153" s="83">
        <f xml:space="preserve"> IF( InpS!S49, InpS!S49, R153 * ( 1 + S$6) )</f>
        <v>18.239999999999998</v>
      </c>
      <c r="T153" s="83">
        <f xml:space="preserve"> IF( InpS!T49, InpS!T49, S153 * ( 1 + T$6) )</f>
        <v>18.604741725534097</v>
      </c>
      <c r="U153" s="83">
        <f xml:space="preserve"> IF( InpS!U49, InpS!U49, T153 * ( 1 + U$6) )</f>
        <v>18.976777120275742</v>
      </c>
      <c r="V153" s="83">
        <f xml:space="preserve"> IF( InpS!V49, InpS!V49, U153 * ( 1 + V$6) )</f>
        <v>19.356252034306738</v>
      </c>
      <c r="W153" s="83">
        <f xml:space="preserve"> IF( InpS!W49, InpS!W49, V153 * ( 1 + W$6) )</f>
        <v>19.743315234244566</v>
      </c>
      <c r="X153" s="83">
        <f xml:space="preserve"> IF( InpS!X49, InpS!X49, W153 * ( 1 + X$6) )</f>
        <v>20.138118461563757</v>
      </c>
      <c r="Y153" s="83">
        <f xml:space="preserve"> IF( InpS!Y49, InpS!Y49, X153 * ( 1 + Y$6) )</f>
        <v>20.54081649208354</v>
      </c>
      <c r="Z153" s="83">
        <f xml:space="preserve"> IF( InpS!Z49, InpS!Z49, Y153 * ( 1 + Z$6) )</f>
        <v>20.951567196645044</v>
      </c>
      <c r="AA153" s="83">
        <f xml:space="preserve"> IF( InpS!AA49, InpS!AA49, Z153 * ( 1 + AA$6) )</f>
        <v>21.37053160300184</v>
      </c>
      <c r="AB153" s="83">
        <f xml:space="preserve"> IF( InpS!AB49, InpS!AB49, AA153 * ( 1 + AB$6) )</f>
        <v>21.797873958948106</v>
      </c>
      <c r="AC153" s="83">
        <f xml:space="preserve"> IF( InpS!AC49, InpS!AC49, AB153 * ( 1 + AC$6) )</f>
        <v>22.233761796709157</v>
      </c>
      <c r="AD153" s="83">
        <f xml:space="preserve"> IF( InpS!AD49, InpS!AD49, AC153 * ( 1 + AD$6) )</f>
        <v>22.678365998619565</v>
      </c>
      <c r="AE153" s="83">
        <f xml:space="preserve"> IF( InpS!AE49, InpS!AE49, AD153 * ( 1 + AE$6) )</f>
        <v>23.13186086411465</v>
      </c>
      <c r="AF153" s="83">
        <f xml:space="preserve"> IF( InpS!AF49, InpS!AF49, AE153 * ( 1 + AF$6) )</f>
        <v>23.594424178061573</v>
      </c>
      <c r="AG153" s="83">
        <f xml:space="preserve"> IF( InpS!AG49, InpS!AG49, AF153 * ( 1 + AG$6) )</f>
        <v>24.066237280456839</v>
      </c>
      <c r="AH153" s="83">
        <f xml:space="preserve"> IF( InpS!AH49, InpS!AH49, AG153 * ( 1 + AH$6) )</f>
        <v>24.547485137517526</v>
      </c>
      <c r="AI153" s="83">
        <f xml:space="preserve"> IF( InpS!AI49, InpS!AI49, AH153 * ( 1 + AI$6) )</f>
        <v>25.038356414194105</v>
      </c>
      <c r="AJ153" s="83">
        <f xml:space="preserve"> IF( InpS!AJ49, InpS!AJ49, AI153 * ( 1 + AJ$6) )</f>
        <v>25.5390435481333</v>
      </c>
      <c r="AK153" s="83">
        <f xml:space="preserve"> IF( InpS!AK49, InpS!AK49, AJ153 * ( 1 + AK$6) )</f>
        <v>26.04974282511996</v>
      </c>
      <c r="AL153" s="83">
        <f xml:space="preserve"> IF( InpS!AL49, InpS!AL49, AK153 * ( 1 + AL$6) )</f>
        <v>26.570654456027516</v>
      </c>
      <c r="AM153" s="83">
        <f xml:space="preserve"> IF( InpS!AM49, InpS!AM49, AL153 * ( 1 + AM$6) )</f>
        <v>27.101982655307218</v>
      </c>
      <c r="AN153" s="83">
        <f xml:space="preserve"> IF( InpS!AN49, InpS!AN49, AM153 * ( 1 + AN$6) )</f>
        <v>27.643935721046912</v>
      </c>
      <c r="AO153" s="83">
        <f xml:space="preserve"> IF( InpS!AO49, InpS!AO49, AN153 * ( 1 + AO$6) )</f>
        <v>28.196726116630703</v>
      </c>
      <c r="AP153" s="83">
        <f xml:space="preserve"> IF( InpS!AP49, InpS!AP49, AO153 * ( 1 + AP$6) )</f>
        <v>28.760570554031595</v>
      </c>
      <c r="AQ153" s="83">
        <f xml:space="preserve"> IF( InpS!AQ49, InpS!AQ49, AP153 * ( 1 + AQ$6) )</f>
        <v>29.33569007876968</v>
      </c>
      <c r="AR153" s="83">
        <f xml:space="preserve"> IF( InpS!AR49, InpS!AR49, AQ153 * ( 1 + AR$6) )</f>
        <v>29.922310156569242</v>
      </c>
      <c r="AS153" s="83">
        <f xml:space="preserve"> IF( InpS!AS49, InpS!AS49, AR153 * ( 1 + AS$6) )</f>
        <v>30.520660761748715</v>
      </c>
      <c r="AT153" s="83">
        <f xml:space="preserve"> IF( InpS!AT49, InpS!AT49, AS153 * ( 1 + AT$6) )</f>
        <v>31.130976467378161</v>
      </c>
      <c r="AU153" s="83">
        <f xml:space="preserve"> IF( InpS!AU49, InpS!AU49, AT153 * ( 1 + AU$6) )</f>
        <v>31.753496537239617</v>
      </c>
      <c r="AV153" s="83">
        <f xml:space="preserve"> IF( InpS!AV49, InpS!AV49, AU153 * ( 1 + AV$6) )</f>
        <v>32.388465019626338</v>
      </c>
      <c r="AW153" s="83">
        <f xml:space="preserve"> IF( InpS!AW49, InpS!AW49, AV153 * ( 1 + AW$6) )</f>
        <v>33.036130843017752</v>
      </c>
      <c r="AX153" s="83">
        <f xml:space="preserve"> IF( InpS!AX49, InpS!AX49, AW153 * ( 1 + AX$6) )</f>
        <v>33.696747913667565</v>
      </c>
      <c r="AY153" s="83">
        <f xml:space="preserve"> IF( InpS!AY49, InpS!AY49, AX153 * ( 1 + AY$6) )</f>
        <v>34.370575215143369</v>
      </c>
      <c r="AZ153" s="83">
        <f xml:space="preserve"> IF( InpS!AZ49, InpS!AZ49, AY153 * ( 1 + AZ$6) )</f>
        <v>35.057876909856688</v>
      </c>
      <c r="BA153" s="83">
        <f xml:space="preserve"> IF( InpS!BA49, InpS!BA49, AZ153 * ( 1 + BA$6) )</f>
        <v>35.758922442623309</v>
      </c>
      <c r="BB153" s="83">
        <f xml:space="preserve"> IF( InpS!BB49, InpS!BB49, BA153 * ( 1 + BB$6) )</f>
        <v>36.473986646294499</v>
      </c>
      <c r="BC153" s="83">
        <f xml:space="preserve"> IF( InpS!BC49, InpS!BC49, BB153 * ( 1 + BC$6) )</f>
        <v>37.203349849500484</v>
      </c>
      <c r="BD153" s="83">
        <f xml:space="preserve"> IF( InpS!BD49, InpS!BD49, BC153 * ( 1 + BD$6) )</f>
        <v>37.947297986548485</v>
      </c>
      <c r="BE153" s="83">
        <f xml:space="preserve"> IF( InpS!BE49, InpS!BE49, BD153 * ( 1 + BE$6) )</f>
        <v>38.706122709518347</v>
      </c>
      <c r="BF153" s="83">
        <f xml:space="preserve"> IF( InpS!BF49, InpS!BF49, BE153 * ( 1 + BF$6) )</f>
        <v>39.480121502599722</v>
      </c>
      <c r="BG153" s="83">
        <f xml:space="preserve"> IF( InpS!BG49, InpS!BG49, BF153 * ( 1 + BG$6) )</f>
        <v>40.26959779871563</v>
      </c>
      <c r="BH153" s="83">
        <f xml:space="preserve"> IF( InpS!BH49, InpS!BH49, BG153 * ( 1 + BH$6) )</f>
        <v>41.074861098478117</v>
      </c>
      <c r="BI153" s="83">
        <f xml:space="preserve"> IF( InpS!BI49, InpS!BI49, BH153 * ( 1 + BI$6) )</f>
        <v>41.896227091522654</v>
      </c>
      <c r="BJ153" s="83">
        <f xml:space="preserve"> IF( InpS!BJ49, InpS!BJ49, BI153 * ( 1 + BJ$6) )</f>
        <v>42.734017780268843</v>
      </c>
      <c r="BK153" s="83">
        <f xml:space="preserve"> IF( InpS!BK49, InpS!BK49, BJ153 * ( 1 + BK$6) )</f>
        <v>43.588561606155913</v>
      </c>
      <c r="BL153" s="83">
        <f xml:space="preserve"> IF( InpS!BL49, InpS!BL49, BK153 * ( 1 + BL$6) )</f>
        <v>44.460193578402553</v>
      </c>
      <c r="BM153" s="83">
        <f xml:space="preserve"> IF( InpS!BM49, InpS!BM49, BL153 * ( 1 + BM$6) )</f>
        <v>45.349255405341516</v>
      </c>
      <c r="BN153" s="83">
        <f xml:space="preserve"> IF( InpS!BN49, InpS!BN49, BM153 * ( 1 + BN$6) )</f>
        <v>46.256095628380486</v>
      </c>
      <c r="BO153" s="83">
        <f xml:space="preserve"> IF( InpS!BO49, InpS!BO49, BN153 * ( 1 + BO$6) )</f>
        <v>47.181069758641769</v>
      </c>
      <c r="BP153" s="83">
        <f xml:space="preserve"> IF( InpS!BP49, InpS!BP49, BO153 * ( 1 + BP$6) )</f>
        <v>48.124540416334298</v>
      </c>
      <c r="BQ153" s="83">
        <f xml:space="preserve"> IF( InpS!BQ49, InpS!BQ49, BP153 * ( 1 + BQ$6) )</f>
        <v>49.086877472912661</v>
      </c>
      <c r="BR153" s="83">
        <f xml:space="preserve"> IF( InpS!BR49, InpS!BR49, BQ153 * ( 1 + BR$6) )</f>
        <v>50.068458196078836</v>
      </c>
      <c r="BS153" s="83">
        <f xml:space="preserve"> IF( InpS!BS49, InpS!BS49, BR153 * ( 1 + BS$6) )</f>
        <v>51.069667397683538</v>
      </c>
      <c r="BT153" s="83">
        <f xml:space="preserve"> IF( InpS!BT49, InpS!BT49, BS153 * ( 1 + BT$6) )</f>
        <v>52.090897584585051</v>
      </c>
      <c r="BU153" s="83">
        <f xml:space="preserve"> IF( InpS!BU49, InpS!BU49, BT153 * ( 1 + BU$6) )</f>
        <v>53.132549112524835</v>
      </c>
      <c r="BV153" s="83">
        <f xml:space="preserve"> IF( InpS!BV49, InpS!BV49, BU153 * ( 1 + BV$6) )</f>
        <v>54.195030343080077</v>
      </c>
      <c r="BW153" s="83">
        <f xml:space="preserve"> IF( InpS!BW49, InpS!BW49, BV153 * ( 1 + BW$6) )</f>
        <v>55.27875780375485</v>
      </c>
      <c r="BX153" s="83">
        <f xml:space="preserve"> IF( InpS!BX49, InpS!BX49, BW153 * ( 1 + BX$6) )</f>
        <v>56.384156351272566</v>
      </c>
      <c r="BY153" s="83">
        <f xml:space="preserve"> IF( InpS!BY49, InpS!BY49, BX153 * ( 1 + BY$6) )</f>
        <v>57.511659338133725</v>
      </c>
      <c r="BZ153" s="83">
        <f xml:space="preserve"> IF( InpS!BZ49, InpS!BZ49, BY153 * ( 1 + BZ$6) )</f>
        <v>58.661708782504348</v>
      </c>
      <c r="CA153" s="83">
        <f xml:space="preserve"> IF( InpS!CA49, InpS!CA49, BZ153 * ( 1 + CA$6) )</f>
        <v>59.834755541501579</v>
      </c>
      <c r="CB153" s="83">
        <f xml:space="preserve"> IF( InpS!CB49, InpS!CB49, CA153 * ( 1 + CB$6) )</f>
        <v>61.031259487944467</v>
      </c>
      <c r="CC153" s="83">
        <f xml:space="preserve"> IF( InpS!CC49, InpS!CC49, CB153 * ( 1 + CC$6) )</f>
        <v>62.251689690639218</v>
      </c>
      <c r="CD153" s="83">
        <f xml:space="preserve"> IF( InpS!CD49, InpS!CD49, CC153 * ( 1 + CD$6) )</f>
        <v>63.496524598269538</v>
      </c>
      <c r="CE153" s="83">
        <f xml:space="preserve"> IF( InpS!CE49, InpS!CE49, CD153 * ( 1 + CE$6) )</f>
        <v>64.766252226964227</v>
      </c>
      <c r="CF153" s="83">
        <f xml:space="preserve"> IF( InpS!CF49, InpS!CF49, CE153 * ( 1 + CF$6) )</f>
        <v>66.061370351615523</v>
      </c>
      <c r="CG153" s="83">
        <f xml:space="preserve"> IF( InpS!CG49, InpS!CG49, CF153 * ( 1 + CG$6) )</f>
        <v>67.382386701023165</v>
      </c>
      <c r="CH153" s="83">
        <f xml:space="preserve"> IF( InpS!CH49, InpS!CH49, CG153 * ( 1 + CH$6) )</f>
        <v>68.729819156940778</v>
      </c>
      <c r="CI153" s="83">
        <f xml:space="preserve"> IF( InpS!CI49, InpS!CI49, CH153 * ( 1 + CI$6) )</f>
        <v>70.104195957102462</v>
      </c>
      <c r="CJ153" s="83">
        <f xml:space="preserve"> IF( InpS!CJ49, InpS!CJ49, CI153 * ( 1 + CJ$6) )</f>
        <v>71.506055902309384</v>
      </c>
      <c r="CK153" s="83">
        <f xml:space="preserve"> IF( InpS!CK49, InpS!CK49, CJ153 * ( 1 + CK$6) )</f>
        <v>72.935948567657306</v>
      </c>
      <c r="CL153" s="83">
        <f xml:space="preserve"> IF( InpS!CL49, InpS!CL49, CK153 * ( 1 + CL$6) )</f>
        <v>74.394434517988103</v>
      </c>
      <c r="CM153" s="83">
        <f xml:space="preserve"> IF( InpS!CM49, InpS!CM49, CL153 * ( 1 + CM$6) )</f>
        <v>75.882085527649537</v>
      </c>
      <c r="CN153" s="83">
        <f xml:space="preserve"> IF( InpS!CN49, InpS!CN49, CM153 * ( 1 + CN$6) )</f>
        <v>77.399484804649589</v>
      </c>
      <c r="CO153" s="83">
        <f xml:space="preserve"> IF( InpS!CO49, InpS!CO49, CN153 * ( 1 + CO$6) )</f>
        <v>78.947227219293126</v>
      </c>
    </row>
    <row r="154" spans="1:93" outlineLevel="2" x14ac:dyDescent="0.2">
      <c r="B154" s="61"/>
      <c r="D154" s="39"/>
      <c r="E154" s="18" t="str">
        <f xml:space="preserve"> InpS!E50</f>
        <v>Waste: standard volumetric rate</v>
      </c>
      <c r="G154" s="155">
        <f xml:space="preserve"> InpS!K50</f>
        <v>0.91749999999999998</v>
      </c>
      <c r="H154" s="159" t="str">
        <f xml:space="preserve"> InpS!H50</f>
        <v>£/m3</v>
      </c>
      <c r="I154" s="78"/>
      <c r="K154" s="83">
        <f xml:space="preserve"> IF( InpS!K50, InpS!K50, J154 * ( 1 + K$6) )</f>
        <v>0.91749999999999998</v>
      </c>
      <c r="L154" s="83">
        <f xml:space="preserve"> IF( InpS!L50, InpS!L50, K154 * ( 1 + L$6) )</f>
        <v>0.97950000000000004</v>
      </c>
      <c r="M154" s="83">
        <f xml:space="preserve"> IF( InpS!M50, InpS!M50, L154 * ( 1 + M$6) )</f>
        <v>0.96120000000000005</v>
      </c>
      <c r="N154" s="83">
        <f xml:space="preserve"> IF( InpS!N50, InpS!N50, M154 * ( 1 + N$6) )</f>
        <v>1.1974</v>
      </c>
      <c r="O154" s="83">
        <f xml:space="preserve"> IF( InpS!O50, InpS!O50, N154 * ( 1 + O$6) )</f>
        <v>1.3651</v>
      </c>
      <c r="P154" s="83">
        <f xml:space="preserve"> IF( InpS!P50, InpS!P50, O154 * ( 1 + P$6) )</f>
        <v>1.4431</v>
      </c>
      <c r="Q154" s="83">
        <f xml:space="preserve"> IF( InpS!Q50, InpS!Q50, P154 * ( 1 + Q$6) )</f>
        <v>1.4486999999999999</v>
      </c>
      <c r="R154" s="83">
        <f xml:space="preserve"> IF( InpS!R50, InpS!R50, Q154 * ( 1 + R$6) )</f>
        <v>1.4789999999999999</v>
      </c>
      <c r="S154" s="83">
        <f xml:space="preserve"> IF( InpS!S50, InpS!S50, R154 * ( 1 + S$6) )</f>
        <v>1.5095000000000001</v>
      </c>
      <c r="T154" s="83">
        <f xml:space="preserve"> IF( InpS!T50, InpS!T50, S154 * ( 1 + T$6) )</f>
        <v>1.5396851773406648</v>
      </c>
      <c r="U154" s="83">
        <f xml:space="preserve"> IF( InpS!U50, InpS!U50, T154 * ( 1 + U$6) )</f>
        <v>1.5704739617903638</v>
      </c>
      <c r="V154" s="83">
        <f xml:space="preserve"> IF( InpS!V50, InpS!V50, U154 * ( 1 + V$6) )</f>
        <v>1.6018784235628305</v>
      </c>
      <c r="W154" s="83">
        <f xml:space="preserve"> IF( InpS!W50, InpS!W50, V154 * ( 1 + W$6) )</f>
        <v>1.6339108742375097</v>
      </c>
      <c r="X154" s="83">
        <f xml:space="preserve"> IF( InpS!X50, InpS!X50, W154 * ( 1 + X$6) )</f>
        <v>1.6665838715861017</v>
      </c>
      <c r="Y154" s="83">
        <f xml:space="preserve"> IF( InpS!Y50, InpS!Y50, X154 * ( 1 + Y$6) )</f>
        <v>1.6999102244956199</v>
      </c>
      <c r="Z154" s="83">
        <f xml:space="preserve"> IF( InpS!Z50, InpS!Z50, Y154 * ( 1 + Z$6) )</f>
        <v>1.7339029979898957</v>
      </c>
      <c r="AA154" s="83">
        <f xml:space="preserve"> IF( InpS!AA50, InpS!AA50, Z154 * ( 1 + AA$6) )</f>
        <v>1.7685755183514955</v>
      </c>
      <c r="AB154" s="83">
        <f xml:space="preserve"> IF( InpS!AB50, InpS!AB50, AA154 * ( 1 + AB$6) )</f>
        <v>1.8039413783460618</v>
      </c>
      <c r="AC154" s="83">
        <f xml:space="preserve"> IF( InpS!AC50, InpS!AC50, AB154 * ( 1 + AC$6) )</f>
        <v>1.8400144425511225</v>
      </c>
      <c r="AD154" s="83">
        <f xml:space="preserve"> IF( InpS!AD50, InpS!AD50, AC154 * ( 1 + AD$6) )</f>
        <v>1.8768088527914601</v>
      </c>
      <c r="AE154" s="83">
        <f xml:space="preserve"> IF( InpS!AE50, InpS!AE50, AD154 * ( 1 + AE$6) )</f>
        <v>1.9143390336831723</v>
      </c>
      <c r="AF154" s="83">
        <f xml:space="preserve"> IF( InpS!AF50, InpS!AF50, AE154 * ( 1 + AF$6) )</f>
        <v>1.9526196982885933</v>
      </c>
      <c r="AG154" s="83">
        <f xml:space="preserve"> IF( InpS!AG50, InpS!AG50, AF154 * ( 1 + AG$6) )</f>
        <v>1.991665853884298</v>
      </c>
      <c r="AH154" s="83">
        <f xml:space="preserve"> IF( InpS!AH50, InpS!AH50, AG154 * ( 1 + AH$6) )</f>
        <v>2.0314928078444461</v>
      </c>
      <c r="AI154" s="83">
        <f xml:space="preserve"> IF( InpS!AI50, InpS!AI50, AH154 * ( 1 + AI$6) )</f>
        <v>2.0721161736417759</v>
      </c>
      <c r="AJ154" s="83">
        <f xml:space="preserve"> IF( InpS!AJ50, InpS!AJ50, AI154 * ( 1 + AJ$6) )</f>
        <v>2.113551876968597</v>
      </c>
      <c r="AK154" s="83">
        <f xml:space="preserve"> IF( InpS!AK50, InpS!AK50, AJ154 * ( 1 + AK$6) )</f>
        <v>2.155816161980185</v>
      </c>
      <c r="AL154" s="83">
        <f xml:space="preserve"> IF( InpS!AL50, InpS!AL50, AK154 * ( 1 + AL$6) )</f>
        <v>2.1989255976630222</v>
      </c>
      <c r="AM154" s="83">
        <f xml:space="preserve"> IF( InpS!AM50, InpS!AM50, AL154 * ( 1 + AM$6) )</f>
        <v>2.2428970843303859</v>
      </c>
      <c r="AN154" s="83">
        <f xml:space="preserve"> IF( InpS!AN50, InpS!AN50, AM154 * ( 1 + AN$6) )</f>
        <v>2.2877478602478236</v>
      </c>
      <c r="AO154" s="83">
        <f xml:space="preserve"> IF( InpS!AO50, InpS!AO50, AN154 * ( 1 + AO$6) )</f>
        <v>2.3334955083911204</v>
      </c>
      <c r="AP154" s="83">
        <f xml:space="preserve"> IF( InpS!AP50, InpS!AP50, AO154 * ( 1 + AP$6) )</f>
        <v>2.3801579633394017</v>
      </c>
      <c r="AQ154" s="83">
        <f xml:space="preserve"> IF( InpS!AQ50, InpS!AQ50, AP154 * ( 1 + AQ$6) )</f>
        <v>2.4277535183060759</v>
      </c>
      <c r="AR154" s="83">
        <f xml:space="preserve"> IF( InpS!AR50, InpS!AR50, AQ154 * ( 1 + AR$6) )</f>
        <v>2.4763008323103763</v>
      </c>
      <c r="AS154" s="83">
        <f xml:space="preserve"> IF( InpS!AS50, InpS!AS50, AR154 * ( 1 + AS$6) )</f>
        <v>2.525818937492307</v>
      </c>
      <c r="AT154" s="83">
        <f xml:space="preserve"> IF( InpS!AT50, InpS!AT50, AS154 * ( 1 + AT$6) )</f>
        <v>2.5763272465738667</v>
      </c>
      <c r="AU154" s="83">
        <f xml:space="preserve"> IF( InpS!AU50, InpS!AU50, AT154 * ( 1 + AU$6) )</f>
        <v>2.6278455604694733</v>
      </c>
      <c r="AV154" s="83">
        <f xml:space="preserve"> IF( InpS!AV50, InpS!AV50, AU154 * ( 1 + AV$6) )</f>
        <v>2.680394076048572</v>
      </c>
      <c r="AW154" s="83">
        <f xml:space="preserve"> IF( InpS!AW50, InpS!AW50, AV154 * ( 1 + AW$6) )</f>
        <v>2.7339933940534697</v>
      </c>
      <c r="AX154" s="83">
        <f xml:space="preserve"> IF( InpS!AX50, InpS!AX50, AW154 * ( 1 + AX$6) )</f>
        <v>2.7886645271755031</v>
      </c>
      <c r="AY154" s="83">
        <f xml:space="preserve"> IF( InpS!AY50, InpS!AY50, AX154 * ( 1 + AY$6) )</f>
        <v>2.844428908292703</v>
      </c>
      <c r="AZ154" s="83">
        <f xml:space="preserve"> IF( InpS!AZ50, InpS!AZ50, AY154 * ( 1 + AZ$6) )</f>
        <v>2.9013083988721853</v>
      </c>
      <c r="BA154" s="83">
        <f xml:space="preserve"> IF( InpS!BA50, InpS!BA50, AZ154 * ( 1 + BA$6) )</f>
        <v>2.9593252975405635</v>
      </c>
      <c r="BB154" s="83">
        <f xml:space="preserve"> IF( InpS!BB50, InpS!BB50, BA154 * ( 1 + BB$6) )</f>
        <v>3.0185023488257419</v>
      </c>
      <c r="BC154" s="83">
        <f xml:space="preserve"> IF( InpS!BC50, InpS!BC50, BB154 * ( 1 + BC$6) )</f>
        <v>3.0788627520735177</v>
      </c>
      <c r="BD154" s="83">
        <f xml:space="preserve"> IF( InpS!BD50, InpS!BD50, BC154 * ( 1 + BD$6) )</f>
        <v>3.1404301705424849</v>
      </c>
      <c r="BE154" s="83">
        <f xml:space="preserve"> IF( InpS!BE50, InpS!BE50, BD154 * ( 1 + BE$6) )</f>
        <v>3.203228740680808</v>
      </c>
      <c r="BF154" s="83">
        <f xml:space="preserve"> IF( InpS!BF50, InpS!BF50, BE154 * ( 1 + BF$6) )</f>
        <v>3.2672830815885021</v>
      </c>
      <c r="BG154" s="83">
        <f xml:space="preserve"> IF( InpS!BG50, InpS!BG50, BF154 * ( 1 + BG$6) )</f>
        <v>3.3326183046689275</v>
      </c>
      <c r="BH154" s="83">
        <f xml:space="preserve"> IF( InpS!BH50, InpS!BH50, BG154 * ( 1 + BH$6) )</f>
        <v>3.3992600234732846</v>
      </c>
      <c r="BI154" s="83">
        <f xml:space="preserve"> IF( InpS!BI50, InpS!BI50, BH154 * ( 1 + BI$6) )</f>
        <v>3.4672343637419649</v>
      </c>
      <c r="BJ154" s="83">
        <f xml:space="preserve"> IF( InpS!BJ50, InpS!BJ50, BI154 * ( 1 + BJ$6) )</f>
        <v>3.5365679736466999</v>
      </c>
      <c r="BK154" s="83">
        <f xml:space="preserve"> IF( InpS!BK50, InpS!BK50, BJ154 * ( 1 + BK$6) )</f>
        <v>3.6072880342375186</v>
      </c>
      <c r="BL154" s="83">
        <f xml:space="preserve"> IF( InpS!BL50, InpS!BL50, BK154 * ( 1 + BL$6) )</f>
        <v>3.6794222700986099</v>
      </c>
      <c r="BM154" s="83">
        <f xml:space="preserve"> IF( InpS!BM50, InpS!BM50, BL154 * ( 1 + BM$6) )</f>
        <v>3.75299896021727</v>
      </c>
      <c r="BN154" s="83">
        <f xml:space="preserve"> IF( InpS!BN50, InpS!BN50, BM154 * ( 1 + BN$6) )</f>
        <v>3.8280469490701936</v>
      </c>
      <c r="BO154" s="83">
        <f xml:space="preserve"> IF( InpS!BO50, InpS!BO50, BN154 * ( 1 + BO$6) )</f>
        <v>3.9045956579314551</v>
      </c>
      <c r="BP154" s="83">
        <f xml:space="preserve"> IF( InpS!BP50, InpS!BP50, BO154 * ( 1 + BP$6) )</f>
        <v>3.9826750964066124</v>
      </c>
      <c r="BQ154" s="83">
        <f xml:space="preserve"> IF( InpS!BQ50, InpS!BQ50, BP154 * ( 1 + BQ$6) )</f>
        <v>4.0623158741974583</v>
      </c>
      <c r="BR154" s="83">
        <f xml:space="preserve"> IF( InpS!BR50, InpS!BR50, BQ154 * ( 1 + BR$6) )</f>
        <v>4.1435492131020277</v>
      </c>
      <c r="BS154" s="83">
        <f xml:space="preserve"> IF( InpS!BS50, InpS!BS50, BR154 * ( 1 + BS$6) )</f>
        <v>4.2264069592545654</v>
      </c>
      <c r="BT154" s="83">
        <f xml:space="preserve"> IF( InpS!BT50, InpS!BT50, BS154 * ( 1 + BT$6) )</f>
        <v>4.3109215956102584</v>
      </c>
      <c r="BU154" s="83">
        <f xml:space="preserve"> IF( InpS!BU50, InpS!BU50, BT154 * ( 1 + BU$6) )</f>
        <v>4.397126254679617</v>
      </c>
      <c r="BV154" s="83">
        <f xml:space="preserve"> IF( InpS!BV50, InpS!BV50, BU154 * ( 1 + BV$6) )</f>
        <v>4.4850547315175087</v>
      </c>
      <c r="BW154" s="83">
        <f xml:space="preserve"> IF( InpS!BW50, InpS!BW50, BV154 * ( 1 + BW$6) )</f>
        <v>4.5747414969719262</v>
      </c>
      <c r="BX154" s="83">
        <f xml:space="preserve"> IF( InpS!BX50, InpS!BX50, BW154 * ( 1 + BX$6) )</f>
        <v>4.6662217111976929</v>
      </c>
      <c r="BY154" s="83">
        <f xml:space="preserve"> IF( InpS!BY50, InpS!BY50, BX154 * ( 1 + BY$6) )</f>
        <v>4.7595312374403971</v>
      </c>
      <c r="BZ154" s="83">
        <f xml:space="preserve"> IF( InpS!BZ50, InpS!BZ50, BY154 * ( 1 + BZ$6) )</f>
        <v>4.8547066560959591</v>
      </c>
      <c r="CA154" s="83">
        <f xml:space="preserve"> IF( InpS!CA50, InpS!CA50, BZ154 * ( 1 + CA$6) )</f>
        <v>4.9517852790513492</v>
      </c>
      <c r="CB154" s="83">
        <f xml:space="preserve"> IF( InpS!CB50, InpS!CB50, CA154 * ( 1 + CB$6) )</f>
        <v>5.0508051643120693</v>
      </c>
      <c r="CC154" s="83">
        <f xml:space="preserve"> IF( InpS!CC50, InpS!CC50, CB154 * ( 1 + CC$6) )</f>
        <v>5.151805130922142</v>
      </c>
      <c r="CD154" s="83">
        <f xml:space="preserve"> IF( InpS!CD50, InpS!CD50, CC154 * ( 1 + CD$6) )</f>
        <v>5.2548247741824472</v>
      </c>
      <c r="CE154" s="83">
        <f xml:space="preserve"> IF( InpS!CE50, InpS!CE50, CD154 * ( 1 + CE$6) )</f>
        <v>5.3599044811733814</v>
      </c>
      <c r="CF154" s="83">
        <f xml:space="preserve"> IF( InpS!CF50, InpS!CF50, CE154 * ( 1 + CF$6) )</f>
        <v>5.4670854465879168</v>
      </c>
      <c r="CG154" s="83">
        <f xml:space="preserve"> IF( InpS!CG50, InpS!CG50, CF154 * ( 1 + CG$6) )</f>
        <v>5.5764096888812746</v>
      </c>
      <c r="CH154" s="83">
        <f xml:space="preserve"> IF( InpS!CH50, InpS!CH50, CG154 * ( 1 + CH$6) )</f>
        <v>5.6879200667435352</v>
      </c>
      <c r="CI154" s="83">
        <f xml:space="preserve"> IF( InpS!CI50, InpS!CI50, CH154 * ( 1 + CI$6) )</f>
        <v>5.8016602959016526</v>
      </c>
      <c r="CJ154" s="83">
        <f xml:space="preserve"> IF( InpS!CJ50, InpS!CJ50, CI154 * ( 1 + CJ$6) )</f>
        <v>5.9176749662574553</v>
      </c>
      <c r="CK154" s="83">
        <f xml:space="preserve"> IF( InpS!CK50, InpS!CK50, CJ154 * ( 1 + CK$6) )</f>
        <v>6.036009559368348</v>
      </c>
      <c r="CL154" s="83">
        <f xml:space="preserve"> IF( InpS!CL50, InpS!CL50, CK154 * ( 1 + CL$6) )</f>
        <v>6.1567104662775769</v>
      </c>
      <c r="CM154" s="83">
        <f xml:space="preserve"> IF( InpS!CM50, InpS!CM50, CL154 * ( 1 + CM$6) )</f>
        <v>6.2798250057010385</v>
      </c>
      <c r="CN154" s="83">
        <f xml:space="preserve"> IF( InpS!CN50, InpS!CN50, CM154 * ( 1 + CN$6) )</f>
        <v>6.4054014425777703</v>
      </c>
      <c r="CO154" s="83">
        <f xml:space="preserve"> IF( InpS!CO50, InpS!CO50, CN154 * ( 1 + CO$6) )</f>
        <v>6.53348900699139</v>
      </c>
    </row>
    <row r="155" spans="1:93" outlineLevel="2" x14ac:dyDescent="0.2">
      <c r="B155" s="61"/>
      <c r="D155" s="39"/>
      <c r="E155" s="18" t="str">
        <f xml:space="preserve"> InpS!E51</f>
        <v>Surface water - other</v>
      </c>
      <c r="G155" s="66">
        <f xml:space="preserve"> InpS!K51</f>
        <v>21.98</v>
      </c>
      <c r="H155" s="167" t="str">
        <f xml:space="preserve"> InpS!H51</f>
        <v>£</v>
      </c>
      <c r="I155" s="78"/>
      <c r="K155" s="83">
        <f xml:space="preserve"> IF( InpS!K51, InpS!K51, J155 * ( 1 + K$6) )</f>
        <v>21.98</v>
      </c>
      <c r="L155" s="83">
        <f xml:space="preserve"> IF( InpS!L51, InpS!L51, K155 * ( 1 + L$6) )</f>
        <v>20.83</v>
      </c>
      <c r="M155" s="83">
        <f xml:space="preserve"> IF( InpS!M51, InpS!M51, L155 * ( 1 + M$6) )</f>
        <v>19.72</v>
      </c>
      <c r="N155" s="83">
        <f xml:space="preserve"> IF( InpS!N51, InpS!N51, M155 * ( 1 + N$6) )</f>
        <v>18.739999999999998</v>
      </c>
      <c r="O155" s="83">
        <f xml:space="preserve"> IF( InpS!O51, InpS!O51, N155 * ( 1 + O$6) )</f>
        <v>17.850000000000001</v>
      </c>
      <c r="P155" s="83">
        <f xml:space="preserve"> IF( InpS!P51, InpS!P51, O155 * ( 1 + P$6) )</f>
        <v>17.010000000000002</v>
      </c>
      <c r="Q155" s="83">
        <f xml:space="preserve"> IF( InpS!Q51, InpS!Q51, P155 * ( 1 + Q$6) )</f>
        <v>16.21</v>
      </c>
      <c r="R155" s="83">
        <f xml:space="preserve"> IF( InpS!R51, InpS!R51, Q155 * ( 1 + R$6) )</f>
        <v>15.45</v>
      </c>
      <c r="S155" s="83">
        <f xml:space="preserve"> IF( InpS!S51, InpS!S51, R155 * ( 1 + S$6) )</f>
        <v>14.72</v>
      </c>
      <c r="T155" s="83">
        <f xml:space="preserve"> IF( InpS!T51, InpS!T51, S155 * ( 1 + T$6) )</f>
        <v>15.01435297148366</v>
      </c>
      <c r="U155" s="83">
        <f xml:space="preserve"> IF( InpS!U51, InpS!U51, T155 * ( 1 + U$6) )</f>
        <v>15.314592061976915</v>
      </c>
      <c r="V155" s="83">
        <f xml:space="preserve"> IF( InpS!V51, InpS!V51, U155 * ( 1 + V$6) )</f>
        <v>15.620834975054562</v>
      </c>
      <c r="W155" s="83">
        <f xml:space="preserve"> IF( InpS!W51, InpS!W51, V155 * ( 1 + W$6) )</f>
        <v>15.933201767986843</v>
      </c>
      <c r="X155" s="83">
        <f xml:space="preserve"> IF( InpS!X51, InpS!X51, W155 * ( 1 + X$6) )</f>
        <v>16.25181489880584</v>
      </c>
      <c r="Y155" s="83">
        <f xml:space="preserve"> IF( InpS!Y51, InpS!Y51, X155 * ( 1 + Y$6) )</f>
        <v>16.576799274313036</v>
      </c>
      <c r="Z155" s="83">
        <f xml:space="preserve"> IF( InpS!Z51, InpS!Z51, Y155 * ( 1 + Z$6) )</f>
        <v>16.908282299046881</v>
      </c>
      <c r="AA155" s="83">
        <f xml:space="preserve"> IF( InpS!AA51, InpS!AA51, Z155 * ( 1 + AA$6) )</f>
        <v>17.246393925229558</v>
      </c>
      <c r="AB155" s="83">
        <f xml:space="preserve"> IF( InpS!AB51, InpS!AB51, AA155 * ( 1 + AB$6) )</f>
        <v>17.59126670371251</v>
      </c>
      <c r="AC155" s="83">
        <f xml:space="preserve"> IF( InpS!AC51, InpS!AC51, AB155 * ( 1 + AC$6) )</f>
        <v>17.943035835940726</v>
      </c>
      <c r="AD155" s="83">
        <f xml:space="preserve"> IF( InpS!AD51, InpS!AD51, AC155 * ( 1 + AD$6) )</f>
        <v>18.301839226956144</v>
      </c>
      <c r="AE155" s="83">
        <f xml:space="preserve"> IF( InpS!AE51, InpS!AE51, AD155 * ( 1 + AE$6) )</f>
        <v>18.667817539460948</v>
      </c>
      <c r="AF155" s="83">
        <f xml:space="preserve"> IF( InpS!AF51, InpS!AF51, AE155 * ( 1 + AF$6) )</f>
        <v>19.041114248961975</v>
      </c>
      <c r="AG155" s="83">
        <f xml:space="preserve"> IF( InpS!AG51, InpS!AG51, AF155 * ( 1 + AG$6) )</f>
        <v>19.421875700017804</v>
      </c>
      <c r="AH155" s="83">
        <f xml:space="preserve"> IF( InpS!AH51, InpS!AH51, AG155 * ( 1 + AH$6) )</f>
        <v>19.810251163610637</v>
      </c>
      <c r="AI155" s="83">
        <f xml:space="preserve"> IF( InpS!AI51, InpS!AI51, AH155 * ( 1 + AI$6) )</f>
        <v>20.20639289566542</v>
      </c>
      <c r="AJ155" s="83">
        <f xml:space="preserve"> IF( InpS!AJ51, InpS!AJ51, AI155 * ( 1 + AJ$6) )</f>
        <v>20.610456196739158</v>
      </c>
      <c r="AK155" s="83">
        <f xml:space="preserve"> IF( InpS!AK51, InpS!AK51, AJ155 * ( 1 + AK$6) )</f>
        <v>21.022599472903828</v>
      </c>
      <c r="AL155" s="83">
        <f xml:space="preserve"> IF( InpS!AL51, InpS!AL51, AK155 * ( 1 + AL$6) )</f>
        <v>21.442984297846767</v>
      </c>
      <c r="AM155" s="83">
        <f xml:space="preserve"> IF( InpS!AM51, InpS!AM51, AL155 * ( 1 + AM$6) )</f>
        <v>21.871775476212843</v>
      </c>
      <c r="AN155" s="83">
        <f xml:space="preserve"> IF( InpS!AN51, InpS!AN51, AM155 * ( 1 + AN$6) )</f>
        <v>22.309141108213296</v>
      </c>
      <c r="AO155" s="83">
        <f xml:space="preserve"> IF( InpS!AO51, InpS!AO51, AN155 * ( 1 + AO$6) )</f>
        <v>22.755252655526533</v>
      </c>
      <c r="AP155" s="83">
        <f xml:space="preserve"> IF( InpS!AP51, InpS!AP51, AO155 * ( 1 + AP$6) )</f>
        <v>23.210285008516728</v>
      </c>
      <c r="AQ155" s="83">
        <f xml:space="preserve"> IF( InpS!AQ51, InpS!AQ51, AP155 * ( 1 + AQ$6) )</f>
        <v>23.674416554796586</v>
      </c>
      <c r="AR155" s="83">
        <f xml:space="preserve"> IF( InpS!AR51, InpS!AR51, AQ155 * ( 1 + AR$6) )</f>
        <v>24.147829249161145</v>
      </c>
      <c r="AS155" s="83">
        <f xml:space="preserve"> IF( InpS!AS51, InpS!AS51, AR155 * ( 1 + AS$6) )</f>
        <v>24.630708684920016</v>
      </c>
      <c r="AT155" s="83">
        <f xml:space="preserve"> IF( InpS!AT51, InpS!AT51, AS155 * ( 1 + AT$6) )</f>
        <v>25.123244166656061</v>
      </c>
      <c r="AU155" s="83">
        <f xml:space="preserve"> IF( InpS!AU51, InpS!AU51, AT155 * ( 1 + AU$6) )</f>
        <v>25.625628784438991</v>
      </c>
      <c r="AV155" s="83">
        <f xml:space="preserve"> IF( InpS!AV51, InpS!AV51, AU155 * ( 1 + AV$6) )</f>
        <v>26.138059489523013</v>
      </c>
      <c r="AW155" s="83">
        <f xml:space="preserve"> IF( InpS!AW51, InpS!AW51, AV155 * ( 1 + AW$6) )</f>
        <v>26.660737171558186</v>
      </c>
      <c r="AX155" s="83">
        <f xml:space="preserve"> IF( InpS!AX51, InpS!AX51, AW155 * ( 1 + AX$6) )</f>
        <v>27.193866737345754</v>
      </c>
      <c r="AY155" s="83">
        <f xml:space="preserve"> IF( InpS!AY51, InpS!AY51, AX155 * ( 1 + AY$6) )</f>
        <v>27.737657191168331</v>
      </c>
      <c r="AZ155" s="83">
        <f xml:space="preserve"> IF( InpS!AZ51, InpS!AZ51, AY155 * ( 1 + AZ$6) )</f>
        <v>28.292321716726448</v>
      </c>
      <c r="BA155" s="83">
        <f xml:space="preserve"> IF( InpS!BA51, InpS!BA51, AZ155 * ( 1 + BA$6) )</f>
        <v>28.858077760713545</v>
      </c>
      <c r="BB155" s="83">
        <f xml:space="preserve"> IF( InpS!BB51, InpS!BB51, BA155 * ( 1 + BB$6) )</f>
        <v>29.435147118062222</v>
      </c>
      <c r="BC155" s="83">
        <f xml:space="preserve"> IF( InpS!BC51, InpS!BC51, BB155 * ( 1 + BC$6) )</f>
        <v>30.023756018895121</v>
      </c>
      <c r="BD155" s="83">
        <f xml:space="preserve"> IF( InpS!BD51, InpS!BD51, BC155 * ( 1 + BD$6) )</f>
        <v>30.624135217214562</v>
      </c>
      <c r="BE155" s="83">
        <f xml:space="preserve"> IF( InpS!BE51, InpS!BE51, BD155 * ( 1 + BE$6) )</f>
        <v>31.236520081365683</v>
      </c>
      <c r="BF155" s="83">
        <f xml:space="preserve"> IF( InpS!BF51, InpS!BF51, BE155 * ( 1 + BF$6) )</f>
        <v>31.861150686308548</v>
      </c>
      <c r="BG155" s="83">
        <f xml:space="preserve"> IF( InpS!BG51, InpS!BG51, BF155 * ( 1 + BG$6) )</f>
        <v>32.498271907735422</v>
      </c>
      <c r="BH155" s="83">
        <f xml:space="preserve"> IF( InpS!BH51, InpS!BH51, BG155 * ( 1 + BH$6) )</f>
        <v>33.148133518070061</v>
      </c>
      <c r="BI155" s="83">
        <f xml:space="preserve"> IF( InpS!BI51, InpS!BI51, BH155 * ( 1 + BI$6) )</f>
        <v>33.810990284386705</v>
      </c>
      <c r="BJ155" s="83">
        <f xml:space="preserve"> IF( InpS!BJ51, InpS!BJ51, BI155 * ( 1 + BJ$6) )</f>
        <v>34.487102068287136</v>
      </c>
      <c r="BK155" s="83">
        <f xml:space="preserve"> IF( InpS!BK51, InpS!BK51, BJ155 * ( 1 + BK$6) )</f>
        <v>35.176733927774947</v>
      </c>
      <c r="BL155" s="83">
        <f xml:space="preserve"> IF( InpS!BL51, InpS!BL51, BK155 * ( 1 + BL$6) )</f>
        <v>35.88015622116697</v>
      </c>
      <c r="BM155" s="83">
        <f xml:space="preserve"> IF( InpS!BM51, InpS!BM51, BL155 * ( 1 + BM$6) )</f>
        <v>36.597644713082623</v>
      </c>
      <c r="BN155" s="83">
        <f xml:space="preserve"> IF( InpS!BN51, InpS!BN51, BM155 * ( 1 + BN$6) )</f>
        <v>37.329480682552671</v>
      </c>
      <c r="BO155" s="83">
        <f xml:space="preserve"> IF( InpS!BO51, InpS!BO51, BN155 * ( 1 + BO$6) )</f>
        <v>38.075951033289847</v>
      </c>
      <c r="BP155" s="83">
        <f xml:space="preserve"> IF( InpS!BP51, InpS!BP51, BO155 * ( 1 + BP$6) )</f>
        <v>38.837348406164516</v>
      </c>
      <c r="BQ155" s="83">
        <f xml:space="preserve"> IF( InpS!BQ51, InpS!BQ51, BP155 * ( 1 + BQ$6) )</f>
        <v>39.613971293929509</v>
      </c>
      <c r="BR155" s="83">
        <f xml:space="preserve"> IF( InpS!BR51, InpS!BR51, BQ155 * ( 1 + BR$6) )</f>
        <v>40.406124158239059</v>
      </c>
      <c r="BS155" s="83">
        <f xml:space="preserve"> IF( InpS!BS51, InpS!BS51, BR155 * ( 1 + BS$6) )</f>
        <v>41.214117549007767</v>
      </c>
      <c r="BT155" s="83">
        <f xml:space="preserve"> IF( InpS!BT51, InpS!BT51, BS155 * ( 1 + BT$6) )</f>
        <v>42.038268226156362</v>
      </c>
      <c r="BU155" s="83">
        <f xml:space="preserve"> IF( InpS!BU51, InpS!BU51, BT155 * ( 1 + BU$6) )</f>
        <v>42.878899283791974</v>
      </c>
      <c r="BV155" s="83">
        <f xml:space="preserve"> IF( InpS!BV51, InpS!BV51, BU155 * ( 1 + BV$6) )</f>
        <v>43.736340276871644</v>
      </c>
      <c r="BW155" s="83">
        <f xml:space="preserve"> IF( InpS!BW51, InpS!BW51, BV155 * ( 1 + BW$6) )</f>
        <v>44.610927350398654</v>
      </c>
      <c r="BX155" s="83">
        <f xml:space="preserve"> IF( InpS!BX51, InpS!BX51, BW155 * ( 1 + BX$6) )</f>
        <v>45.503003371202425</v>
      </c>
      <c r="BY155" s="83">
        <f xml:space="preserve"> IF( InpS!BY51, InpS!BY51, BX155 * ( 1 + BY$6) )</f>
        <v>46.41291806235354</v>
      </c>
      <c r="BZ155" s="83">
        <f xml:space="preserve"> IF( InpS!BZ51, InpS!BZ51, BY155 * ( 1 + BZ$6) )</f>
        <v>47.34102814026668</v>
      </c>
      <c r="CA155" s="83">
        <f xml:space="preserve"> IF( InpS!CA51, InpS!CA51, BZ155 * ( 1 + CA$6) )</f>
        <v>48.287697454545146</v>
      </c>
      <c r="CB155" s="83">
        <f xml:space="preserve"> IF( InpS!CB51, InpS!CB51, CA155 * ( 1 + CB$6) )</f>
        <v>49.253297130621867</v>
      </c>
      <c r="CC155" s="83">
        <f xml:space="preserve"> IF( InpS!CC51, InpS!CC51, CB155 * ( 1 + CC$6) )</f>
        <v>50.238205715252718</v>
      </c>
      <c r="CD155" s="83">
        <f xml:space="preserve"> IF( InpS!CD51, InpS!CD51, CC155 * ( 1 + CD$6) )</f>
        <v>51.242809324919293</v>
      </c>
      <c r="CE155" s="83">
        <f xml:space="preserve"> IF( InpS!CE51, InpS!CE51, CD155 * ( 1 + CE$6) )</f>
        <v>52.267501797199223</v>
      </c>
      <c r="CF155" s="83">
        <f xml:space="preserve"> IF( InpS!CF51, InpS!CF51, CE155 * ( 1 + CF$6) )</f>
        <v>53.312684845163425</v>
      </c>
      <c r="CG155" s="83">
        <f xml:space="preserve"> IF( InpS!CG51, InpS!CG51, CF155 * ( 1 + CG$6) )</f>
        <v>54.37876821486082</v>
      </c>
      <c r="CH155" s="83">
        <f xml:space="preserve"> IF( InpS!CH51, InpS!CH51, CG155 * ( 1 + CH$6) )</f>
        <v>55.466169845952223</v>
      </c>
      <c r="CI155" s="83">
        <f xml:space="preserve"> IF( InpS!CI51, InpS!CI51, CH155 * ( 1 + CI$6) )</f>
        <v>56.575316035556391</v>
      </c>
      <c r="CJ155" s="83">
        <f xml:space="preserve"> IF( InpS!CJ51, InpS!CJ51, CI155 * ( 1 + CJ$6) )</f>
        <v>57.706641605372504</v>
      </c>
      <c r="CK155" s="83">
        <f xml:space="preserve"> IF( InpS!CK51, InpS!CK51, CJ155 * ( 1 + CK$6) )</f>
        <v>58.860590072144511</v>
      </c>
      <c r="CL155" s="83">
        <f xml:space="preserve"> IF( InpS!CL51, InpS!CL51, CK155 * ( 1 + CL$6) )</f>
        <v>60.037613821534272</v>
      </c>
      <c r="CM155" s="83">
        <f xml:space="preserve"> IF( InpS!CM51, InpS!CM51, CL155 * ( 1 + CM$6) )</f>
        <v>61.238174285471572</v>
      </c>
      <c r="CN155" s="83">
        <f xml:space="preserve"> IF( InpS!CN51, InpS!CN51, CM155 * ( 1 + CN$6) )</f>
        <v>62.462742123050567</v>
      </c>
      <c r="CO155" s="83">
        <f xml:space="preserve"> IF( InpS!CO51, InpS!CO51, CN155 * ( 1 + CO$6) )</f>
        <v>63.711797405043605</v>
      </c>
    </row>
    <row r="156" spans="1:93" outlineLevel="2" x14ac:dyDescent="0.2">
      <c r="B156" s="61"/>
      <c r="D156" s="39"/>
      <c r="E156" s="18" t="str">
        <f xml:space="preserve"> InpS!E52</f>
        <v>Surface water - semi detached</v>
      </c>
      <c r="G156" s="66">
        <f xml:space="preserve"> InpS!K52</f>
        <v>43.95</v>
      </c>
      <c r="H156" s="167" t="str">
        <f xml:space="preserve"> InpS!H52</f>
        <v>£</v>
      </c>
      <c r="I156" s="78"/>
      <c r="K156" s="83">
        <f xml:space="preserve"> IF( InpS!K52, InpS!K52, J156 * ( 1 + K$6) )</f>
        <v>43.95</v>
      </c>
      <c r="L156" s="83">
        <f xml:space="preserve"> IF( InpS!L52, InpS!L52, K156 * ( 1 + L$6) )</f>
        <v>41.66</v>
      </c>
      <c r="M156" s="83">
        <f xml:space="preserve"> IF( InpS!M52, InpS!M52, L156 * ( 1 + M$6) )</f>
        <v>39.43</v>
      </c>
      <c r="N156" s="83">
        <f xml:space="preserve"> IF( InpS!N52, InpS!N52, M156 * ( 1 + N$6) )</f>
        <v>37.479999999999997</v>
      </c>
      <c r="O156" s="83">
        <f xml:space="preserve"> IF( InpS!O52, InpS!O52, N156 * ( 1 + O$6) )</f>
        <v>35.700000000000003</v>
      </c>
      <c r="P156" s="83">
        <f xml:space="preserve"> IF( InpS!P52, InpS!P52, O156 * ( 1 + P$6) )</f>
        <v>34.01</v>
      </c>
      <c r="Q156" s="83">
        <f xml:space="preserve"> IF( InpS!Q52, InpS!Q52, P156 * ( 1 + Q$6) )</f>
        <v>32.409999999999997</v>
      </c>
      <c r="R156" s="83">
        <f xml:space="preserve"> IF( InpS!R52, InpS!R52, Q156 * ( 1 + R$6) )</f>
        <v>30.89</v>
      </c>
      <c r="S156" s="83">
        <f xml:space="preserve"> IF( InpS!S52, InpS!S52, R156 * ( 1 + S$6) )</f>
        <v>29.44</v>
      </c>
      <c r="T156" s="83">
        <f xml:space="preserve"> IF( InpS!T52, InpS!T52, S156 * ( 1 + T$6) )</f>
        <v>30.028705942967321</v>
      </c>
      <c r="U156" s="83">
        <f xml:space="preserve"> IF( InpS!U52, InpS!U52, T156 * ( 1 + U$6) )</f>
        <v>30.629184123953831</v>
      </c>
      <c r="V156" s="83">
        <f xml:space="preserve"> IF( InpS!V52, InpS!V52, U156 * ( 1 + V$6) )</f>
        <v>31.241669950109124</v>
      </c>
      <c r="W156" s="83">
        <f xml:space="preserve"> IF( InpS!W52, InpS!W52, V156 * ( 1 + W$6) )</f>
        <v>31.866403535973685</v>
      </c>
      <c r="X156" s="83">
        <f xml:space="preserve"> IF( InpS!X52, InpS!X52, W156 * ( 1 + X$6) )</f>
        <v>32.50362979761168</v>
      </c>
      <c r="Y156" s="83">
        <f xml:space="preserve"> IF( InpS!Y52, InpS!Y52, X156 * ( 1 + Y$6) )</f>
        <v>33.153598548626071</v>
      </c>
      <c r="Z156" s="83">
        <f xml:space="preserve"> IF( InpS!Z52, InpS!Z52, Y156 * ( 1 + Z$6) )</f>
        <v>33.816564598093763</v>
      </c>
      <c r="AA156" s="83">
        <f xml:space="preserve"> IF( InpS!AA52, InpS!AA52, Z156 * ( 1 + AA$6) )</f>
        <v>34.492787850459116</v>
      </c>
      <c r="AB156" s="83">
        <f xml:space="preserve"> IF( InpS!AB52, InpS!AB52, AA156 * ( 1 + AB$6) )</f>
        <v>35.182533407425019</v>
      </c>
      <c r="AC156" s="83">
        <f xml:space="preserve"> IF( InpS!AC52, InpS!AC52, AB156 * ( 1 + AC$6) )</f>
        <v>35.886071671881453</v>
      </c>
      <c r="AD156" s="83">
        <f xml:space="preserve"> IF( InpS!AD52, InpS!AD52, AC156 * ( 1 + AD$6) )</f>
        <v>36.603678453912288</v>
      </c>
      <c r="AE156" s="83">
        <f xml:space="preserve"> IF( InpS!AE52, InpS!AE52, AD156 * ( 1 + AE$6) )</f>
        <v>37.335635078921896</v>
      </c>
      <c r="AF156" s="83">
        <f xml:space="preserve"> IF( InpS!AF52, InpS!AF52, AE156 * ( 1 + AF$6) )</f>
        <v>38.08222849792395</v>
      </c>
      <c r="AG156" s="83">
        <f xml:space="preserve"> IF( InpS!AG52, InpS!AG52, AF156 * ( 1 + AG$6) )</f>
        <v>38.843751400035607</v>
      </c>
      <c r="AH156" s="83">
        <f xml:space="preserve"> IF( InpS!AH52, InpS!AH52, AG156 * ( 1 + AH$6) )</f>
        <v>39.620502327221274</v>
      </c>
      <c r="AI156" s="83">
        <f xml:space="preserve"> IF( InpS!AI52, InpS!AI52, AH156 * ( 1 + AI$6) )</f>
        <v>40.41278579133084</v>
      </c>
      <c r="AJ156" s="83">
        <f xml:space="preserve"> IF( InpS!AJ52, InpS!AJ52, AI156 * ( 1 + AJ$6) )</f>
        <v>41.220912393478315</v>
      </c>
      <c r="AK156" s="83">
        <f xml:space="preserve"> IF( InpS!AK52, InpS!AK52, AJ156 * ( 1 + AK$6) )</f>
        <v>42.045198945807655</v>
      </c>
      <c r="AL156" s="83">
        <f xml:space="preserve"> IF( InpS!AL52, InpS!AL52, AK156 * ( 1 + AL$6) )</f>
        <v>42.885968595693534</v>
      </c>
      <c r="AM156" s="83">
        <f xml:space="preserve"> IF( InpS!AM52, InpS!AM52, AL156 * ( 1 + AM$6) )</f>
        <v>43.743550952425686</v>
      </c>
      <c r="AN156" s="83">
        <f xml:space="preserve"> IF( InpS!AN52, InpS!AN52, AM156 * ( 1 + AN$6) )</f>
        <v>44.618282216426593</v>
      </c>
      <c r="AO156" s="83">
        <f xml:space="preserve"> IF( InpS!AO52, InpS!AO52, AN156 * ( 1 + AO$6) )</f>
        <v>45.510505311053066</v>
      </c>
      <c r="AP156" s="83">
        <f xml:space="preserve"> IF( InpS!AP52, InpS!AP52, AO156 * ( 1 + AP$6) )</f>
        <v>46.420570017033455</v>
      </c>
      <c r="AQ156" s="83">
        <f xml:space="preserve"> IF( InpS!AQ52, InpS!AQ52, AP156 * ( 1 + AQ$6) )</f>
        <v>47.348833109593173</v>
      </c>
      <c r="AR156" s="83">
        <f xml:space="preserve"> IF( InpS!AR52, InpS!AR52, AQ156 * ( 1 + AR$6) )</f>
        <v>48.29565849832229</v>
      </c>
      <c r="AS156" s="83">
        <f xml:space="preserve"> IF( InpS!AS52, InpS!AS52, AR156 * ( 1 + AS$6) )</f>
        <v>49.261417369840032</v>
      </c>
      <c r="AT156" s="83">
        <f xml:space="preserve"> IF( InpS!AT52, InpS!AT52, AS156 * ( 1 + AT$6) )</f>
        <v>50.246488333312122</v>
      </c>
      <c r="AU156" s="83">
        <f xml:space="preserve"> IF( InpS!AU52, InpS!AU52, AT156 * ( 1 + AU$6) )</f>
        <v>51.251257568877982</v>
      </c>
      <c r="AV156" s="83">
        <f xml:space="preserve"> IF( InpS!AV52, InpS!AV52, AU156 * ( 1 + AV$6) )</f>
        <v>52.276118979046025</v>
      </c>
      <c r="AW156" s="83">
        <f xml:space="preserve"> IF( InpS!AW52, InpS!AW52, AV156 * ( 1 + AW$6) )</f>
        <v>53.321474343116371</v>
      </c>
      <c r="AX156" s="83">
        <f xml:space="preserve"> IF( InpS!AX52, InpS!AX52, AW156 * ( 1 + AX$6) )</f>
        <v>54.387733474691508</v>
      </c>
      <c r="AY156" s="83">
        <f xml:space="preserve"> IF( InpS!AY52, InpS!AY52, AX156 * ( 1 + AY$6) )</f>
        <v>55.475314382336663</v>
      </c>
      <c r="AZ156" s="83">
        <f xml:space="preserve"> IF( InpS!AZ52, InpS!AZ52, AY156 * ( 1 + AZ$6) )</f>
        <v>56.584643433452896</v>
      </c>
      <c r="BA156" s="83">
        <f xml:space="preserve"> IF( InpS!BA52, InpS!BA52, AZ156 * ( 1 + BA$6) )</f>
        <v>57.71615552142709</v>
      </c>
      <c r="BB156" s="83">
        <f xml:space="preserve"> IF( InpS!BB52, InpS!BB52, BA156 * ( 1 + BB$6) )</f>
        <v>58.870294236124444</v>
      </c>
      <c r="BC156" s="83">
        <f xml:space="preserve"> IF( InpS!BC52, InpS!BC52, BB156 * ( 1 + BC$6) )</f>
        <v>60.047512037790241</v>
      </c>
      <c r="BD156" s="83">
        <f xml:space="preserve"> IF( InpS!BD52, InpS!BD52, BC156 * ( 1 + BD$6) )</f>
        <v>61.248270434429124</v>
      </c>
      <c r="BE156" s="83">
        <f xml:space="preserve"> IF( InpS!BE52, InpS!BE52, BD156 * ( 1 + BE$6) )</f>
        <v>62.473040162731365</v>
      </c>
      <c r="BF156" s="83">
        <f xml:space="preserve"> IF( InpS!BF52, InpS!BF52, BE156 * ( 1 + BF$6) )</f>
        <v>63.722301372617096</v>
      </c>
      <c r="BG156" s="83">
        <f xml:space="preserve"> IF( InpS!BG52, InpS!BG52, BF156 * ( 1 + BG$6) )</f>
        <v>64.996543815470844</v>
      </c>
      <c r="BH156" s="83">
        <f xml:space="preserve"> IF( InpS!BH52, InpS!BH52, BG156 * ( 1 + BH$6) )</f>
        <v>66.296267036140122</v>
      </c>
      <c r="BI156" s="83">
        <f xml:space="preserve"> IF( InpS!BI52, InpS!BI52, BH156 * ( 1 + BI$6) )</f>
        <v>67.621980568773409</v>
      </c>
      <c r="BJ156" s="83">
        <f xml:space="preserve"> IF( InpS!BJ52, InpS!BJ52, BI156 * ( 1 + BJ$6) )</f>
        <v>68.974204136574272</v>
      </c>
      <c r="BK156" s="83">
        <f xml:space="preserve"> IF( InpS!BK52, InpS!BK52, BJ156 * ( 1 + BK$6) )</f>
        <v>70.353467855549894</v>
      </c>
      <c r="BL156" s="83">
        <f xml:space="preserve"> IF( InpS!BL52, InpS!BL52, BK156 * ( 1 + BL$6) )</f>
        <v>71.760312442333941</v>
      </c>
      <c r="BM156" s="83">
        <f xml:space="preserve"> IF( InpS!BM52, InpS!BM52, BL156 * ( 1 + BM$6) )</f>
        <v>73.195289426165246</v>
      </c>
      <c r="BN156" s="83">
        <f xml:space="preserve"> IF( InpS!BN52, InpS!BN52, BM156 * ( 1 + BN$6) )</f>
        <v>74.658961365105341</v>
      </c>
      <c r="BO156" s="83">
        <f xml:space="preserve"> IF( InpS!BO52, InpS!BO52, BN156 * ( 1 + BO$6) )</f>
        <v>76.151902066579694</v>
      </c>
      <c r="BP156" s="83">
        <f xml:space="preserve"> IF( InpS!BP52, InpS!BP52, BO156 * ( 1 + BP$6) )</f>
        <v>77.674696812329032</v>
      </c>
      <c r="BQ156" s="83">
        <f xml:space="preserve"> IF( InpS!BQ52, InpS!BQ52, BP156 * ( 1 + BQ$6) )</f>
        <v>79.227942587859019</v>
      </c>
      <c r="BR156" s="83">
        <f xml:space="preserve"> IF( InpS!BR52, InpS!BR52, BQ156 * ( 1 + BR$6) )</f>
        <v>80.812248316478119</v>
      </c>
      <c r="BS156" s="83">
        <f xml:space="preserve"> IF( InpS!BS52, InpS!BS52, BR156 * ( 1 + BS$6) )</f>
        <v>82.428235098015534</v>
      </c>
      <c r="BT156" s="83">
        <f xml:space="preserve"> IF( InpS!BT52, InpS!BT52, BS156 * ( 1 + BT$6) )</f>
        <v>84.076536452312723</v>
      </c>
      <c r="BU156" s="83">
        <f xml:space="preserve"> IF( InpS!BU52, InpS!BU52, BT156 * ( 1 + BU$6) )</f>
        <v>85.757798567583947</v>
      </c>
      <c r="BV156" s="83">
        <f xml:space="preserve"> IF( InpS!BV52, InpS!BV52, BU156 * ( 1 + BV$6) )</f>
        <v>87.472680553743288</v>
      </c>
      <c r="BW156" s="83">
        <f xml:space="preserve"> IF( InpS!BW52, InpS!BW52, BV156 * ( 1 + BW$6) )</f>
        <v>89.221854700797309</v>
      </c>
      <c r="BX156" s="83">
        <f xml:space="preserve"> IF( InpS!BX52, InpS!BX52, BW156 * ( 1 + BX$6) )</f>
        <v>91.00600674240485</v>
      </c>
      <c r="BY156" s="83">
        <f xml:space="preserve"> IF( InpS!BY52, InpS!BY52, BX156 * ( 1 + BY$6) )</f>
        <v>92.825836124707081</v>
      </c>
      <c r="BZ156" s="83">
        <f xml:space="preserve"> IF( InpS!BZ52, InpS!BZ52, BY156 * ( 1 + BZ$6) )</f>
        <v>94.682056280533359</v>
      </c>
      <c r="CA156" s="83">
        <f xml:space="preserve"> IF( InpS!CA52, InpS!CA52, BZ156 * ( 1 + CA$6) )</f>
        <v>96.575394909090292</v>
      </c>
      <c r="CB156" s="83">
        <f xml:space="preserve"> IF( InpS!CB52, InpS!CB52, CA156 * ( 1 + CB$6) )</f>
        <v>98.506594261243734</v>
      </c>
      <c r="CC156" s="83">
        <f xml:space="preserve"> IF( InpS!CC52, InpS!CC52, CB156 * ( 1 + CC$6) )</f>
        <v>100.47641143050544</v>
      </c>
      <c r="CD156" s="83">
        <f xml:space="preserve"> IF( InpS!CD52, InpS!CD52, CC156 * ( 1 + CD$6) )</f>
        <v>102.48561864983859</v>
      </c>
      <c r="CE156" s="83">
        <f xml:space="preserve"> IF( InpS!CE52, InpS!CE52, CD156 * ( 1 + CE$6) )</f>
        <v>104.53500359439845</v>
      </c>
      <c r="CF156" s="83">
        <f xml:space="preserve"> IF( InpS!CF52, InpS!CF52, CE156 * ( 1 + CF$6) )</f>
        <v>106.62536969032685</v>
      </c>
      <c r="CG156" s="83">
        <f xml:space="preserve"> IF( InpS!CG52, InpS!CG52, CF156 * ( 1 + CG$6) )</f>
        <v>108.75753642972164</v>
      </c>
      <c r="CH156" s="83">
        <f xml:space="preserve"> IF( InpS!CH52, InpS!CH52, CG156 * ( 1 + CH$6) )</f>
        <v>110.93233969190445</v>
      </c>
      <c r="CI156" s="83">
        <f xml:space="preserve"> IF( InpS!CI52, InpS!CI52, CH156 * ( 1 + CI$6) )</f>
        <v>113.15063207111278</v>
      </c>
      <c r="CJ156" s="83">
        <f xml:space="preserve"> IF( InpS!CJ52, InpS!CJ52, CI156 * ( 1 + CJ$6) )</f>
        <v>115.41328321074501</v>
      </c>
      <c r="CK156" s="83">
        <f xml:space="preserve"> IF( InpS!CK52, InpS!CK52, CJ156 * ( 1 + CK$6) )</f>
        <v>117.72118014428902</v>
      </c>
      <c r="CL156" s="83">
        <f xml:space="preserve"> IF( InpS!CL52, InpS!CL52, CK156 * ( 1 + CL$6) )</f>
        <v>120.07522764306854</v>
      </c>
      <c r="CM156" s="83">
        <f xml:space="preserve"> IF( InpS!CM52, InpS!CM52, CL156 * ( 1 + CM$6) )</f>
        <v>122.47634857094314</v>
      </c>
      <c r="CN156" s="83">
        <f xml:space="preserve"> IF( InpS!CN52, InpS!CN52, CM156 * ( 1 + CN$6) )</f>
        <v>124.92548424610113</v>
      </c>
      <c r="CO156" s="83">
        <f xml:space="preserve"> IF( InpS!CO52, InpS!CO52, CN156 * ( 1 + CO$6) )</f>
        <v>127.42359481008721</v>
      </c>
    </row>
    <row r="157" spans="1:93" outlineLevel="2" x14ac:dyDescent="0.2">
      <c r="B157" s="61"/>
      <c r="D157" s="39"/>
      <c r="E157" s="18" t="str">
        <f xml:space="preserve"> InpS!E53</f>
        <v>Surface water - detached</v>
      </c>
      <c r="G157" s="66">
        <f xml:space="preserve"> InpS!K53</f>
        <v>65.95</v>
      </c>
      <c r="H157" s="167" t="str">
        <f xml:space="preserve"> InpS!H53</f>
        <v>£</v>
      </c>
      <c r="I157" s="78"/>
      <c r="K157" s="83">
        <f xml:space="preserve"> IF( InpS!K53, InpS!K53, J157 * ( 1 + K$6) )</f>
        <v>65.95</v>
      </c>
      <c r="L157" s="83">
        <f xml:space="preserve"> IF( InpS!L53, InpS!L53, K157 * ( 1 + L$6) )</f>
        <v>62.51</v>
      </c>
      <c r="M157" s="83">
        <f xml:space="preserve"> IF( InpS!M53, InpS!M53, L157 * ( 1 + M$6) )</f>
        <v>59.17</v>
      </c>
      <c r="N157" s="83">
        <f xml:space="preserve"> IF( InpS!N53, InpS!N53, M157 * ( 1 + N$6) )</f>
        <v>56.24</v>
      </c>
      <c r="O157" s="83">
        <f xml:space="preserve"> IF( InpS!O53, InpS!O53, N157 * ( 1 + O$6) )</f>
        <v>53.57</v>
      </c>
      <c r="P157" s="83">
        <f xml:space="preserve"> IF( InpS!P53, InpS!P53, O157 * ( 1 + P$6) )</f>
        <v>51.03</v>
      </c>
      <c r="Q157" s="83">
        <f xml:space="preserve"> IF( InpS!Q53, InpS!Q53, P157 * ( 1 + Q$6) )</f>
        <v>48.63</v>
      </c>
      <c r="R157" s="83">
        <f xml:space="preserve"> IF( InpS!R53, InpS!R53, Q157 * ( 1 + R$6) )</f>
        <v>46.35</v>
      </c>
      <c r="S157" s="83">
        <f xml:space="preserve"> IF( InpS!S53, InpS!S53, R157 * ( 1 + S$6) )</f>
        <v>44.17</v>
      </c>
      <c r="T157" s="83">
        <f xml:space="preserve"> IF( InpS!T53, InpS!T53, S157 * ( 1 + T$6) )</f>
        <v>45.053258882502256</v>
      </c>
      <c r="U157" s="83">
        <f xml:space="preserve"> IF( InpS!U53, InpS!U53, T157 * ( 1 + U$6) )</f>
        <v>45.954180120755453</v>
      </c>
      <c r="V157" s="83">
        <f xml:space="preserve"> IF( InpS!V53, InpS!V53, U157 * ( 1 + V$6) )</f>
        <v>46.873116905445649</v>
      </c>
      <c r="W157" s="83">
        <f xml:space="preserve"> IF( InpS!W53, InpS!W53, V157 * ( 1 + W$6) )</f>
        <v>47.810429489944212</v>
      </c>
      <c r="X157" s="83">
        <f xml:space="preserve"> IF( InpS!X53, InpS!X53, W157 * ( 1 + X$6) )</f>
        <v>48.766485331538988</v>
      </c>
      <c r="Y157" s="83">
        <f xml:space="preserve"> IF( InpS!Y53, InpS!Y53, X157 * ( 1 + Y$6) )</f>
        <v>49.741659235489585</v>
      </c>
      <c r="Z157" s="83">
        <f xml:space="preserve"> IF( InpS!Z53, InpS!Z53, Y157 * ( 1 + Z$6) )</f>
        <v>50.736333501963358</v>
      </c>
      <c r="AA157" s="83">
        <f xml:space="preserve"> IF( InpS!AA53, InpS!AA53, Z157 * ( 1 + AA$6) )</f>
        <v>51.75089807590961</v>
      </c>
      <c r="AB157" s="83">
        <f xml:space="preserve"> IF( InpS!AB53, InpS!AB53, AA157 * ( 1 + AB$6) )</f>
        <v>52.785750699930801</v>
      </c>
      <c r="AC157" s="83">
        <f xml:space="preserve"> IF( InpS!AC53, InpS!AC53, AB157 * ( 1 + AC$6) )</f>
        <v>53.841297070210715</v>
      </c>
      <c r="AD157" s="83">
        <f xml:space="preserve"> IF( InpS!AD53, InpS!AD53, AC157 * ( 1 + AD$6) )</f>
        <v>54.917950995560645</v>
      </c>
      <c r="AE157" s="83">
        <f xml:space="preserve"> IF( InpS!AE53, InpS!AE53, AD157 * ( 1 + AE$6) )</f>
        <v>56.016134559646055</v>
      </c>
      <c r="AF157" s="83">
        <f xml:space="preserve"> IF( InpS!AF53, InpS!AF53, AE157 * ( 1 + AF$6) )</f>
        <v>57.13627828645722</v>
      </c>
      <c r="AG157" s="83">
        <f xml:space="preserve"> IF( InpS!AG53, InpS!AG53, AF157 * ( 1 + AG$6) )</f>
        <v>58.278821309088741</v>
      </c>
      <c r="AH157" s="83">
        <f xml:space="preserve"> IF( InpS!AH53, InpS!AH53, AG157 * ( 1 + AH$6) )</f>
        <v>59.444211541894141</v>
      </c>
      <c r="AI157" s="83">
        <f xml:space="preserve"> IF( InpS!AI53, InpS!AI53, AH157 * ( 1 + AI$6) )</f>
        <v>60.632905856082985</v>
      </c>
      <c r="AJ157" s="83">
        <f xml:space="preserve"> IF( InpS!AJ53, InpS!AJ53, AI157 * ( 1 + AJ$6) )</f>
        <v>61.845370258829384</v>
      </c>
      <c r="AK157" s="83">
        <f xml:space="preserve"> IF( InpS!AK53, InpS!AK53, AJ157 * ( 1 + AK$6) )</f>
        <v>63.082080075962097</v>
      </c>
      <c r="AL157" s="83">
        <f xml:space="preserve"> IF( InpS!AL53, InpS!AL53, AK157 * ( 1 + AL$6) )</f>
        <v>64.343520138307852</v>
      </c>
      <c r="AM157" s="83">
        <f xml:space="preserve"> IF( InpS!AM53, InpS!AM53, AL157 * ( 1 + AM$6) )</f>
        <v>65.630184971760954</v>
      </c>
      <c r="AN157" s="83">
        <f xml:space="preserve"> IF( InpS!AN53, InpS!AN53, AM157 * ( 1 + AN$6) )</f>
        <v>66.942578991153624</v>
      </c>
      <c r="AO157" s="83">
        <f xml:space="preserve"> IF( InpS!AO53, InpS!AO53, AN157 * ( 1 + AO$6) )</f>
        <v>68.281216698003192</v>
      </c>
      <c r="AP157" s="83">
        <f xml:space="preserve"> IF( InpS!AP53, InpS!AP53, AO157 * ( 1 + AP$6) )</f>
        <v>69.646622882213578</v>
      </c>
      <c r="AQ157" s="83">
        <f xml:space="preserve"> IF( InpS!AQ53, InpS!AQ53, AP157 * ( 1 + AQ$6) )</f>
        <v>71.039332827810142</v>
      </c>
      <c r="AR157" s="83">
        <f xml:space="preserve"> IF( InpS!AR53, InpS!AR53, AQ157 * ( 1 + AR$6) )</f>
        <v>72.459892522788579</v>
      </c>
      <c r="AS157" s="83">
        <f xml:space="preserve"> IF( InpS!AS53, InpS!AS53, AR157 * ( 1 + AS$6) )</f>
        <v>73.908858873160142</v>
      </c>
      <c r="AT157" s="83">
        <f xml:space="preserve"> IF( InpS!AT53, InpS!AT53, AS157 * ( 1 + AT$6) )</f>
        <v>75.38679992127706</v>
      </c>
      <c r="AU157" s="83">
        <f xml:space="preserve"> IF( InpS!AU53, InpS!AU53, AT157 * ( 1 + AU$6) )</f>
        <v>76.894295068523803</v>
      </c>
      <c r="AV157" s="83">
        <f xml:space="preserve"> IF( InpS!AV53, InpS!AV53, AU157 * ( 1 + AV$6) )</f>
        <v>78.431935302461383</v>
      </c>
      <c r="AW157" s="83">
        <f xml:space="preserve"> IF( InpS!AW53, InpS!AW53, AV157 * ( 1 + AW$6) )</f>
        <v>80.000323428513937</v>
      </c>
      <c r="AX157" s="83">
        <f xml:space="preserve"> IF( InpS!AX53, InpS!AX53, AW157 * ( 1 + AX$6) )</f>
        <v>81.600074306288178</v>
      </c>
      <c r="AY157" s="83">
        <f xml:space="preserve"> IF( InpS!AY53, InpS!AY53, AX157 * ( 1 + AY$6) )</f>
        <v>83.231815090618568</v>
      </c>
      <c r="AZ157" s="83">
        <f xml:space="preserve"> IF( InpS!AZ53, InpS!AZ53, AY157 * ( 1 + AZ$6) )</f>
        <v>84.896185477432567</v>
      </c>
      <c r="BA157" s="83">
        <f xml:space="preserve"> IF( InpS!BA53, InpS!BA53, AZ157 * ( 1 + BA$6) )</f>
        <v>86.593837954532447</v>
      </c>
      <c r="BB157" s="83">
        <f xml:space="preserve"> IF( InpS!BB53, InpS!BB53, BA157 * ( 1 + BB$6) )</f>
        <v>88.325438057391892</v>
      </c>
      <c r="BC157" s="83">
        <f xml:space="preserve"> IF( InpS!BC53, InpS!BC53, BB157 * ( 1 + BC$6) )</f>
        <v>90.091664630067783</v>
      </c>
      <c r="BD157" s="83">
        <f xml:space="preserve"> IF( InpS!BD53, InpS!BD53, BC157 * ( 1 + BD$6) )</f>
        <v>91.893210091329308</v>
      </c>
      <c r="BE157" s="83">
        <f xml:space="preserve"> IF( InpS!BE53, InpS!BE53, BD157 * ( 1 + BE$6) )</f>
        <v>93.73078070610886</v>
      </c>
      <c r="BF157" s="83">
        <f xml:space="preserve"> IF( InpS!BF53, InpS!BF53, BE157 * ( 1 + BF$6) )</f>
        <v>95.605096862381032</v>
      </c>
      <c r="BG157" s="83">
        <f xml:space="preserve"> IF( InpS!BG53, InpS!BG53, BF157 * ( 1 + BG$6) )</f>
        <v>97.516893353578382</v>
      </c>
      <c r="BH157" s="83">
        <f xml:space="preserve"> IF( InpS!BH53, InpS!BH53, BG157 * ( 1 + BH$6) )</f>
        <v>99.466919666654533</v>
      </c>
      <c r="BI157" s="83">
        <f xml:space="preserve"> IF( InpS!BI53, InpS!BI53, BH157 * ( 1 + BI$6) )</f>
        <v>101.45594027590766</v>
      </c>
      <c r="BJ157" s="83">
        <f xml:space="preserve"> IF( InpS!BJ53, InpS!BJ53, BI157 * ( 1 + BJ$6) )</f>
        <v>103.48473494267955</v>
      </c>
      <c r="BK157" s="83">
        <f xml:space="preserve"> IF( InpS!BK53, InpS!BK53, BJ157 * ( 1 + BK$6) )</f>
        <v>105.55409902104752</v>
      </c>
      <c r="BL157" s="83">
        <f xml:space="preserve"> IF( InpS!BL53, InpS!BL53, BK157 * ( 1 + BL$6) )</f>
        <v>107.66484376962943</v>
      </c>
      <c r="BM157" s="83">
        <f xml:space="preserve"> IF( InpS!BM53, InpS!BM53, BL157 * ( 1 + BM$6) )</f>
        <v>109.8177966696236</v>
      </c>
      <c r="BN157" s="83">
        <f xml:space="preserve"> IF( InpS!BN53, InpS!BN53, BM157 * ( 1 + BN$6) )</f>
        <v>112.01380174920865</v>
      </c>
      <c r="BO157" s="83">
        <f xml:space="preserve"> IF( InpS!BO53, InpS!BO53, BN157 * ( 1 + BO$6) )</f>
        <v>114.25371991443019</v>
      </c>
      <c r="BP157" s="83">
        <f xml:space="preserve"> IF( InpS!BP53, InpS!BP53, BO157 * ( 1 + BP$6) )</f>
        <v>116.53842928670426</v>
      </c>
      <c r="BQ157" s="83">
        <f xml:space="preserve"> IF( InpS!BQ53, InpS!BQ53, BP157 * ( 1 + BQ$6) )</f>
        <v>118.86882554706972</v>
      </c>
      <c r="BR157" s="83">
        <f xml:space="preserve"> IF( InpS!BR53, InpS!BR53, BQ157 * ( 1 + BR$6) )</f>
        <v>121.24582228732466</v>
      </c>
      <c r="BS157" s="83">
        <f xml:space="preserve"> IF( InpS!BS53, InpS!BS53, BR157 * ( 1 + BS$6) )</f>
        <v>123.67035136818428</v>
      </c>
      <c r="BT157" s="83">
        <f xml:space="preserve"> IF( InpS!BT53, InpS!BT53, BS157 * ( 1 + BT$6) )</f>
        <v>126.14336328460095</v>
      </c>
      <c r="BU157" s="83">
        <f xml:space="preserve"> IF( InpS!BU53, InpS!BU53, BT157 * ( 1 + BU$6) )</f>
        <v>128.66582753838932</v>
      </c>
      <c r="BV157" s="83">
        <f xml:space="preserve"> IF( InpS!BV53, InpS!BV53, BU157 * ( 1 + BV$6) )</f>
        <v>131.23873301830298</v>
      </c>
      <c r="BW157" s="83">
        <f xml:space="preserve"> IF( InpS!BW53, InpS!BW53, BV157 * ( 1 + BW$6) )</f>
        <v>133.86308838771114</v>
      </c>
      <c r="BX157" s="83">
        <f xml:space="preserve"> IF( InpS!BX53, InpS!BX53, BW157 * ( 1 + BX$6) )</f>
        <v>136.53992248002788</v>
      </c>
      <c r="BY157" s="83">
        <f xml:space="preserve"> IF( InpS!BY53, InpS!BY53, BX157 * ( 1 + BY$6) )</f>
        <v>139.27028470204857</v>
      </c>
      <c r="BZ157" s="83">
        <f xml:space="preserve"> IF( InpS!BZ53, InpS!BZ53, BY157 * ( 1 + BZ$6) )</f>
        <v>142.05524544535177</v>
      </c>
      <c r="CA157" s="83">
        <f xml:space="preserve"> IF( InpS!CA53, InpS!CA53, BZ157 * ( 1 + CA$6) )</f>
        <v>144.89589650592785</v>
      </c>
      <c r="CB157" s="83">
        <f xml:space="preserve"> IF( InpS!CB53, InpS!CB53, CA157 * ( 1 + CB$6) )</f>
        <v>147.79335151219883</v>
      </c>
      <c r="CC157" s="83">
        <f xml:space="preserve"> IF( InpS!CC53, InpS!CC53, CB157 * ( 1 + CC$6) )</f>
        <v>150.74874636159723</v>
      </c>
      <c r="CD157" s="83">
        <f xml:space="preserve"> IF( InpS!CD53, InpS!CD53, CC157 * ( 1 + CD$6) )</f>
        <v>153.76323966587526</v>
      </c>
      <c r="CE157" s="83">
        <f xml:space="preserve"> IF( InpS!CE53, InpS!CE53, CD157 * ( 1 + CE$6) )</f>
        <v>156.8380132053185</v>
      </c>
      <c r="CF157" s="83">
        <f xml:space="preserve"> IF( InpS!CF53, InpS!CF53, CE157 * ( 1 + CF$6) )</f>
        <v>159.97427239204262</v>
      </c>
      <c r="CG157" s="83">
        <f xml:space="preserve"> IF( InpS!CG53, InpS!CG53, CF157 * ( 1 + CG$6) )</f>
        <v>163.17324674255445</v>
      </c>
      <c r="CH157" s="83">
        <f xml:space="preserve"> IF( InpS!CH53, InpS!CH53, CG157 * ( 1 + CH$6) )</f>
        <v>166.43619035976283</v>
      </c>
      <c r="CI157" s="83">
        <f xml:space="preserve"> IF( InpS!CI53, InpS!CI53, CH157 * ( 1 + CI$6) )</f>
        <v>169.76438242462805</v>
      </c>
      <c r="CJ157" s="83">
        <f xml:space="preserve"> IF( InpS!CJ53, InpS!CJ53, CI157 * ( 1 + CJ$6) )</f>
        <v>173.15912769764284</v>
      </c>
      <c r="CK157" s="83">
        <f xml:space="preserve"> IF( InpS!CK53, InpS!CK53, CJ157 * ( 1 + CK$6) )</f>
        <v>176.62175703034117</v>
      </c>
      <c r="CL157" s="83">
        <f xml:space="preserve"> IF( InpS!CL53, InpS!CL53, CK157 * ( 1 + CL$6) )</f>
        <v>180.15362788703587</v>
      </c>
      <c r="CM157" s="83">
        <f xml:space="preserve"> IF( InpS!CM53, InpS!CM53, CL157 * ( 1 + CM$6) )</f>
        <v>183.75612487698902</v>
      </c>
      <c r="CN157" s="83">
        <f xml:space="preserve"> IF( InpS!CN53, InpS!CN53, CM157 * ( 1 + CN$6) )</f>
        <v>187.43066029722436</v>
      </c>
      <c r="CO157" s="83">
        <f xml:space="preserve"> IF( InpS!CO53, InpS!CO53, CN157 * ( 1 + CO$6) )</f>
        <v>191.17867468619394</v>
      </c>
    </row>
    <row r="158" spans="1:93" outlineLevel="2" x14ac:dyDescent="0.2">
      <c r="B158" s="61"/>
      <c r="D158" s="39"/>
      <c r="E158" s="18"/>
      <c r="H158" s="163"/>
      <c r="I158" s="78"/>
    </row>
    <row r="159" spans="1:93" outlineLevel="2" x14ac:dyDescent="0.2">
      <c r="B159" s="61"/>
      <c r="D159" s="39"/>
      <c r="E159" s="18" t="str">
        <f xml:space="preserve"> UserInput!E$22</f>
        <v>Flats</v>
      </c>
      <c r="F159" s="18">
        <f xml:space="preserve"> UserInput!F$22</f>
        <v>0</v>
      </c>
      <c r="G159" s="19">
        <f xml:space="preserve"> UserInput!G$22</f>
        <v>12</v>
      </c>
      <c r="H159" s="159" t="str">
        <f xml:space="preserve"> UserInput!H$22</f>
        <v>Properties</v>
      </c>
      <c r="I159" s="18"/>
      <c r="J159" t="s">
        <v>96</v>
      </c>
    </row>
    <row r="160" spans="1:93" outlineLevel="2" x14ac:dyDescent="0.2">
      <c r="B160" s="61"/>
      <c r="D160" s="39"/>
      <c r="E160" s="18" t="str">
        <f xml:space="preserve"> UserInput!E$23</f>
        <v>Terraced houses</v>
      </c>
      <c r="F160" s="18">
        <f xml:space="preserve"> UserInput!F$23</f>
        <v>0</v>
      </c>
      <c r="G160" s="19">
        <f xml:space="preserve"> UserInput!G$23</f>
        <v>26</v>
      </c>
      <c r="H160" s="159" t="str">
        <f xml:space="preserve"> UserInput!H$23</f>
        <v>Properties</v>
      </c>
      <c r="I160" s="18"/>
    </row>
    <row r="161" spans="1:93" outlineLevel="2" x14ac:dyDescent="0.2">
      <c r="B161" s="61"/>
      <c r="D161" s="39"/>
      <c r="E161" s="18" t="str">
        <f xml:space="preserve"> UserInput!E$24</f>
        <v>Semi-detached houses</v>
      </c>
      <c r="F161" s="18">
        <f xml:space="preserve"> UserInput!F$24</f>
        <v>0</v>
      </c>
      <c r="G161" s="19">
        <f xml:space="preserve"> UserInput!G$24</f>
        <v>24</v>
      </c>
      <c r="H161" s="159" t="str">
        <f xml:space="preserve"> UserInput!H$24</f>
        <v>Properties</v>
      </c>
      <c r="I161" s="18"/>
    </row>
    <row r="162" spans="1:93" outlineLevel="2" x14ac:dyDescent="0.2">
      <c r="B162" s="61"/>
      <c r="D162" s="39"/>
      <c r="E162" s="18" t="str">
        <f xml:space="preserve"> UserInput!E$25</f>
        <v>Detached houses</v>
      </c>
      <c r="F162" s="18">
        <f xml:space="preserve"> UserInput!F$25</f>
        <v>0</v>
      </c>
      <c r="G162" s="19">
        <f xml:space="preserve"> UserInput!G$25</f>
        <v>18</v>
      </c>
      <c r="H162" s="159" t="str">
        <f xml:space="preserve"> UserInput!H$25</f>
        <v>Properties</v>
      </c>
      <c r="I162" s="18"/>
    </row>
    <row r="163" spans="1:93" outlineLevel="2" x14ac:dyDescent="0.2">
      <c r="B163" s="61"/>
      <c r="D163" s="39"/>
      <c r="E163" s="18"/>
      <c r="H163" s="163"/>
      <c r="I163" s="78"/>
    </row>
    <row r="164" spans="1:93" outlineLevel="2" x14ac:dyDescent="0.2">
      <c r="B164" s="61"/>
      <c r="D164" s="39"/>
      <c r="E164" s="20" t="str">
        <f xml:space="preserve"> E23</f>
        <v>Consumption by households (scaled for occupancy)</v>
      </c>
      <c r="F164" s="18"/>
      <c r="G164" s="159"/>
      <c r="H164" s="98" t="str">
        <f xml:space="preserve"> H23</f>
        <v>m3</v>
      </c>
      <c r="I164" s="95">
        <f xml:space="preserve"> I23</f>
        <v>591723.9686314034</v>
      </c>
      <c r="J164" s="20"/>
      <c r="K164" s="95">
        <f t="shared" ref="K164:AP164" si="189" xml:space="preserve"> K23</f>
        <v>2296.9800526018867</v>
      </c>
      <c r="L164" s="95">
        <f t="shared" si="189"/>
        <v>7177.5396725656437</v>
      </c>
      <c r="M164" s="95">
        <f t="shared" si="189"/>
        <v>7183.6482169678256</v>
      </c>
      <c r="N164" s="95">
        <f t="shared" si="189"/>
        <v>7183.6482169678266</v>
      </c>
      <c r="O164" s="95">
        <f t="shared" si="189"/>
        <v>7203.3294449595196</v>
      </c>
      <c r="P164" s="95">
        <f t="shared" si="189"/>
        <v>7183.6482169678256</v>
      </c>
      <c r="Q164" s="95">
        <f t="shared" si="189"/>
        <v>7183.6482169678266</v>
      </c>
      <c r="R164" s="95">
        <f t="shared" si="189"/>
        <v>7183.6482169678229</v>
      </c>
      <c r="S164" s="95">
        <f t="shared" si="189"/>
        <v>7203.3294449595169</v>
      </c>
      <c r="T164" s="95">
        <f t="shared" si="189"/>
        <v>7183.6482169678247</v>
      </c>
      <c r="U164" s="95">
        <f t="shared" si="189"/>
        <v>7183.6482169678229</v>
      </c>
      <c r="V164" s="95">
        <f t="shared" si="189"/>
        <v>7183.6482169678266</v>
      </c>
      <c r="W164" s="95">
        <f t="shared" si="189"/>
        <v>7203.3294449595187</v>
      </c>
      <c r="X164" s="95">
        <f t="shared" si="189"/>
        <v>7183.6482169678266</v>
      </c>
      <c r="Y164" s="95">
        <f t="shared" si="189"/>
        <v>7183.6482169678247</v>
      </c>
      <c r="Z164" s="95">
        <f t="shared" si="189"/>
        <v>7183.6482169678238</v>
      </c>
      <c r="AA164" s="95">
        <f t="shared" si="189"/>
        <v>7203.3294449595178</v>
      </c>
      <c r="AB164" s="95">
        <f t="shared" si="189"/>
        <v>7183.6482169678266</v>
      </c>
      <c r="AC164" s="95">
        <f t="shared" si="189"/>
        <v>7183.6482169678238</v>
      </c>
      <c r="AD164" s="95">
        <f t="shared" si="189"/>
        <v>7183.6482169678256</v>
      </c>
      <c r="AE164" s="95">
        <f t="shared" si="189"/>
        <v>7203.3294449595196</v>
      </c>
      <c r="AF164" s="95">
        <f t="shared" si="189"/>
        <v>7183.6482169678247</v>
      </c>
      <c r="AG164" s="95">
        <f t="shared" si="189"/>
        <v>7183.6482169678229</v>
      </c>
      <c r="AH164" s="95">
        <f t="shared" si="189"/>
        <v>7183.6482169678247</v>
      </c>
      <c r="AI164" s="95">
        <f t="shared" si="189"/>
        <v>7203.3294449595178</v>
      </c>
      <c r="AJ164" s="95">
        <f t="shared" si="189"/>
        <v>7183.6482169678275</v>
      </c>
      <c r="AK164" s="95">
        <f t="shared" si="189"/>
        <v>7183.6482169678247</v>
      </c>
      <c r="AL164" s="95">
        <f t="shared" si="189"/>
        <v>7183.6482169678238</v>
      </c>
      <c r="AM164" s="95">
        <f t="shared" si="189"/>
        <v>7203.329444959516</v>
      </c>
      <c r="AN164" s="95">
        <f t="shared" si="189"/>
        <v>7183.6482169678275</v>
      </c>
      <c r="AO164" s="95">
        <f t="shared" si="189"/>
        <v>7183.6482169678256</v>
      </c>
      <c r="AP164" s="95">
        <f t="shared" si="189"/>
        <v>7183.648216967822</v>
      </c>
      <c r="AQ164" s="95">
        <f t="shared" ref="AQ164:BV164" si="190" xml:space="preserve"> AQ23</f>
        <v>7203.3294449595187</v>
      </c>
      <c r="AR164" s="95">
        <f t="shared" si="190"/>
        <v>7183.6482169678266</v>
      </c>
      <c r="AS164" s="95">
        <f t="shared" si="190"/>
        <v>7183.6482169678238</v>
      </c>
      <c r="AT164" s="95">
        <f t="shared" si="190"/>
        <v>7183.648216967822</v>
      </c>
      <c r="AU164" s="95">
        <f t="shared" si="190"/>
        <v>7203.3294449595178</v>
      </c>
      <c r="AV164" s="95">
        <f t="shared" si="190"/>
        <v>7183.648216967822</v>
      </c>
      <c r="AW164" s="95">
        <f t="shared" si="190"/>
        <v>7183.6482169678229</v>
      </c>
      <c r="AX164" s="95">
        <f t="shared" si="190"/>
        <v>7183.6482169678256</v>
      </c>
      <c r="AY164" s="95">
        <f t="shared" si="190"/>
        <v>7203.3294449595169</v>
      </c>
      <c r="AZ164" s="95">
        <f t="shared" si="190"/>
        <v>7183.6482169678256</v>
      </c>
      <c r="BA164" s="95">
        <f t="shared" si="190"/>
        <v>7183.6482169678238</v>
      </c>
      <c r="BB164" s="95">
        <f t="shared" si="190"/>
        <v>7183.6482169678238</v>
      </c>
      <c r="BC164" s="95">
        <f t="shared" si="190"/>
        <v>7203.3294449595178</v>
      </c>
      <c r="BD164" s="95">
        <f t="shared" si="190"/>
        <v>7183.6482169678256</v>
      </c>
      <c r="BE164" s="95">
        <f t="shared" si="190"/>
        <v>7183.6482169678238</v>
      </c>
      <c r="BF164" s="95">
        <f t="shared" si="190"/>
        <v>7183.6482169678247</v>
      </c>
      <c r="BG164" s="95">
        <f t="shared" si="190"/>
        <v>7203.3294449595178</v>
      </c>
      <c r="BH164" s="95">
        <f t="shared" si="190"/>
        <v>7183.6482169678247</v>
      </c>
      <c r="BI164" s="95">
        <f t="shared" si="190"/>
        <v>7183.6482169678229</v>
      </c>
      <c r="BJ164" s="95">
        <f t="shared" si="190"/>
        <v>7183.6482169678256</v>
      </c>
      <c r="BK164" s="95">
        <f t="shared" si="190"/>
        <v>7203.3294449595178</v>
      </c>
      <c r="BL164" s="95">
        <f t="shared" si="190"/>
        <v>7183.6482169678247</v>
      </c>
      <c r="BM164" s="95">
        <f t="shared" si="190"/>
        <v>7183.6482169678229</v>
      </c>
      <c r="BN164" s="95">
        <f t="shared" si="190"/>
        <v>7183.6482169678238</v>
      </c>
      <c r="BO164" s="95">
        <f t="shared" si="190"/>
        <v>7203.3294449595178</v>
      </c>
      <c r="BP164" s="95">
        <f t="shared" si="190"/>
        <v>7183.6482169678247</v>
      </c>
      <c r="BQ164" s="95">
        <f t="shared" si="190"/>
        <v>7183.6482169678266</v>
      </c>
      <c r="BR164" s="95">
        <f t="shared" si="190"/>
        <v>7183.6482169678256</v>
      </c>
      <c r="BS164" s="95">
        <f t="shared" si="190"/>
        <v>7203.3294449595178</v>
      </c>
      <c r="BT164" s="95">
        <f t="shared" si="190"/>
        <v>7183.6482169678256</v>
      </c>
      <c r="BU164" s="95">
        <f t="shared" si="190"/>
        <v>7183.6482169678247</v>
      </c>
      <c r="BV164" s="95">
        <f t="shared" si="190"/>
        <v>7183.6482169678247</v>
      </c>
      <c r="BW164" s="95">
        <f t="shared" ref="BW164:CO164" si="191" xml:space="preserve"> BW23</f>
        <v>7203.3294449595214</v>
      </c>
      <c r="BX164" s="95">
        <f t="shared" si="191"/>
        <v>7183.6482169678275</v>
      </c>
      <c r="BY164" s="95">
        <f t="shared" si="191"/>
        <v>7183.6482169678238</v>
      </c>
      <c r="BZ164" s="95">
        <f t="shared" si="191"/>
        <v>7183.6482169678247</v>
      </c>
      <c r="CA164" s="95">
        <f t="shared" si="191"/>
        <v>7203.3294449595187</v>
      </c>
      <c r="CB164" s="95">
        <f t="shared" si="191"/>
        <v>7183.648216967822</v>
      </c>
      <c r="CC164" s="95">
        <f t="shared" si="191"/>
        <v>7183.6482169678238</v>
      </c>
      <c r="CD164" s="95">
        <f t="shared" si="191"/>
        <v>7183.6482169678256</v>
      </c>
      <c r="CE164" s="95">
        <f t="shared" si="191"/>
        <v>7203.3294449595178</v>
      </c>
      <c r="CF164" s="95">
        <f t="shared" si="191"/>
        <v>7183.6482169678256</v>
      </c>
      <c r="CG164" s="95">
        <f t="shared" si="191"/>
        <v>7183.6482169678275</v>
      </c>
      <c r="CH164" s="95">
        <f t="shared" si="191"/>
        <v>7183.6482169678256</v>
      </c>
      <c r="CI164" s="95">
        <f t="shared" si="191"/>
        <v>7203.3294449595169</v>
      </c>
      <c r="CJ164" s="95">
        <f t="shared" si="191"/>
        <v>7183.6482169678229</v>
      </c>
      <c r="CK164" s="95">
        <f t="shared" si="191"/>
        <v>7183.6482169678247</v>
      </c>
      <c r="CL164" s="95">
        <f t="shared" si="191"/>
        <v>7183.6482169678238</v>
      </c>
      <c r="CM164" s="95">
        <f t="shared" si="191"/>
        <v>7183.6482169678247</v>
      </c>
      <c r="CN164" s="95">
        <f t="shared" si="191"/>
        <v>7183.6482169678256</v>
      </c>
      <c r="CO164" s="95">
        <f t="shared" si="191"/>
        <v>7183.6482169678266</v>
      </c>
    </row>
    <row r="165" spans="1:93" outlineLevel="2" x14ac:dyDescent="0.2">
      <c r="B165" s="61"/>
      <c r="D165" s="39"/>
      <c r="E165" s="18"/>
      <c r="F165" s="18"/>
      <c r="G165" s="159"/>
      <c r="H165" s="159"/>
      <c r="I165" s="18"/>
    </row>
    <row r="166" spans="1:93" outlineLevel="2" x14ac:dyDescent="0.2">
      <c r="B166" s="61"/>
      <c r="D166" s="39"/>
      <c r="E166" s="20" t="str">
        <f xml:space="preserve"> E22</f>
        <v xml:space="preserve">Proportion of full charge </v>
      </c>
      <c r="F166" s="18"/>
      <c r="G166" s="159"/>
      <c r="H166" s="98" t="str">
        <f xml:space="preserve"> H22</f>
        <v>%</v>
      </c>
      <c r="I166" s="18"/>
      <c r="K166" s="99">
        <f t="shared" ref="K166:AP166" si="192" xml:space="preserve"> K22</f>
        <v>0.31249999999999994</v>
      </c>
      <c r="L166" s="99">
        <f t="shared" si="192"/>
        <v>0.97916666666666696</v>
      </c>
      <c r="M166" s="99">
        <f t="shared" si="192"/>
        <v>0.98000000000000009</v>
      </c>
      <c r="N166" s="99">
        <f t="shared" si="192"/>
        <v>0.9800000000000002</v>
      </c>
      <c r="O166" s="99">
        <f t="shared" si="192"/>
        <v>0.9800000000000002</v>
      </c>
      <c r="P166" s="99">
        <f t="shared" si="192"/>
        <v>0.98000000000000009</v>
      </c>
      <c r="Q166" s="99">
        <f t="shared" si="192"/>
        <v>0.9800000000000002</v>
      </c>
      <c r="R166" s="99">
        <f t="shared" si="192"/>
        <v>0.97999999999999976</v>
      </c>
      <c r="S166" s="99">
        <f t="shared" si="192"/>
        <v>0.97999999999999976</v>
      </c>
      <c r="T166" s="99">
        <f t="shared" si="192"/>
        <v>0.98</v>
      </c>
      <c r="U166" s="99">
        <f t="shared" si="192"/>
        <v>0.97999999999999976</v>
      </c>
      <c r="V166" s="99">
        <f t="shared" si="192"/>
        <v>0.9800000000000002</v>
      </c>
      <c r="W166" s="99">
        <f t="shared" si="192"/>
        <v>0.98000000000000009</v>
      </c>
      <c r="X166" s="99">
        <f t="shared" si="192"/>
        <v>0.9800000000000002</v>
      </c>
      <c r="Y166" s="99">
        <f t="shared" si="192"/>
        <v>0.98</v>
      </c>
      <c r="Z166" s="99">
        <f t="shared" si="192"/>
        <v>0.97999999999999987</v>
      </c>
      <c r="AA166" s="99">
        <f t="shared" si="192"/>
        <v>0.98</v>
      </c>
      <c r="AB166" s="99">
        <f t="shared" si="192"/>
        <v>0.9800000000000002</v>
      </c>
      <c r="AC166" s="99">
        <f t="shared" si="192"/>
        <v>0.97999999999999987</v>
      </c>
      <c r="AD166" s="99">
        <f t="shared" si="192"/>
        <v>0.98000000000000009</v>
      </c>
      <c r="AE166" s="99">
        <f t="shared" si="192"/>
        <v>0.9800000000000002</v>
      </c>
      <c r="AF166" s="99">
        <f t="shared" si="192"/>
        <v>0.98</v>
      </c>
      <c r="AG166" s="99">
        <f t="shared" si="192"/>
        <v>0.97999999999999976</v>
      </c>
      <c r="AH166" s="99">
        <f t="shared" si="192"/>
        <v>0.98</v>
      </c>
      <c r="AI166" s="99">
        <f t="shared" si="192"/>
        <v>0.97999999999999987</v>
      </c>
      <c r="AJ166" s="99">
        <f t="shared" si="192"/>
        <v>0.98000000000000032</v>
      </c>
      <c r="AK166" s="99">
        <f t="shared" si="192"/>
        <v>0.98</v>
      </c>
      <c r="AL166" s="99">
        <f t="shared" si="192"/>
        <v>0.97999999999999987</v>
      </c>
      <c r="AM166" s="99">
        <f t="shared" si="192"/>
        <v>0.97999999999999965</v>
      </c>
      <c r="AN166" s="99">
        <f t="shared" si="192"/>
        <v>0.98000000000000032</v>
      </c>
      <c r="AO166" s="99">
        <f t="shared" si="192"/>
        <v>0.98000000000000009</v>
      </c>
      <c r="AP166" s="99">
        <f t="shared" si="192"/>
        <v>0.97999999999999965</v>
      </c>
      <c r="AQ166" s="99">
        <f t="shared" ref="AQ166:BV166" si="193" xml:space="preserve"> AQ22</f>
        <v>0.98000000000000009</v>
      </c>
      <c r="AR166" s="99">
        <f t="shared" si="193"/>
        <v>0.9800000000000002</v>
      </c>
      <c r="AS166" s="99">
        <f t="shared" si="193"/>
        <v>0.97999999999999987</v>
      </c>
      <c r="AT166" s="99">
        <f t="shared" si="193"/>
        <v>0.97999999999999965</v>
      </c>
      <c r="AU166" s="99">
        <f t="shared" si="193"/>
        <v>0.98</v>
      </c>
      <c r="AV166" s="99">
        <f t="shared" si="193"/>
        <v>0.97999999999999965</v>
      </c>
      <c r="AW166" s="99">
        <f t="shared" si="193"/>
        <v>0.97999999999999976</v>
      </c>
      <c r="AX166" s="99">
        <f t="shared" si="193"/>
        <v>0.98000000000000009</v>
      </c>
      <c r="AY166" s="99">
        <f t="shared" si="193"/>
        <v>0.97999999999999976</v>
      </c>
      <c r="AZ166" s="99">
        <f t="shared" si="193"/>
        <v>0.98000000000000009</v>
      </c>
      <c r="BA166" s="99">
        <f t="shared" si="193"/>
        <v>0.97999999999999987</v>
      </c>
      <c r="BB166" s="99">
        <f t="shared" si="193"/>
        <v>0.97999999999999987</v>
      </c>
      <c r="BC166" s="99">
        <f t="shared" si="193"/>
        <v>0.97999999999999987</v>
      </c>
      <c r="BD166" s="99">
        <f t="shared" si="193"/>
        <v>0.98000000000000009</v>
      </c>
      <c r="BE166" s="99">
        <f t="shared" si="193"/>
        <v>0.97999999999999987</v>
      </c>
      <c r="BF166" s="99">
        <f t="shared" si="193"/>
        <v>0.98</v>
      </c>
      <c r="BG166" s="99">
        <f t="shared" si="193"/>
        <v>0.97999999999999987</v>
      </c>
      <c r="BH166" s="99">
        <f t="shared" si="193"/>
        <v>0.98</v>
      </c>
      <c r="BI166" s="99">
        <f t="shared" si="193"/>
        <v>0.97999999999999976</v>
      </c>
      <c r="BJ166" s="99">
        <f t="shared" si="193"/>
        <v>0.98000000000000009</v>
      </c>
      <c r="BK166" s="99">
        <f t="shared" si="193"/>
        <v>0.97999999999999987</v>
      </c>
      <c r="BL166" s="99">
        <f t="shared" si="193"/>
        <v>0.98</v>
      </c>
      <c r="BM166" s="99">
        <f t="shared" si="193"/>
        <v>0.97999999999999976</v>
      </c>
      <c r="BN166" s="99">
        <f t="shared" si="193"/>
        <v>0.97999999999999987</v>
      </c>
      <c r="BO166" s="99">
        <f t="shared" si="193"/>
        <v>0.98</v>
      </c>
      <c r="BP166" s="99">
        <f t="shared" si="193"/>
        <v>0.98</v>
      </c>
      <c r="BQ166" s="99">
        <f t="shared" si="193"/>
        <v>0.9800000000000002</v>
      </c>
      <c r="BR166" s="99">
        <f t="shared" si="193"/>
        <v>0.98000000000000009</v>
      </c>
      <c r="BS166" s="99">
        <f t="shared" si="193"/>
        <v>0.98</v>
      </c>
      <c r="BT166" s="99">
        <f t="shared" si="193"/>
        <v>0.98000000000000009</v>
      </c>
      <c r="BU166" s="99">
        <f t="shared" si="193"/>
        <v>0.98</v>
      </c>
      <c r="BV166" s="99">
        <f t="shared" si="193"/>
        <v>0.98</v>
      </c>
      <c r="BW166" s="99">
        <f t="shared" ref="BW166:CO166" si="194" xml:space="preserve"> BW22</f>
        <v>0.98000000000000043</v>
      </c>
      <c r="BX166" s="99">
        <f t="shared" si="194"/>
        <v>0.98000000000000032</v>
      </c>
      <c r="BY166" s="99">
        <f t="shared" si="194"/>
        <v>0.97999999999999987</v>
      </c>
      <c r="BZ166" s="99">
        <f t="shared" si="194"/>
        <v>0.98</v>
      </c>
      <c r="CA166" s="99">
        <f t="shared" si="194"/>
        <v>0.98000000000000009</v>
      </c>
      <c r="CB166" s="99">
        <f t="shared" si="194"/>
        <v>0.97999999999999965</v>
      </c>
      <c r="CC166" s="99">
        <f t="shared" si="194"/>
        <v>0.97999999999999987</v>
      </c>
      <c r="CD166" s="99">
        <f t="shared" si="194"/>
        <v>0.98000000000000009</v>
      </c>
      <c r="CE166" s="99">
        <f t="shared" si="194"/>
        <v>0.98</v>
      </c>
      <c r="CF166" s="99">
        <f t="shared" si="194"/>
        <v>0.98000000000000009</v>
      </c>
      <c r="CG166" s="99">
        <f t="shared" si="194"/>
        <v>0.98000000000000032</v>
      </c>
      <c r="CH166" s="99">
        <f t="shared" si="194"/>
        <v>0.98000000000000009</v>
      </c>
      <c r="CI166" s="99">
        <f t="shared" si="194"/>
        <v>0.97999999999999976</v>
      </c>
      <c r="CJ166" s="99">
        <f t="shared" si="194"/>
        <v>0.97999999999999976</v>
      </c>
      <c r="CK166" s="99">
        <f t="shared" si="194"/>
        <v>0.98</v>
      </c>
      <c r="CL166" s="99">
        <f t="shared" si="194"/>
        <v>0.97999999999999987</v>
      </c>
      <c r="CM166" s="99">
        <f t="shared" si="194"/>
        <v>0.98</v>
      </c>
      <c r="CN166" s="99">
        <f t="shared" si="194"/>
        <v>0.98000000000000009</v>
      </c>
      <c r="CO166" s="99">
        <f t="shared" si="194"/>
        <v>0.9800000000000002</v>
      </c>
    </row>
    <row r="167" spans="1:93" outlineLevel="2" x14ac:dyDescent="0.2">
      <c r="B167" s="61"/>
      <c r="D167" s="39"/>
      <c r="E167" s="18"/>
      <c r="F167" s="18"/>
      <c r="G167" s="159"/>
      <c r="H167" s="159"/>
      <c r="I167" s="18"/>
    </row>
    <row r="168" spans="1:93" outlineLevel="2" x14ac:dyDescent="0.2">
      <c r="B168" s="61"/>
      <c r="D168" s="39"/>
      <c r="E168" t="s">
        <v>214</v>
      </c>
      <c r="G168" s="89">
        <f xml:space="preserve"> SUM( G159:G162 )</f>
        <v>80</v>
      </c>
      <c r="H168" s="163" t="s">
        <v>8</v>
      </c>
      <c r="I168" s="55">
        <f xml:space="preserve"> SUM( K168:CO168 )</f>
        <v>7376.7710368831558</v>
      </c>
      <c r="K168" s="89">
        <f xml:space="preserve"> $G168 * K152 *K$166</f>
        <v>169.24999999999994</v>
      </c>
      <c r="L168" s="89">
        <f t="shared" ref="L168:BW168" si="195" xml:space="preserve"> $G168 * L152 *L$166</f>
        <v>300.01666666666671</v>
      </c>
      <c r="M168" s="89">
        <f t="shared" si="195"/>
        <v>166.99199999999999</v>
      </c>
      <c r="N168" s="89">
        <f t="shared" si="195"/>
        <v>34.496000000000009</v>
      </c>
      <c r="O168" s="89">
        <f t="shared" si="195"/>
        <v>35.280000000000008</v>
      </c>
      <c r="P168" s="89">
        <f t="shared" si="195"/>
        <v>36.064000000000007</v>
      </c>
      <c r="Q168" s="89">
        <f t="shared" si="195"/>
        <v>36.847999999999999</v>
      </c>
      <c r="R168" s="89">
        <f t="shared" si="195"/>
        <v>37.631999999999991</v>
      </c>
      <c r="S168" s="89">
        <f t="shared" si="195"/>
        <v>38.415999999999997</v>
      </c>
      <c r="T168" s="89">
        <f t="shared" si="195"/>
        <v>39.184197265795945</v>
      </c>
      <c r="U168" s="89">
        <f t="shared" si="195"/>
        <v>39.967756022615831</v>
      </c>
      <c r="V168" s="89">
        <f t="shared" si="195"/>
        <v>40.766983451202179</v>
      </c>
      <c r="W168" s="89">
        <f t="shared" si="195"/>
        <v>41.582192874930882</v>
      </c>
      <c r="X168" s="89">
        <f t="shared" si="195"/>
        <v>42.413703882644377</v>
      </c>
      <c r="Y168" s="89">
        <f t="shared" si="195"/>
        <v>43.261842453940858</v>
      </c>
      <c r="Z168" s="89">
        <f t="shared" si="195"/>
        <v>44.126941086969076</v>
      </c>
      <c r="AA168" s="89">
        <f t="shared" si="195"/>
        <v>45.009338928778448</v>
      </c>
      <c r="AB168" s="89">
        <f t="shared" si="195"/>
        <v>45.909381908275812</v>
      </c>
      <c r="AC168" s="89">
        <f t="shared" si="195"/>
        <v>46.827422871840952</v>
      </c>
      <c r="AD168" s="89">
        <f t="shared" si="195"/>
        <v>47.763821721654018</v>
      </c>
      <c r="AE168" s="89">
        <f t="shared" si="195"/>
        <v>48.718945556788846</v>
      </c>
      <c r="AF168" s="89">
        <f t="shared" si="195"/>
        <v>49.693168817127919</v>
      </c>
      <c r="AG168" s="89">
        <f t="shared" si="195"/>
        <v>50.686873430155131</v>
      </c>
      <c r="AH168" s="89">
        <f t="shared" si="195"/>
        <v>51.700448960683829</v>
      </c>
      <c r="AI168" s="89">
        <f t="shared" si="195"/>
        <v>52.734292763578971</v>
      </c>
      <c r="AJ168" s="89">
        <f t="shared" si="195"/>
        <v>53.788810139533382</v>
      </c>
      <c r="AK168" s="89">
        <f t="shared" si="195"/>
        <v>54.864414493958769</v>
      </c>
      <c r="AL168" s="89">
        <f t="shared" si="195"/>
        <v>55.961527499054412</v>
      </c>
      <c r="AM168" s="89">
        <f t="shared" si="195"/>
        <v>57.080579259116305</v>
      </c>
      <c r="AN168" s="89">
        <f t="shared" si="195"/>
        <v>58.222008479152308</v>
      </c>
      <c r="AO168" s="89">
        <f t="shared" si="195"/>
        <v>59.386262636868686</v>
      </c>
      <c r="AP168" s="89">
        <f t="shared" si="195"/>
        <v>60.573798158096324</v>
      </c>
      <c r="AQ168" s="89">
        <f t="shared" si="195"/>
        <v>61.785080595724551</v>
      </c>
      <c r="AR168" s="89">
        <f t="shared" si="195"/>
        <v>63.020584812212945</v>
      </c>
      <c r="AS168" s="89">
        <f t="shared" si="195"/>
        <v>64.28079516575319</v>
      </c>
      <c r="AT168" s="89">
        <f t="shared" si="195"/>
        <v>65.566205700153446</v>
      </c>
      <c r="AU168" s="89">
        <f t="shared" si="195"/>
        <v>66.877320338519567</v>
      </c>
      <c r="AV168" s="89">
        <f t="shared" si="195"/>
        <v>68.214653080809484</v>
      </c>
      <c r="AW168" s="89">
        <f t="shared" si="195"/>
        <v>69.578728205338237</v>
      </c>
      <c r="AX168" s="89">
        <f t="shared" si="195"/>
        <v>70.970080474312113</v>
      </c>
      <c r="AY168" s="89">
        <f t="shared" si="195"/>
        <v>72.389255343472968</v>
      </c>
      <c r="AZ168" s="89">
        <f t="shared" si="195"/>
        <v>73.836809175934988</v>
      </c>
      <c r="BA168" s="89">
        <f t="shared" si="195"/>
        <v>75.313309460296963</v>
      </c>
      <c r="BB168" s="89">
        <f t="shared" si="195"/>
        <v>76.819335033116715</v>
      </c>
      <c r="BC168" s="89">
        <f t="shared" si="195"/>
        <v>78.355476305833875</v>
      </c>
      <c r="BD168" s="89">
        <f t="shared" si="195"/>
        <v>79.922335496230616</v>
      </c>
      <c r="BE168" s="89">
        <f t="shared" si="195"/>
        <v>81.520526864520633</v>
      </c>
      <c r="BF168" s="89">
        <f t="shared" si="195"/>
        <v>83.150676954159579</v>
      </c>
      <c r="BG168" s="89">
        <f t="shared" si="195"/>
        <v>84.813424837470336</v>
      </c>
      <c r="BH168" s="89">
        <f t="shared" si="195"/>
        <v>86.509422366180644</v>
      </c>
      <c r="BI168" s="89">
        <f t="shared" si="195"/>
        <v>88.239334426970046</v>
      </c>
      <c r="BJ168" s="89">
        <f t="shared" si="195"/>
        <v>90.003839202127622</v>
      </c>
      <c r="BK168" s="89">
        <f t="shared" si="195"/>
        <v>91.803628435421331</v>
      </c>
      <c r="BL168" s="89">
        <f t="shared" si="195"/>
        <v>93.639407703284647</v>
      </c>
      <c r="BM168" s="89">
        <f t="shared" si="195"/>
        <v>95.511896691425378</v>
      </c>
      <c r="BN168" s="89">
        <f t="shared" si="195"/>
        <v>97.421829476966224</v>
      </c>
      <c r="BO168" s="89">
        <f t="shared" si="195"/>
        <v>99.369954816227079</v>
      </c>
      <c r="BP168" s="89">
        <f t="shared" si="195"/>
        <v>101.35703643826196</v>
      </c>
      <c r="BQ168" s="89">
        <f t="shared" si="195"/>
        <v>103.38385334426603</v>
      </c>
      <c r="BR168" s="89">
        <f t="shared" si="195"/>
        <v>105.45120011296954</v>
      </c>
      <c r="BS168" s="89">
        <f t="shared" si="195"/>
        <v>107.55988721213872</v>
      </c>
      <c r="BT168" s="89">
        <f t="shared" si="195"/>
        <v>109.71074131630587</v>
      </c>
      <c r="BU168" s="89">
        <f t="shared" si="195"/>
        <v>111.9046056308527</v>
      </c>
      <c r="BV168" s="89">
        <f t="shared" si="195"/>
        <v>114.14234022257475</v>
      </c>
      <c r="BW168" s="89">
        <f t="shared" si="195"/>
        <v>116.42482235685561</v>
      </c>
      <c r="BX168" s="89">
        <f t="shared" ref="BX168:CO168" si="196" xml:space="preserve"> $G168 * BX152 *BX$166</f>
        <v>118.75294684158371</v>
      </c>
      <c r="BY168" s="89">
        <f t="shared" si="196"/>
        <v>121.12762637794648</v>
      </c>
      <c r="BZ168" s="89">
        <f t="shared" si="196"/>
        <v>123.54979191823938</v>
      </c>
      <c r="CA168" s="89">
        <f t="shared" si="196"/>
        <v>126.02039303082917</v>
      </c>
      <c r="CB168" s="89">
        <f t="shared" si="196"/>
        <v>128.54039827241627</v>
      </c>
      <c r="CC168" s="89">
        <f t="shared" si="196"/>
        <v>131.11079556774092</v>
      </c>
      <c r="CD168" s="89">
        <f t="shared" si="196"/>
        <v>133.73259259688169</v>
      </c>
      <c r="CE168" s="89">
        <f t="shared" si="196"/>
        <v>136.40681719029914</v>
      </c>
      <c r="CF168" s="89">
        <f t="shared" si="196"/>
        <v>139.13451773177968</v>
      </c>
      <c r="CG168" s="89">
        <f t="shared" si="196"/>
        <v>141.91676356943563</v>
      </c>
      <c r="CH168" s="89">
        <f t="shared" si="196"/>
        <v>144.75464543492521</v>
      </c>
      <c r="CI168" s="89">
        <f t="shared" si="196"/>
        <v>147.64927587105518</v>
      </c>
      <c r="CJ168" s="89">
        <f t="shared" si="196"/>
        <v>150.60178966793396</v>
      </c>
      <c r="CK168" s="89">
        <f t="shared" si="196"/>
        <v>153.6133443078466</v>
      </c>
      <c r="CL168" s="89">
        <f t="shared" si="196"/>
        <v>156.68512041902571</v>
      </c>
      <c r="CM168" s="89">
        <f t="shared" si="196"/>
        <v>159.81832223849688</v>
      </c>
      <c r="CN168" s="89">
        <f t="shared" si="196"/>
        <v>163.01417808417861</v>
      </c>
      <c r="CO168" s="89">
        <f t="shared" si="196"/>
        <v>166.27394083642349</v>
      </c>
    </row>
    <row r="169" spans="1:93" outlineLevel="2" x14ac:dyDescent="0.2">
      <c r="B169" s="61"/>
      <c r="D169" s="39"/>
      <c r="E169" t="s">
        <v>343</v>
      </c>
      <c r="G169" s="89">
        <f xml:space="preserve"> G168</f>
        <v>80</v>
      </c>
      <c r="H169" s="163" t="s">
        <v>8</v>
      </c>
      <c r="I169" s="55">
        <f xml:space="preserve"> SUM( K169:CO169 )</f>
        <v>251921.09661105199</v>
      </c>
      <c r="K169" s="89">
        <f xml:space="preserve"> $G169 * K153 * K$166</f>
        <v>0</v>
      </c>
      <c r="L169" s="89">
        <f t="shared" ref="L169:BW169" si="197" xml:space="preserve"> $G169 * L153 * L$166</f>
        <v>391.6666666666668</v>
      </c>
      <c r="M169" s="89">
        <f t="shared" si="197"/>
        <v>784.00000000000011</v>
      </c>
      <c r="N169" s="89">
        <f t="shared" si="197"/>
        <v>1176.0000000000002</v>
      </c>
      <c r="O169" s="89">
        <f t="shared" si="197"/>
        <v>1245.7760000000003</v>
      </c>
      <c r="P169" s="89">
        <f t="shared" si="197"/>
        <v>1347.6960000000001</v>
      </c>
      <c r="Q169" s="89">
        <f t="shared" si="197"/>
        <v>1374.3520000000003</v>
      </c>
      <c r="R169" s="89">
        <f t="shared" si="197"/>
        <v>1401.7919999999995</v>
      </c>
      <c r="S169" s="89">
        <f t="shared" si="197"/>
        <v>1430.0159999999994</v>
      </c>
      <c r="T169" s="89">
        <f t="shared" si="197"/>
        <v>1458.6117512818732</v>
      </c>
      <c r="U169" s="89">
        <f t="shared" si="197"/>
        <v>1487.7793262296177</v>
      </c>
      <c r="V169" s="89">
        <f t="shared" si="197"/>
        <v>1517.5301594896484</v>
      </c>
      <c r="W169" s="89">
        <f t="shared" si="197"/>
        <v>1547.875914364774</v>
      </c>
      <c r="X169" s="89">
        <f t="shared" si="197"/>
        <v>1578.8284873865987</v>
      </c>
      <c r="Y169" s="89">
        <f t="shared" si="197"/>
        <v>1610.4000129793494</v>
      </c>
      <c r="Z169" s="89">
        <f t="shared" si="197"/>
        <v>1642.6028682169713</v>
      </c>
      <c r="AA169" s="89">
        <f t="shared" si="197"/>
        <v>1675.4496776753442</v>
      </c>
      <c r="AB169" s="89">
        <f t="shared" si="197"/>
        <v>1708.9533183815317</v>
      </c>
      <c r="AC169" s="89">
        <f t="shared" si="197"/>
        <v>1743.1269248619976</v>
      </c>
      <c r="AD169" s="89">
        <f t="shared" si="197"/>
        <v>1777.983894291774</v>
      </c>
      <c r="AE169" s="89">
        <f t="shared" si="197"/>
        <v>1813.5378917465891</v>
      </c>
      <c r="AF169" s="89">
        <f t="shared" si="197"/>
        <v>1849.8028555600272</v>
      </c>
      <c r="AG169" s="89">
        <f t="shared" si="197"/>
        <v>1886.7930027878158</v>
      </c>
      <c r="AH169" s="89">
        <f t="shared" si="197"/>
        <v>1924.5228347813741</v>
      </c>
      <c r="AI169" s="89">
        <f t="shared" si="197"/>
        <v>1963.0071428728177</v>
      </c>
      <c r="AJ169" s="89">
        <f t="shared" si="197"/>
        <v>2002.2610141736513</v>
      </c>
      <c r="AK169" s="89">
        <f t="shared" si="197"/>
        <v>2042.2998374894048</v>
      </c>
      <c r="AL169" s="89">
        <f t="shared" si="197"/>
        <v>2083.1393093525571</v>
      </c>
      <c r="AM169" s="89">
        <f t="shared" si="197"/>
        <v>2124.7954401760849</v>
      </c>
      <c r="AN169" s="89">
        <f t="shared" si="197"/>
        <v>2167.2845605300786</v>
      </c>
      <c r="AO169" s="89">
        <f t="shared" si="197"/>
        <v>2210.6233275438472</v>
      </c>
      <c r="AP169" s="89">
        <f t="shared" si="197"/>
        <v>2254.8287314360764</v>
      </c>
      <c r="AQ169" s="89">
        <f t="shared" si="197"/>
        <v>2299.9181021755435</v>
      </c>
      <c r="AR169" s="89">
        <f t="shared" si="197"/>
        <v>2345.9091162750292</v>
      </c>
      <c r="AS169" s="89">
        <f t="shared" si="197"/>
        <v>2392.8198037210991</v>
      </c>
      <c r="AT169" s="89">
        <f t="shared" si="197"/>
        <v>2440.6685550424468</v>
      </c>
      <c r="AU169" s="89">
        <f t="shared" si="197"/>
        <v>2489.474128519586</v>
      </c>
      <c r="AV169" s="89">
        <f t="shared" si="197"/>
        <v>2539.2556575387039</v>
      </c>
      <c r="AW169" s="89">
        <f t="shared" si="197"/>
        <v>2590.0326580925912</v>
      </c>
      <c r="AX169" s="89">
        <f t="shared" si="197"/>
        <v>2641.8250364315372</v>
      </c>
      <c r="AY169" s="89">
        <f t="shared" si="197"/>
        <v>2694.6530968672391</v>
      </c>
      <c r="AZ169" s="89">
        <f t="shared" si="197"/>
        <v>2748.537549732765</v>
      </c>
      <c r="BA169" s="89">
        <f t="shared" si="197"/>
        <v>2803.4995195016672</v>
      </c>
      <c r="BB169" s="89">
        <f t="shared" si="197"/>
        <v>2859.5605530694884</v>
      </c>
      <c r="BC169" s="89">
        <f t="shared" si="197"/>
        <v>2916.7426282008373</v>
      </c>
      <c r="BD169" s="89">
        <f t="shared" si="197"/>
        <v>2975.0681621454014</v>
      </c>
      <c r="BE169" s="89">
        <f t="shared" si="197"/>
        <v>3034.5600204262382</v>
      </c>
      <c r="BF169" s="89">
        <f t="shared" si="197"/>
        <v>3095.2415258038181</v>
      </c>
      <c r="BG169" s="89">
        <f t="shared" si="197"/>
        <v>3157.1364674193051</v>
      </c>
      <c r="BH169" s="89">
        <f t="shared" si="197"/>
        <v>3220.2691101206842</v>
      </c>
      <c r="BI169" s="89">
        <f t="shared" si="197"/>
        <v>3284.6642039753756</v>
      </c>
      <c r="BJ169" s="89">
        <f t="shared" si="197"/>
        <v>3350.346993973078</v>
      </c>
      <c r="BK169" s="89">
        <f t="shared" si="197"/>
        <v>3417.3432299226229</v>
      </c>
      <c r="BL169" s="89">
        <f t="shared" si="197"/>
        <v>3485.6791765467597</v>
      </c>
      <c r="BM169" s="89">
        <f t="shared" si="197"/>
        <v>3555.3816237787742</v>
      </c>
      <c r="BN169" s="89">
        <f t="shared" si="197"/>
        <v>3626.4778972650297</v>
      </c>
      <c r="BO169" s="89">
        <f t="shared" si="197"/>
        <v>3698.9958690775147</v>
      </c>
      <c r="BP169" s="89">
        <f t="shared" si="197"/>
        <v>3772.963968640609</v>
      </c>
      <c r="BQ169" s="89">
        <f t="shared" si="197"/>
        <v>3848.4111938763531</v>
      </c>
      <c r="BR169" s="89">
        <f t="shared" si="197"/>
        <v>3925.3671225725811</v>
      </c>
      <c r="BS169" s="89">
        <f t="shared" si="197"/>
        <v>4003.8619239783893</v>
      </c>
      <c r="BT169" s="89">
        <f t="shared" si="197"/>
        <v>4083.9263706314682</v>
      </c>
      <c r="BU169" s="89">
        <f t="shared" si="197"/>
        <v>4165.5918504219471</v>
      </c>
      <c r="BV169" s="89">
        <f t="shared" si="197"/>
        <v>4248.8903788974776</v>
      </c>
      <c r="BW169" s="89">
        <f t="shared" si="197"/>
        <v>4333.8546118143822</v>
      </c>
      <c r="BX169" s="89">
        <f t="shared" ref="BX169:CO169" si="198" xml:space="preserve"> $G169 * BX153 * BX$166</f>
        <v>4420.5178579397707</v>
      </c>
      <c r="BY169" s="89">
        <f t="shared" si="198"/>
        <v>4508.9140921096832</v>
      </c>
      <c r="BZ169" s="89">
        <f t="shared" si="198"/>
        <v>4599.0779685483403</v>
      </c>
      <c r="CA169" s="89">
        <f t="shared" si="198"/>
        <v>4691.0448344537244</v>
      </c>
      <c r="CB169" s="89">
        <f t="shared" si="198"/>
        <v>4784.850743854844</v>
      </c>
      <c r="CC169" s="89">
        <f t="shared" si="198"/>
        <v>4880.5324717461135</v>
      </c>
      <c r="CD169" s="89">
        <f t="shared" si="198"/>
        <v>4978.1275285043321</v>
      </c>
      <c r="CE169" s="89">
        <f t="shared" si="198"/>
        <v>5077.6741745939953</v>
      </c>
      <c r="CF169" s="89">
        <f t="shared" si="198"/>
        <v>5179.2114355666581</v>
      </c>
      <c r="CG169" s="89">
        <f t="shared" si="198"/>
        <v>5282.7791173602182</v>
      </c>
      <c r="CH169" s="89">
        <f t="shared" si="198"/>
        <v>5388.4178219041578</v>
      </c>
      <c r="CI169" s="89">
        <f t="shared" si="198"/>
        <v>5496.168963036831</v>
      </c>
      <c r="CJ169" s="89">
        <f t="shared" si="198"/>
        <v>5606.0747827410551</v>
      </c>
      <c r="CK169" s="89">
        <f t="shared" si="198"/>
        <v>5718.1783677043322</v>
      </c>
      <c r="CL169" s="89">
        <f t="shared" si="198"/>
        <v>5832.5236662102661</v>
      </c>
      <c r="CM169" s="89">
        <f t="shared" si="198"/>
        <v>5949.1555053677239</v>
      </c>
      <c r="CN169" s="89">
        <f t="shared" si="198"/>
        <v>6068.1196086845284</v>
      </c>
      <c r="CO169" s="89">
        <f t="shared" si="198"/>
        <v>6189.4626139925831</v>
      </c>
    </row>
    <row r="170" spans="1:93" outlineLevel="2" x14ac:dyDescent="0.2">
      <c r="B170" s="61"/>
      <c r="D170" s="39"/>
      <c r="E170" t="s">
        <v>215</v>
      </c>
      <c r="G170" s="19" t="b">
        <f xml:space="preserve"> UserInput!$G$12</f>
        <v>1</v>
      </c>
      <c r="H170" s="163" t="s">
        <v>8</v>
      </c>
      <c r="I170" s="55">
        <f xml:space="preserve"> SUM( K170:CO170 )</f>
        <v>363129.40972131252</v>
      </c>
      <c r="K170" s="89">
        <f xml:space="preserve"> ( ( $G159 + $G160 ) * K155 + $G161 * K156 + $G162 * K157 ) * K$166 * $G170</f>
        <v>961.60624999999993</v>
      </c>
      <c r="L170" s="89">
        <f t="shared" ref="L170:BW170" si="199" xml:space="preserve"> ( ( $G159 + $G160 ) * L155 + $G161 * L156 + $G162 * L157 ) * L$166 * $G170</f>
        <v>2855.7983333333341</v>
      </c>
      <c r="M170" s="89">
        <f t="shared" si="199"/>
        <v>2705.5252</v>
      </c>
      <c r="N170" s="89">
        <f t="shared" si="199"/>
        <v>2571.4808000000007</v>
      </c>
      <c r="O170" s="89">
        <f t="shared" si="199"/>
        <v>2449.3728000000006</v>
      </c>
      <c r="P170" s="89">
        <f t="shared" si="199"/>
        <v>2333.5367999999999</v>
      </c>
      <c r="Q170" s="89">
        <f t="shared" si="199"/>
        <v>2223.7768000000001</v>
      </c>
      <c r="R170" s="89">
        <f t="shared" si="199"/>
        <v>2119.5047999999997</v>
      </c>
      <c r="S170" s="89">
        <f t="shared" si="199"/>
        <v>2019.7603999999994</v>
      </c>
      <c r="T170" s="89">
        <f t="shared" si="199"/>
        <v>2060.1491551239828</v>
      </c>
      <c r="U170" s="89">
        <f t="shared" si="199"/>
        <v>2101.3455563135399</v>
      </c>
      <c r="V170" s="89">
        <f t="shared" si="199"/>
        <v>2143.3657539096598</v>
      </c>
      <c r="W170" s="89">
        <f t="shared" si="199"/>
        <v>2186.226221208547</v>
      </c>
      <c r="X170" s="89">
        <f t="shared" si="199"/>
        <v>2229.9437609197043</v>
      </c>
      <c r="Y170" s="89">
        <f t="shared" si="199"/>
        <v>2274.535511753139</v>
      </c>
      <c r="Z170" s="89">
        <f t="shared" si="199"/>
        <v>2320.0189551383041</v>
      </c>
      <c r="AA170" s="89">
        <f t="shared" si="199"/>
        <v>2366.4119220773928</v>
      </c>
      <c r="AB170" s="89">
        <f t="shared" si="199"/>
        <v>2413.7326001356705</v>
      </c>
      <c r="AC170" s="89">
        <f t="shared" si="199"/>
        <v>2461.9995405716013</v>
      </c>
      <c r="AD170" s="89">
        <f t="shared" si="199"/>
        <v>2511.2316656095541</v>
      </c>
      <c r="AE170" s="89">
        <f t="shared" si="199"/>
        <v>2561.4482758579256</v>
      </c>
      <c r="AF170" s="89">
        <f t="shared" si="199"/>
        <v>2612.6690578756206</v>
      </c>
      <c r="AG170" s="89">
        <f t="shared" si="199"/>
        <v>2664.9140918898256</v>
      </c>
      <c r="AH170" s="89">
        <f t="shared" si="199"/>
        <v>2718.2038596681173</v>
      </c>
      <c r="AI170" s="89">
        <f t="shared" si="199"/>
        <v>2772.5592525479851</v>
      </c>
      <c r="AJ170" s="89">
        <f t="shared" si="199"/>
        <v>2828.0015796269272</v>
      </c>
      <c r="AK170" s="89">
        <f t="shared" si="199"/>
        <v>2884.5525761163058</v>
      </c>
      <c r="AL170" s="89">
        <f t="shared" si="199"/>
        <v>2942.2344118622759</v>
      </c>
      <c r="AM170" s="89">
        <f t="shared" si="199"/>
        <v>3001.0697000370806</v>
      </c>
      <c r="AN170" s="89">
        <f t="shared" si="199"/>
        <v>3061.0815060041677</v>
      </c>
      <c r="AO170" s="89">
        <f t="shared" si="199"/>
        <v>3122.2933563605529</v>
      </c>
      <c r="AP170" s="89">
        <f t="shared" si="199"/>
        <v>3184.7292481600361</v>
      </c>
      <c r="AQ170" s="89">
        <f t="shared" si="199"/>
        <v>3248.4136583208274</v>
      </c>
      <c r="AR170" s="89">
        <f t="shared" si="199"/>
        <v>3313.3715532212927</v>
      </c>
      <c r="AS170" s="89">
        <f t="shared" si="199"/>
        <v>3379.6283984876036</v>
      </c>
      <c r="AT170" s="89">
        <f t="shared" si="199"/>
        <v>3447.2101689770989</v>
      </c>
      <c r="AU170" s="89">
        <f t="shared" si="199"/>
        <v>3516.143358961278</v>
      </c>
      <c r="AV170" s="89">
        <f t="shared" si="199"/>
        <v>3586.454992512417</v>
      </c>
      <c r="AW170" s="89">
        <f t="shared" si="199"/>
        <v>3658.1726340979089</v>
      </c>
      <c r="AX170" s="89">
        <f t="shared" si="199"/>
        <v>3731.3243993864239</v>
      </c>
      <c r="AY170" s="89">
        <f t="shared" si="199"/>
        <v>3805.9389662701774</v>
      </c>
      <c r="AZ170" s="89">
        <f t="shared" si="199"/>
        <v>3882.0455861076166</v>
      </c>
      <c r="BA170" s="89">
        <f t="shared" si="199"/>
        <v>3959.6740951908896</v>
      </c>
      <c r="BB170" s="89">
        <f t="shared" si="199"/>
        <v>4038.8549264426765</v>
      </c>
      <c r="BC170" s="89">
        <f t="shared" si="199"/>
        <v>4119.6191213468755</v>
      </c>
      <c r="BD170" s="89">
        <f t="shared" si="199"/>
        <v>4201.9983421178922</v>
      </c>
      <c r="BE170" s="89">
        <f t="shared" si="199"/>
        <v>4286.0248841132598</v>
      </c>
      <c r="BF170" s="89">
        <f t="shared" si="199"/>
        <v>4371.7316884944858</v>
      </c>
      <c r="BG170" s="89">
        <f t="shared" si="199"/>
        <v>4459.1523551410637</v>
      </c>
      <c r="BH170" s="89">
        <f t="shared" si="199"/>
        <v>4548.3211558227304</v>
      </c>
      <c r="BI170" s="89">
        <f t="shared" si="199"/>
        <v>4639.2730476351217</v>
      </c>
      <c r="BJ170" s="89">
        <f t="shared" si="199"/>
        <v>4732.043686704108</v>
      </c>
      <c r="BK170" s="89">
        <f t="shared" si="199"/>
        <v>4826.6694421641505</v>
      </c>
      <c r="BL170" s="89">
        <f t="shared" si="199"/>
        <v>4923.1874104162152</v>
      </c>
      <c r="BM170" s="89">
        <f t="shared" si="199"/>
        <v>5021.6354296707623</v>
      </c>
      <c r="BN170" s="89">
        <f t="shared" si="199"/>
        <v>5122.0520947815785</v>
      </c>
      <c r="BO170" s="89">
        <f t="shared" si="199"/>
        <v>5224.476772376217</v>
      </c>
      <c r="BP170" s="89">
        <f t="shared" si="199"/>
        <v>5328.9496162890073</v>
      </c>
      <c r="BQ170" s="89">
        <f t="shared" si="199"/>
        <v>5435.5115833026903</v>
      </c>
      <c r="BR170" s="89">
        <f t="shared" si="199"/>
        <v>5544.2044492047953</v>
      </c>
      <c r="BS170" s="89">
        <f t="shared" si="199"/>
        <v>5655.0708251651458</v>
      </c>
      <c r="BT170" s="89">
        <f t="shared" si="199"/>
        <v>5768.1541744408187</v>
      </c>
      <c r="BU170" s="89">
        <f t="shared" si="199"/>
        <v>5883.4988294151754</v>
      </c>
      <c r="BV170" s="89">
        <f t="shared" si="199"/>
        <v>6001.1500089776064</v>
      </c>
      <c r="BW170" s="89">
        <f t="shared" si="199"/>
        <v>6121.1538362508263</v>
      </c>
      <c r="BX170" s="89">
        <f t="shared" ref="BX170:CO170" si="200" xml:space="preserve"> ( ( $G159 + $G160 ) * BX155 + $G161 * BX156 + $G162 * BX157 ) * BX$166 * $G170</f>
        <v>6243.5573566726334</v>
      </c>
      <c r="BY170" s="89">
        <f t="shared" si="200"/>
        <v>6368.4085564392926</v>
      </c>
      <c r="BZ170" s="89">
        <f t="shared" si="200"/>
        <v>6495.7563813176803</v>
      </c>
      <c r="CA170" s="89">
        <f t="shared" si="200"/>
        <v>6625.6507558336334</v>
      </c>
      <c r="CB170" s="89">
        <f t="shared" si="200"/>
        <v>6758.1426028439964</v>
      </c>
      <c r="CC170" s="89">
        <f t="shared" si="200"/>
        <v>6893.2838635000735</v>
      </c>
      <c r="CD170" s="89">
        <f t="shared" si="200"/>
        <v>7031.127517610239</v>
      </c>
      <c r="CE170" s="89">
        <f t="shared" si="200"/>
        <v>7171.727604409768</v>
      </c>
      <c r="CF170" s="89">
        <f t="shared" si="200"/>
        <v>7315.1392437460063</v>
      </c>
      <c r="CG170" s="89">
        <f t="shared" si="200"/>
        <v>7461.4186576871334</v>
      </c>
      <c r="CH170" s="89">
        <f t="shared" si="200"/>
        <v>7610.6231925630709</v>
      </c>
      <c r="CI170" s="89">
        <f t="shared" si="200"/>
        <v>7762.8113414471291</v>
      </c>
      <c r="CJ170" s="89">
        <f t="shared" si="200"/>
        <v>7918.0427670872132</v>
      </c>
      <c r="CK170" s="89">
        <f t="shared" si="200"/>
        <v>8076.3783252955582</v>
      </c>
      <c r="CL170" s="89">
        <f t="shared" si="200"/>
        <v>8237.8800888062196</v>
      </c>
      <c r="CM170" s="89">
        <f t="shared" si="200"/>
        <v>8402.6113716096297</v>
      </c>
      <c r="CN170" s="89">
        <f t="shared" si="200"/>
        <v>8570.6367537737406</v>
      </c>
      <c r="CO170" s="89">
        <f t="shared" si="200"/>
        <v>8742.0221067615385</v>
      </c>
    </row>
    <row r="171" spans="1:93" outlineLevel="2" x14ac:dyDescent="0.2">
      <c r="B171" s="61"/>
      <c r="D171" s="39"/>
      <c r="E171" t="s">
        <v>216</v>
      </c>
      <c r="G171" s="82"/>
      <c r="H171" s="163" t="s">
        <v>8</v>
      </c>
      <c r="I171" s="89">
        <f xml:space="preserve"> SUM( K171:CO171 )</f>
        <v>1878978.3430963729</v>
      </c>
      <c r="K171" s="55">
        <f t="shared" ref="K171" si="201" xml:space="preserve"> K154 * K164 * K$166</f>
        <v>658.58724945694701</v>
      </c>
      <c r="L171" s="55">
        <f xml:space="preserve"> L154 * L164 * L$166</f>
        <v>6883.9334403347575</v>
      </c>
      <c r="M171" s="55">
        <f t="shared" ref="M171:BX171" si="202" xml:space="preserve"> M154 * M164 * M$166</f>
        <v>6766.8242128264856</v>
      </c>
      <c r="N171" s="55">
        <f t="shared" si="202"/>
        <v>8429.6663674973315</v>
      </c>
      <c r="O171" s="55">
        <f t="shared" si="202"/>
        <v>9636.5997248079566</v>
      </c>
      <c r="P171" s="55">
        <f t="shared" si="202"/>
        <v>10159.388287068145</v>
      </c>
      <c r="Q171" s="55">
        <f t="shared" si="202"/>
        <v>10198.812148482866</v>
      </c>
      <c r="R171" s="55">
        <f t="shared" si="202"/>
        <v>10412.123398637499</v>
      </c>
      <c r="S171" s="55">
        <f t="shared" si="202"/>
        <v>10655.957281223062</v>
      </c>
      <c r="T171" s="55">
        <f t="shared" si="202"/>
        <v>10839.345545317155</v>
      </c>
      <c r="U171" s="55">
        <f t="shared" si="202"/>
        <v>11056.097825901541</v>
      </c>
      <c r="V171" s="55">
        <f t="shared" si="202"/>
        <v>11277.184459601836</v>
      </c>
      <c r="W171" s="55">
        <f t="shared" si="202"/>
        <v>11534.206344617911</v>
      </c>
      <c r="X171" s="55">
        <f t="shared" si="202"/>
        <v>11732.709212395903</v>
      </c>
      <c r="Y171" s="55">
        <f t="shared" si="202"/>
        <v>11967.325912139268</v>
      </c>
      <c r="Z171" s="55">
        <f t="shared" si="202"/>
        <v>12206.634196307172</v>
      </c>
      <c r="AA171" s="55">
        <f t="shared" si="202"/>
        <v>12484.839464836352</v>
      </c>
      <c r="AB171" s="55">
        <f t="shared" si="202"/>
        <v>12699.70266074877</v>
      </c>
      <c r="AC171" s="55">
        <f t="shared" si="202"/>
        <v>12953.656140038865</v>
      </c>
      <c r="AD171" s="55">
        <f t="shared" si="202"/>
        <v>13212.687877565908</v>
      </c>
      <c r="AE171" s="55">
        <f t="shared" si="202"/>
        <v>13513.822434386046</v>
      </c>
      <c r="AF171" s="55">
        <f t="shared" si="202"/>
        <v>13746.394353746562</v>
      </c>
      <c r="AG171" s="55">
        <f t="shared" si="202"/>
        <v>14021.278322850598</v>
      </c>
      <c r="AH171" s="55">
        <f t="shared" si="202"/>
        <v>14301.659093117622</v>
      </c>
      <c r="AI171" s="55">
        <f t="shared" si="202"/>
        <v>14627.612738031237</v>
      </c>
      <c r="AJ171" s="55">
        <f t="shared" si="202"/>
        <v>14879.352909005382</v>
      </c>
      <c r="AK171" s="55">
        <f t="shared" si="202"/>
        <v>15176.892429556989</v>
      </c>
      <c r="AL171" s="55">
        <f t="shared" si="202"/>
        <v>15480.381789918936</v>
      </c>
      <c r="AM171" s="55">
        <f t="shared" si="202"/>
        <v>15833.200077379492</v>
      </c>
      <c r="AN171" s="55">
        <f t="shared" si="202"/>
        <v>16105.688320398422</v>
      </c>
      <c r="AO171" s="55">
        <f t="shared" si="202"/>
        <v>16427.750631193176</v>
      </c>
      <c r="AP171" s="55">
        <f t="shared" si="202"/>
        <v>16756.25315925595</v>
      </c>
      <c r="AQ171" s="55">
        <f t="shared" si="202"/>
        <v>17138.150235447862</v>
      </c>
      <c r="AR171" s="55">
        <f t="shared" si="202"/>
        <v>17433.096577528333</v>
      </c>
      <c r="AS171" s="55">
        <f t="shared" si="202"/>
        <v>17781.702812566171</v>
      </c>
      <c r="AT171" s="55">
        <f t="shared" si="202"/>
        <v>18137.280058552449</v>
      </c>
      <c r="AU171" s="55">
        <f t="shared" si="202"/>
        <v>18550.652556485187</v>
      </c>
      <c r="AV171" s="55">
        <f t="shared" si="202"/>
        <v>18869.907962673882</v>
      </c>
      <c r="AW171" s="55">
        <f t="shared" si="202"/>
        <v>19247.24583498613</v>
      </c>
      <c r="AX171" s="55">
        <f t="shared" si="202"/>
        <v>19632.129259198413</v>
      </c>
      <c r="AY171" s="55">
        <f t="shared" si="202"/>
        <v>20079.571339014899</v>
      </c>
      <c r="AZ171" s="55">
        <f t="shared" si="202"/>
        <v>20425.139328303314</v>
      </c>
      <c r="BA171" s="55">
        <f t="shared" si="202"/>
        <v>20833.576859162942</v>
      </c>
      <c r="BB171" s="55">
        <f t="shared" si="202"/>
        <v>21250.181835734122</v>
      </c>
      <c r="BC171" s="55">
        <f t="shared" si="202"/>
        <v>21734.501464620258</v>
      </c>
      <c r="BD171" s="55">
        <f t="shared" si="202"/>
        <v>22108.550683226898</v>
      </c>
      <c r="BE171" s="55">
        <f t="shared" si="202"/>
        <v>22550.651062901135</v>
      </c>
      <c r="BF171" s="55">
        <f t="shared" si="202"/>
        <v>23001.592037714738</v>
      </c>
      <c r="BG171" s="55">
        <f t="shared" si="202"/>
        <v>23525.828611576097</v>
      </c>
      <c r="BH171" s="55">
        <f t="shared" si="202"/>
        <v>23930.706442501189</v>
      </c>
      <c r="BI171" s="55">
        <f t="shared" si="202"/>
        <v>24409.244115806436</v>
      </c>
      <c r="BJ171" s="55">
        <f t="shared" si="202"/>
        <v>24897.351013711181</v>
      </c>
      <c r="BK171" s="55">
        <f t="shared" si="202"/>
        <v>25464.794431203787</v>
      </c>
      <c r="BL171" s="55">
        <f t="shared" si="202"/>
        <v>25903.041725464274</v>
      </c>
      <c r="BM171" s="55">
        <f t="shared" si="202"/>
        <v>26421.019803069943</v>
      </c>
      <c r="BN171" s="55">
        <f t="shared" si="202"/>
        <v>26949.355787354067</v>
      </c>
      <c r="BO171" s="55">
        <f t="shared" si="202"/>
        <v>27563.56709596996</v>
      </c>
      <c r="BP171" s="55">
        <f t="shared" si="202"/>
        <v>28037.93411796225</v>
      </c>
      <c r="BQ171" s="55">
        <f t="shared" si="202"/>
        <v>28598.603222709902</v>
      </c>
      <c r="BR171" s="55">
        <f t="shared" si="202"/>
        <v>29170.483918286445</v>
      </c>
      <c r="BS171" s="55">
        <f t="shared" si="202"/>
        <v>29835.317662060625</v>
      </c>
      <c r="BT171" s="55">
        <f t="shared" si="202"/>
        <v>30348.781349117853</v>
      </c>
      <c r="BU171" s="55">
        <f t="shared" si="202"/>
        <v>30955.660015627407</v>
      </c>
      <c r="BV171" s="55">
        <f t="shared" si="202"/>
        <v>31574.674316567482</v>
      </c>
      <c r="BW171" s="55">
        <f t="shared" si="202"/>
        <v>32294.302725651771</v>
      </c>
      <c r="BX171" s="55">
        <f t="shared" si="202"/>
        <v>32850.085370109446</v>
      </c>
      <c r="BY171" s="55">
        <f t="shared" ref="BY171:CO171" si="203" xml:space="preserve"> BY154 * BY164 * BY$166</f>
        <v>33506.982125692535</v>
      </c>
      <c r="BZ171" s="55">
        <f t="shared" si="203"/>
        <v>34177.014717686259</v>
      </c>
      <c r="CA171" s="55">
        <f t="shared" si="203"/>
        <v>34955.953891593519</v>
      </c>
      <c r="CB171" s="55">
        <f t="shared" si="203"/>
        <v>35557.543362605007</v>
      </c>
      <c r="CC171" s="55">
        <f t="shared" si="203"/>
        <v>36268.580628056232</v>
      </c>
      <c r="CD171" s="55">
        <f t="shared" si="203"/>
        <v>36993.83636714342</v>
      </c>
      <c r="CE171" s="55">
        <f t="shared" si="203"/>
        <v>37836.97461597855</v>
      </c>
      <c r="CF171" s="55">
        <f t="shared" si="203"/>
        <v>38488.146247984201</v>
      </c>
      <c r="CG171" s="55">
        <f t="shared" si="203"/>
        <v>39257.786208241821</v>
      </c>
      <c r="CH171" s="55">
        <f t="shared" si="203"/>
        <v>40042.816508803364</v>
      </c>
      <c r="CI171" s="55">
        <f t="shared" si="203"/>
        <v>40955.445030338487</v>
      </c>
      <c r="CJ171" s="55">
        <f t="shared" si="203"/>
        <v>41660.285315551475</v>
      </c>
      <c r="CK171" s="55">
        <f t="shared" si="203"/>
        <v>42493.357922582036</v>
      </c>
      <c r="CL171" s="55">
        <f t="shared" si="203"/>
        <v>43343.089320192812</v>
      </c>
      <c r="CM171" s="55">
        <f t="shared" si="203"/>
        <v>44209.812630972745</v>
      </c>
      <c r="CN171" s="55">
        <f t="shared" si="203"/>
        <v>45093.867638898198</v>
      </c>
      <c r="CO171" s="55">
        <f t="shared" si="203"/>
        <v>45995.600922539546</v>
      </c>
    </row>
    <row r="172" spans="1:93" s="20" customFormat="1" outlineLevel="2" x14ac:dyDescent="0.2">
      <c r="A172" s="87"/>
      <c r="B172" s="34"/>
      <c r="D172" s="88"/>
      <c r="E172" s="20" t="s">
        <v>193</v>
      </c>
      <c r="H172" s="174" t="s">
        <v>8</v>
      </c>
      <c r="I172" s="315">
        <f xml:space="preserve"> SUM( K172:CO172 )</f>
        <v>2501405.6204656209</v>
      </c>
      <c r="K172" s="315">
        <f xml:space="preserve"> SUBTOTAL( 9, K168:K171 )</f>
        <v>1789.4434994569469</v>
      </c>
      <c r="L172" s="315">
        <f t="shared" ref="L172:BW172" si="204" xml:space="preserve"> SUBTOTAL( 9, L168:L171 )</f>
        <v>10431.415107001425</v>
      </c>
      <c r="M172" s="315">
        <f t="shared" si="204"/>
        <v>10423.341412826485</v>
      </c>
      <c r="N172" s="315">
        <f t="shared" si="204"/>
        <v>12211.643167497332</v>
      </c>
      <c r="O172" s="315">
        <f t="shared" si="204"/>
        <v>13367.028524807956</v>
      </c>
      <c r="P172" s="315">
        <f t="shared" si="204"/>
        <v>13876.685087068145</v>
      </c>
      <c r="Q172" s="315">
        <f t="shared" si="204"/>
        <v>13833.788948482867</v>
      </c>
      <c r="R172" s="315">
        <f t="shared" si="204"/>
        <v>13971.052198637499</v>
      </c>
      <c r="S172" s="315">
        <f t="shared" si="204"/>
        <v>14144.149681223062</v>
      </c>
      <c r="T172" s="315">
        <f t="shared" si="204"/>
        <v>14397.290648988808</v>
      </c>
      <c r="U172" s="315">
        <f t="shared" si="204"/>
        <v>14685.190464467314</v>
      </c>
      <c r="V172" s="315">
        <f t="shared" si="204"/>
        <v>14978.847356452347</v>
      </c>
      <c r="W172" s="315">
        <f t="shared" si="204"/>
        <v>15309.890673066162</v>
      </c>
      <c r="X172" s="315">
        <f t="shared" si="204"/>
        <v>15583.89516458485</v>
      </c>
      <c r="Y172" s="315">
        <f t="shared" si="204"/>
        <v>15895.523279325696</v>
      </c>
      <c r="Z172" s="315">
        <f t="shared" si="204"/>
        <v>16213.382960749415</v>
      </c>
      <c r="AA172" s="315">
        <f t="shared" si="204"/>
        <v>16571.710403517867</v>
      </c>
      <c r="AB172" s="315">
        <f t="shared" si="204"/>
        <v>16868.297961174248</v>
      </c>
      <c r="AC172" s="315">
        <f t="shared" si="204"/>
        <v>17205.610028344305</v>
      </c>
      <c r="AD172" s="315">
        <f t="shared" si="204"/>
        <v>17549.667259188889</v>
      </c>
      <c r="AE172" s="315">
        <f t="shared" si="204"/>
        <v>17937.52754754735</v>
      </c>
      <c r="AF172" s="315">
        <f t="shared" si="204"/>
        <v>18258.559435999337</v>
      </c>
      <c r="AG172" s="315">
        <f t="shared" si="204"/>
        <v>18623.672290958395</v>
      </c>
      <c r="AH172" s="315">
        <f t="shared" si="204"/>
        <v>18996.086236527797</v>
      </c>
      <c r="AI172" s="315">
        <f t="shared" si="204"/>
        <v>19415.913426215619</v>
      </c>
      <c r="AJ172" s="315">
        <f t="shared" si="204"/>
        <v>19763.404312945495</v>
      </c>
      <c r="AK172" s="315">
        <f t="shared" si="204"/>
        <v>20158.609257656659</v>
      </c>
      <c r="AL172" s="315">
        <f t="shared" si="204"/>
        <v>20561.717038632822</v>
      </c>
      <c r="AM172" s="315">
        <f t="shared" si="204"/>
        <v>21016.145796851772</v>
      </c>
      <c r="AN172" s="315">
        <f t="shared" si="204"/>
        <v>21392.27639541182</v>
      </c>
      <c r="AO172" s="315">
        <f t="shared" si="204"/>
        <v>21820.053577734445</v>
      </c>
      <c r="AP172" s="315">
        <f t="shared" si="204"/>
        <v>22256.38493701016</v>
      </c>
      <c r="AQ172" s="315">
        <f t="shared" si="204"/>
        <v>22748.267076539956</v>
      </c>
      <c r="AR172" s="315">
        <f t="shared" si="204"/>
        <v>23155.397831836868</v>
      </c>
      <c r="AS172" s="315">
        <f t="shared" si="204"/>
        <v>23618.431809940626</v>
      </c>
      <c r="AT172" s="315">
        <f t="shared" si="204"/>
        <v>24090.724988272148</v>
      </c>
      <c r="AU172" s="315">
        <f t="shared" si="204"/>
        <v>24623.147364304568</v>
      </c>
      <c r="AV172" s="315">
        <f t="shared" si="204"/>
        <v>25063.833265805813</v>
      </c>
      <c r="AW172" s="315">
        <f t="shared" si="204"/>
        <v>25565.029855381967</v>
      </c>
      <c r="AX172" s="315">
        <f t="shared" si="204"/>
        <v>26076.248775490687</v>
      </c>
      <c r="AY172" s="315">
        <f t="shared" si="204"/>
        <v>26652.552657495791</v>
      </c>
      <c r="AZ172" s="315">
        <f t="shared" si="204"/>
        <v>27129.559273319632</v>
      </c>
      <c r="BA172" s="315">
        <f t="shared" si="204"/>
        <v>27672.063783315796</v>
      </c>
      <c r="BB172" s="315">
        <f t="shared" si="204"/>
        <v>28225.416650279403</v>
      </c>
      <c r="BC172" s="315">
        <f t="shared" si="204"/>
        <v>28849.218690473805</v>
      </c>
      <c r="BD172" s="315">
        <f t="shared" si="204"/>
        <v>29365.539522986423</v>
      </c>
      <c r="BE172" s="315">
        <f t="shared" si="204"/>
        <v>29952.756494305155</v>
      </c>
      <c r="BF172" s="315">
        <f t="shared" si="204"/>
        <v>30551.715928967202</v>
      </c>
      <c r="BG172" s="315">
        <f t="shared" si="204"/>
        <v>31226.930858973938</v>
      </c>
      <c r="BH172" s="315">
        <f t="shared" si="204"/>
        <v>31785.806130810786</v>
      </c>
      <c r="BI172" s="315">
        <f t="shared" si="204"/>
        <v>32421.420701843905</v>
      </c>
      <c r="BJ172" s="315">
        <f t="shared" si="204"/>
        <v>33069.745533590496</v>
      </c>
      <c r="BK172" s="315">
        <f t="shared" si="204"/>
        <v>33800.610731725981</v>
      </c>
      <c r="BL172" s="315">
        <f t="shared" si="204"/>
        <v>34405.547720130533</v>
      </c>
      <c r="BM172" s="315">
        <f t="shared" si="204"/>
        <v>35093.548753210904</v>
      </c>
      <c r="BN172" s="315">
        <f t="shared" si="204"/>
        <v>35795.307608877643</v>
      </c>
      <c r="BO172" s="315">
        <f t="shared" si="204"/>
        <v>36586.409692239919</v>
      </c>
      <c r="BP172" s="315">
        <f t="shared" si="204"/>
        <v>37241.204739330133</v>
      </c>
      <c r="BQ172" s="315">
        <f t="shared" si="204"/>
        <v>37985.909853233214</v>
      </c>
      <c r="BR172" s="315">
        <f t="shared" si="204"/>
        <v>38745.506690176793</v>
      </c>
      <c r="BS172" s="315">
        <f t="shared" si="204"/>
        <v>39601.810298416298</v>
      </c>
      <c r="BT172" s="315">
        <f t="shared" si="204"/>
        <v>40310.572635506447</v>
      </c>
      <c r="BU172" s="315">
        <f t="shared" si="204"/>
        <v>41116.655301095379</v>
      </c>
      <c r="BV172" s="315">
        <f t="shared" si="204"/>
        <v>41938.857044665143</v>
      </c>
      <c r="BW172" s="315">
        <f t="shared" si="204"/>
        <v>42865.735996073839</v>
      </c>
      <c r="BX172" s="315">
        <f t="shared" ref="BX172:CO172" si="205" xml:space="preserve"> SUBTOTAL( 9, BX168:BX171 )</f>
        <v>43632.913531563434</v>
      </c>
      <c r="BY172" s="315">
        <f t="shared" si="205"/>
        <v>44505.432400619458</v>
      </c>
      <c r="BZ172" s="315">
        <f t="shared" si="205"/>
        <v>45395.398859470515</v>
      </c>
      <c r="CA172" s="315">
        <f t="shared" si="205"/>
        <v>46398.669874911706</v>
      </c>
      <c r="CB172" s="315">
        <f t="shared" si="205"/>
        <v>47229.07710757626</v>
      </c>
      <c r="CC172" s="315">
        <f t="shared" si="205"/>
        <v>48173.507758870161</v>
      </c>
      <c r="CD172" s="315">
        <f t="shared" si="205"/>
        <v>49136.824005854869</v>
      </c>
      <c r="CE172" s="315">
        <f t="shared" si="205"/>
        <v>50222.78321217261</v>
      </c>
      <c r="CF172" s="315">
        <f t="shared" si="205"/>
        <v>51121.631445028645</v>
      </c>
      <c r="CG172" s="315">
        <f t="shared" si="205"/>
        <v>52143.900746858606</v>
      </c>
      <c r="CH172" s="315">
        <f t="shared" si="205"/>
        <v>53186.612168705513</v>
      </c>
      <c r="CI172" s="315">
        <f t="shared" si="205"/>
        <v>54362.074610693504</v>
      </c>
      <c r="CJ172" s="315">
        <f t="shared" si="205"/>
        <v>55335.004655047676</v>
      </c>
      <c r="CK172" s="315">
        <f t="shared" si="205"/>
        <v>56441.527959889776</v>
      </c>
      <c r="CL172" s="315">
        <f t="shared" si="205"/>
        <v>57570.178195628323</v>
      </c>
      <c r="CM172" s="315">
        <f t="shared" si="205"/>
        <v>58721.397830188595</v>
      </c>
      <c r="CN172" s="315">
        <f t="shared" si="205"/>
        <v>59895.638179440648</v>
      </c>
      <c r="CO172" s="315">
        <f t="shared" si="205"/>
        <v>61093.359584130092</v>
      </c>
    </row>
    <row r="173" spans="1:93" outlineLevel="2" x14ac:dyDescent="0.2">
      <c r="B173" s="61"/>
      <c r="D173" s="39"/>
      <c r="H173" s="163"/>
      <c r="I173" s="78"/>
    </row>
    <row r="174" spans="1:93" outlineLevel="1" x14ac:dyDescent="0.2">
      <c r="B174" s="61"/>
      <c r="D174" s="39" t="s">
        <v>407</v>
      </c>
      <c r="H174" s="163"/>
      <c r="I174" s="78"/>
    </row>
    <row r="175" spans="1:93" outlineLevel="2" x14ac:dyDescent="0.2">
      <c r="B175" s="61"/>
      <c r="D175" s="39"/>
      <c r="E175" s="18" t="str">
        <f xml:space="preserve"> UserInput!E57</f>
        <v>Number of standard users</v>
      </c>
      <c r="G175" s="19">
        <f xml:space="preserve"> UserInput!G57</f>
        <v>0</v>
      </c>
      <c r="H175" s="163"/>
      <c r="I175" s="78"/>
    </row>
    <row r="176" spans="1:93" outlineLevel="2" x14ac:dyDescent="0.2">
      <c r="B176" s="61"/>
      <c r="D176" s="39"/>
      <c r="E176" s="18" t="str">
        <f xml:space="preserve"> InpS!E90</f>
        <v>NHH Highway drainage</v>
      </c>
      <c r="G176" s="370">
        <f xml:space="preserve"> G175 + G184 + G187</f>
        <v>0</v>
      </c>
      <c r="H176" s="80" t="str">
        <f xml:space="preserve"> InpS!H90</f>
        <v>£</v>
      </c>
      <c r="I176" s="78"/>
      <c r="K176" s="83">
        <f xml:space="preserve"> IF( InpS!K90, InpS!K90, J176 * ( 1 + K$6) )</f>
        <v>0</v>
      </c>
      <c r="L176" s="83">
        <f xml:space="preserve"> IF( InpS!L90, InpS!L90, K176 * ( 1 + L$6) )</f>
        <v>5</v>
      </c>
      <c r="M176" s="83">
        <f xml:space="preserve"> IF( InpS!M90, InpS!M90, L176 * ( 1 + M$6) )</f>
        <v>10</v>
      </c>
      <c r="N176" s="83">
        <f xml:space="preserve"> IF( InpS!N90, InpS!N90, M176 * ( 1 + N$6) )</f>
        <v>15</v>
      </c>
      <c r="O176" s="83">
        <f xml:space="preserve"> IF( InpS!O90, InpS!O90, N176 * ( 1 + O$6) )</f>
        <v>15.29</v>
      </c>
      <c r="P176" s="83">
        <f xml:space="preserve"> IF( InpS!P90, InpS!P90, O176 * ( 1 + P$6) )</f>
        <v>15.59</v>
      </c>
      <c r="Q176" s="83">
        <f xml:space="preserve"> IF( InpS!Q90, InpS!Q90, P176 * ( 1 + Q$6) )</f>
        <v>15.9</v>
      </c>
      <c r="R176" s="83">
        <f xml:space="preserve"> IF( InpS!R90, InpS!R90, Q176 * ( 1 + R$6) )</f>
        <v>16.22</v>
      </c>
      <c r="S176" s="83">
        <f xml:space="preserve"> IF( InpS!S90, InpS!S90, R176 * ( 1 + S$6) )</f>
        <v>16.54</v>
      </c>
      <c r="T176" s="83">
        <f xml:space="preserve"> IF( InpS!T90, InpS!T90, S176 * ( 1 + T$6) )</f>
        <v>16.870747156816556</v>
      </c>
      <c r="U176" s="83">
        <f xml:space="preserve"> IF( InpS!U90, InpS!U90, T176 * ( 1 + U$6) )</f>
        <v>17.208108200074602</v>
      </c>
      <c r="V176" s="83">
        <f xml:space="preserve"> IF( InpS!V90, InpS!V90, U176 * ( 1 + V$6) )</f>
        <v>17.552215386372445</v>
      </c>
      <c r="W176" s="83">
        <f xml:space="preserve"> IF( InpS!W90, InpS!W90, V176 * ( 1 + W$6) )</f>
        <v>17.903203617017823</v>
      </c>
      <c r="X176" s="83">
        <f xml:space="preserve"> IF( InpS!X90, InpS!X90, W176 * ( 1 + X$6) )</f>
        <v>18.261210490913623</v>
      </c>
      <c r="Y176" s="83">
        <f xml:space="preserve"> IF( InpS!Y90, InpS!Y90, X176 * ( 1 + Y$6) )</f>
        <v>18.62637635850119</v>
      </c>
      <c r="Z176" s="83">
        <f xml:space="preserve"> IF( InpS!Z90, InpS!Z90, Y176 * ( 1 + Z$6) )</f>
        <v>18.998844376782291</v>
      </c>
      <c r="AA176" s="83">
        <f xml:space="preserve"> IF( InpS!AA90, InpS!AA90, Z176 * ( 1 + AA$6) )</f>
        <v>19.378760565441357</v>
      </c>
      <c r="AB176" s="83">
        <f xml:space="preserve"> IF( InpS!AB90, InpS!AB90, AA176 * ( 1 + AB$6) )</f>
        <v>19.76627386409</v>
      </c>
      <c r="AC176" s="83">
        <f xml:space="preserve"> IF( InpS!AC90, InpS!AC90, AB176 * ( 1 + AC$6) )</f>
        <v>20.161536190656214</v>
      </c>
      <c r="AD176" s="83">
        <f xml:space="preserve"> IF( InpS!AD90, InpS!AD90, AC176 * ( 1 + AD$6) )</f>
        <v>20.564702500941198</v>
      </c>
      <c r="AE176" s="83">
        <f xml:space="preserve"> IF( InpS!AE90, InpS!AE90, AD176 * ( 1 + AE$6) )</f>
        <v>20.975930849367113</v>
      </c>
      <c r="AF176" s="83">
        <f xml:space="preserve"> IF( InpS!AF90, InpS!AF90, AE176 * ( 1 + AF$6) )</f>
        <v>21.395382450939596</v>
      </c>
      <c r="AG176" s="83">
        <f xml:space="preserve"> IF( InpS!AG90, InpS!AG90, AF176 * ( 1 + AG$6) )</f>
        <v>21.823221744449338</v>
      </c>
      <c r="AH176" s="83">
        <f xml:space="preserve"> IF( InpS!AH90, InpS!AH90, AG176 * ( 1 + AH$6) )</f>
        <v>22.259616456937483</v>
      </c>
      <c r="AI176" s="83">
        <f xml:space="preserve"> IF( InpS!AI90, InpS!AI90, AH176 * ( 1 + AI$6) )</f>
        <v>22.704737669450125</v>
      </c>
      <c r="AJ176" s="83">
        <f xml:space="preserve"> IF( InpS!AJ90, InpS!AJ90, AI176 * ( 1 + AJ$6) )</f>
        <v>23.15875988410771</v>
      </c>
      <c r="AK176" s="83">
        <f xml:space="preserve"> IF( InpS!AK90, InpS!AK90, AJ176 * ( 1 + AK$6) )</f>
        <v>23.621861092515566</v>
      </c>
      <c r="AL176" s="83">
        <f xml:space="preserve"> IF( InpS!AL90, InpS!AL90, AK176 * ( 1 + AL$6) )</f>
        <v>24.094222845542483</v>
      </c>
      <c r="AM176" s="83">
        <f xml:space="preserve"> IF( InpS!AM90, InpS!AM90, AL176 * ( 1 + AM$6) )</f>
        <v>24.576030324494582</v>
      </c>
      <c r="AN176" s="83">
        <f xml:space="preserve"> IF( InpS!AN90, InpS!AN90, AM176 * ( 1 + AN$6) )</f>
        <v>25.067472413712483</v>
      </c>
      <c r="AO176" s="83">
        <f xml:space="preserve"> IF( InpS!AO90, InpS!AO90, AN176 * ( 1 + AO$6) )</f>
        <v>25.568741774620154</v>
      </c>
      <c r="AP176" s="83">
        <f xml:space="preserve"> IF( InpS!AP90, InpS!AP90, AO176 * ( 1 + AP$6) )</f>
        <v>26.080034921254516</v>
      </c>
      <c r="AQ176" s="83">
        <f xml:space="preserve"> IF( InpS!AQ90, InpS!AQ90, AP176 * ( 1 + AQ$6) )</f>
        <v>26.601552297305389</v>
      </c>
      <c r="AR176" s="83">
        <f xml:space="preserve"> IF( InpS!AR90, InpS!AR90, AQ176 * ( 1 + AR$6) )</f>
        <v>27.133498354696002</v>
      </c>
      <c r="AS176" s="83">
        <f xml:space="preserve"> IF( InpS!AS90, InpS!AS90, AR176 * ( 1 + AS$6) )</f>
        <v>27.676081633734842</v>
      </c>
      <c r="AT176" s="83">
        <f xml:space="preserve"> IF( InpS!AT90, InpS!AT90, AS176 * ( 1 + AT$6) )</f>
        <v>28.229514844870316</v>
      </c>
      <c r="AU176" s="83">
        <f xml:space="preserve"> IF( InpS!AU90, InpS!AU90, AT176 * ( 1 + AU$6) )</f>
        <v>28.794014952080211</v>
      </c>
      <c r="AV176" s="83">
        <f xml:space="preserve"> IF( InpS!AV90, InpS!AV90, AU176 * ( 1 + AV$6) )</f>
        <v>29.369803257928698</v>
      </c>
      <c r="AW176" s="83">
        <f xml:space="preserve"> IF( InpS!AW90, InpS!AW90, AV176 * ( 1 + AW$6) )</f>
        <v>29.957105490324199</v>
      </c>
      <c r="AX176" s="83">
        <f xml:space="preserve"> IF( InpS!AX90, InpS!AX90, AW176 * ( 1 + AX$6) )</f>
        <v>30.556151891012131</v>
      </c>
      <c r="AY176" s="83">
        <f xml:space="preserve"> IF( InpS!AY90, InpS!AY90, AX176 * ( 1 + AY$6) )</f>
        <v>31.167177305837232</v>
      </c>
      <c r="AZ176" s="83">
        <f xml:space="preserve"> IF( InpS!AZ90, InpS!AZ90, AY176 * ( 1 + AZ$6) )</f>
        <v>31.790421276810822</v>
      </c>
      <c r="BA176" s="83">
        <f xml:space="preserve"> IF( InpS!BA90, InpS!BA90, AZ176 * ( 1 + BA$6) )</f>
        <v>32.426128136019152</v>
      </c>
      <c r="BB176" s="83">
        <f xml:space="preserve"> IF( InpS!BB90, InpS!BB90, BA176 * ( 1 + BB$6) )</f>
        <v>33.074547101409578</v>
      </c>
      <c r="BC176" s="83">
        <f xml:space="preserve"> IF( InpS!BC90, InpS!BC90, BB176 * ( 1 + BC$6) )</f>
        <v>33.735932374492201</v>
      </c>
      <c r="BD176" s="83">
        <f xml:space="preserve"> IF( InpS!BD90, InpS!BD90, BC176 * ( 1 + BD$6) )</f>
        <v>34.410543239995157</v>
      </c>
      <c r="BE176" s="83">
        <f xml:space="preserve"> IF( InpS!BE90, InpS!BE90, BD176 * ( 1 + BE$6) )</f>
        <v>35.098644167512788</v>
      </c>
      <c r="BF176" s="83">
        <f xml:space="preserve"> IF( InpS!BF90, InpS!BF90, BE176 * ( 1 + BF$6) )</f>
        <v>35.800504915186359</v>
      </c>
      <c r="BG176" s="83">
        <f xml:space="preserve"> IF( InpS!BG90, InpS!BG90, BF176 * ( 1 + BG$6) )</f>
        <v>36.516400635458126</v>
      </c>
      <c r="BH176" s="83">
        <f xml:space="preserve"> IF( InpS!BH90, InpS!BH90, BG176 * ( 1 + BH$6) )</f>
        <v>37.246611982940117</v>
      </c>
      <c r="BI176" s="83">
        <f xml:space="preserve"> IF( InpS!BI90, InpS!BI90, BH176 * ( 1 + BI$6) )</f>
        <v>37.991425224439929</v>
      </c>
      <c r="BJ176" s="83">
        <f xml:space="preserve"> IF( InpS!BJ90, InpS!BJ90, BI176 * ( 1 + BJ$6) )</f>
        <v>38.751132351186747</v>
      </c>
      <c r="BK176" s="83">
        <f xml:space="preserve"> IF( InpS!BK90, InpS!BK90, BJ176 * ( 1 + BK$6) )</f>
        <v>39.526031193301449</v>
      </c>
      <c r="BL176" s="83">
        <f xml:space="preserve"> IF( InpS!BL90, InpS!BL90, BK176 * ( 1 + BL$6) )</f>
        <v>40.316425536555805</v>
      </c>
      <c r="BM176" s="83">
        <f xml:space="preserve"> IF( InpS!BM90, InpS!BM90, BL176 * ( 1 + BM$6) )</f>
        <v>41.122625241466466</v>
      </c>
      <c r="BN176" s="83">
        <f xml:space="preserve"> IF( InpS!BN90, InpS!BN90, BM176 * ( 1 + BN$6) )</f>
        <v>41.944946364770445</v>
      </c>
      <c r="BO176" s="83">
        <f xml:space="preserve"> IF( InpS!BO90, InpS!BO90, BN176 * ( 1 + BO$6) )</f>
        <v>42.783711283329744</v>
      </c>
      <c r="BP176" s="83">
        <f xml:space="preserve"> IF( InpS!BP90, InpS!BP90, BO176 * ( 1 + BP$6) )</f>
        <v>43.63924882051365</v>
      </c>
      <c r="BQ176" s="83">
        <f xml:space="preserve"> IF( InpS!BQ90, InpS!BQ90, BP176 * ( 1 + BQ$6) )</f>
        <v>44.511894375108284</v>
      </c>
      <c r="BR176" s="83">
        <f xml:space="preserve"> IF( InpS!BR90, InpS!BR90, BQ176 * ( 1 + BR$6) )</f>
        <v>45.401990052803932</v>
      </c>
      <c r="BS176" s="83">
        <f xml:space="preserve"> IF( InpS!BS90, InpS!BS90, BR176 * ( 1 + BS$6) )</f>
        <v>46.3098848003117</v>
      </c>
      <c r="BT176" s="83">
        <f xml:space="preserve"> IF( InpS!BT90, InpS!BT90, BS176 * ( 1 + BT$6) )</f>
        <v>47.235934542162084</v>
      </c>
      <c r="BU176" s="83">
        <f xml:space="preserve"> IF( InpS!BU90, InpS!BU90, BT176 * ( 1 + BU$6) )</f>
        <v>48.180502320239057</v>
      </c>
      <c r="BV176" s="83">
        <f xml:space="preserve"> IF( InpS!BV90, InpS!BV90, BU176 * ( 1 + BV$6) )</f>
        <v>49.143958436104391</v>
      </c>
      <c r="BW176" s="83">
        <f xml:space="preserve"> IF( InpS!BW90, InpS!BW90, BV176 * ( 1 + BW$6) )</f>
        <v>50.126680596168029</v>
      </c>
      <c r="BX176" s="83">
        <f xml:space="preserve"> IF( InpS!BX90, InpS!BX90, BW176 * ( 1 + BX$6) )</f>
        <v>51.129054059761394</v>
      </c>
      <c r="BY176" s="83">
        <f xml:space="preserve"> IF( InpS!BY90, InpS!BY90, BX176 * ( 1 + BY$6) )</f>
        <v>52.151471790171684</v>
      </c>
      <c r="BZ176" s="83">
        <f xml:space="preserve"> IF( InpS!BZ90, InpS!BZ90, BY176 * ( 1 + BZ$6) )</f>
        <v>53.194334608696359</v>
      </c>
      <c r="CA176" s="83">
        <f xml:space="preserve"> IF( InpS!CA90, InpS!CA90, BZ176 * ( 1 + CA$6) )</f>
        <v>54.258051351778278</v>
      </c>
      <c r="CB176" s="83">
        <f xml:space="preserve"> IF( InpS!CB90, InpS!CB90, CA176 * ( 1 + CB$6) )</f>
        <v>55.343039031282956</v>
      </c>
      <c r="CC176" s="83">
        <f xml:space="preserve"> IF( InpS!CC90, InpS!CC90, CB176 * ( 1 + CC$6) )</f>
        <v>56.449722997980935</v>
      </c>
      <c r="CD176" s="83">
        <f xml:space="preserve"> IF( InpS!CD90, InpS!CD90, CC176 * ( 1 + CD$6) )</f>
        <v>57.578537108299216</v>
      </c>
      <c r="CE176" s="83">
        <f xml:space="preserve"> IF( InpS!CE90, InpS!CE90, CD176 * ( 1 + CE$6) )</f>
        <v>58.729923894407236</v>
      </c>
      <c r="CF176" s="83">
        <f xml:space="preserve"> IF( InpS!CF90, InpS!CF90, CE176 * ( 1 + CF$6) )</f>
        <v>59.904334737703969</v>
      </c>
      <c r="CG176" s="83">
        <f xml:space="preserve"> IF( InpS!CG90, InpS!CG90, CF176 * ( 1 + CG$6) )</f>
        <v>61.102230045774277</v>
      </c>
      <c r="CH176" s="83">
        <f xml:space="preserve"> IF( InpS!CH90, InpS!CH90, CG176 * ( 1 + CH$6) )</f>
        <v>62.324079432883771</v>
      </c>
      <c r="CI176" s="83">
        <f xml:space="preserve"> IF( InpS!CI90, InpS!CI90, CH176 * ( 1 + CI$6) )</f>
        <v>63.570361904083022</v>
      </c>
      <c r="CJ176" s="83">
        <f xml:space="preserve"> IF( InpS!CJ90, InpS!CJ90, CI176 * ( 1 + CJ$6) )</f>
        <v>64.841566042993236</v>
      </c>
      <c r="CK176" s="83">
        <f xml:space="preserve"> IF( InpS!CK90, InpS!CK90, CJ176 * ( 1 + CK$6) )</f>
        <v>66.138190203347108</v>
      </c>
      <c r="CL176" s="83">
        <f xml:space="preserve"> IF( InpS!CL90, InpS!CL90, CK176 * ( 1 + CL$6) )</f>
        <v>67.460742704359788</v>
      </c>
      <c r="CM176" s="83">
        <f xml:space="preserve"> IF( InpS!CM90, InpS!CM90, CL176 * ( 1 + CM$6) )</f>
        <v>68.809742030006717</v>
      </c>
      <c r="CN176" s="83">
        <f xml:space="preserve"> IF( InpS!CN90, InpS!CN90, CM176 * ( 1 + CN$6) )</f>
        <v>70.185717032286377</v>
      </c>
      <c r="CO176" s="83">
        <f xml:space="preserve"> IF( InpS!CO90, InpS!CO90, CN176 * ( 1 + CO$6) )</f>
        <v>71.589207138547565</v>
      </c>
    </row>
    <row r="177" spans="1:93" s="82" customFormat="1" outlineLevel="2" x14ac:dyDescent="0.2">
      <c r="A177" s="102"/>
      <c r="B177" s="103"/>
      <c r="D177" s="44"/>
      <c r="E177" s="45"/>
      <c r="G177" s="86"/>
      <c r="H177" s="239"/>
      <c r="I177" s="90"/>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c r="BZ177" s="243"/>
      <c r="CA177" s="243"/>
      <c r="CB177" s="243"/>
      <c r="CC177" s="243"/>
      <c r="CD177" s="243"/>
      <c r="CE177" s="243"/>
      <c r="CF177" s="243"/>
      <c r="CG177" s="243"/>
      <c r="CH177" s="243"/>
      <c r="CI177" s="243"/>
      <c r="CJ177" s="243"/>
      <c r="CK177" s="243"/>
      <c r="CL177" s="243"/>
      <c r="CM177" s="243"/>
      <c r="CN177" s="243"/>
      <c r="CO177" s="243"/>
    </row>
    <row r="178" spans="1:93" outlineLevel="2" x14ac:dyDescent="0.2">
      <c r="B178" s="61"/>
      <c r="D178" s="39"/>
      <c r="E178" s="18" t="str">
        <f xml:space="preserve"> InpS!E91</f>
        <v>Fixed charge: Measured standard</v>
      </c>
      <c r="G178" s="175">
        <f xml:space="preserve"> $G$176</f>
        <v>0</v>
      </c>
      <c r="H178" s="80" t="str">
        <f xml:space="preserve"> InpS!H91</f>
        <v>£</v>
      </c>
      <c r="I178" s="78"/>
      <c r="K178" s="83">
        <f xml:space="preserve"> IF( InpS!K91, InpS!K91, J178 * ( 1 + K$6) )</f>
        <v>3.51</v>
      </c>
      <c r="L178" s="83">
        <f xml:space="preserve"> IF( InpS!L91, InpS!L91, K178 * ( 1 + L$6) )</f>
        <v>3.5625350795135637</v>
      </c>
      <c r="M178" s="83">
        <f xml:space="preserve"> IF( InpS!M91, InpS!M91, L178 * ( 1 + M$6) )</f>
        <v>3.6087913017938891</v>
      </c>
      <c r="N178" s="83">
        <f xml:space="preserve"> IF( InpS!N91, InpS!N91, M178 * ( 1 + N$6) )</f>
        <v>3.6657812790088591</v>
      </c>
      <c r="O178" s="83">
        <f xml:space="preserve"> IF( InpS!O91, InpS!O91, N178 * ( 1 + O$6) )</f>
        <v>3.7321928045556629</v>
      </c>
      <c r="P178" s="83">
        <f xml:space="preserve"> IF( InpS!P91, InpS!P91, O178 * ( 1 + P$6) )</f>
        <v>3.8023932756767111</v>
      </c>
      <c r="Q178" s="83">
        <f xml:space="preserve"> IF( InpS!Q91, InpS!Q91, P178 * ( 1 + Q$6) )</f>
        <v>3.8746434862059713</v>
      </c>
      <c r="R178" s="83">
        <f xml:space="preserve"> IF( InpS!R91, InpS!R91, Q178 * ( 1 + R$6) )</f>
        <v>3.9505155439218167</v>
      </c>
      <c r="S178" s="83">
        <f xml:space="preserve"> IF( InpS!S91, InpS!S91, R178 * ( 1 + S$6) )</f>
        <v>4.0295132334086219</v>
      </c>
      <c r="T178" s="83">
        <f xml:space="preserve"> IF( InpS!T91, InpS!T91, S178 * ( 1 + T$6) )</f>
        <v>4.110090624297654</v>
      </c>
      <c r="U178" s="83">
        <f xml:space="preserve"> IF( InpS!U91, InpS!U91, T178 * ( 1 + U$6) )</f>
        <v>4.1922793055700138</v>
      </c>
      <c r="V178" s="83">
        <f xml:space="preserve"> IF( InpS!V91, InpS!V91, U178 * ( 1 + V$6) )</f>
        <v>4.2761114978855019</v>
      </c>
      <c r="W178" s="83">
        <f xml:space="preserve"> IF( InpS!W91, InpS!W91, V178 * ( 1 + W$6) )</f>
        <v>4.3616200662141731</v>
      </c>
      <c r="X178" s="83">
        <f xml:space="preserve"> IF( InpS!X91, InpS!X91, W178 * ( 1 + X$6) )</f>
        <v>4.448838532720484</v>
      </c>
      <c r="Y178" s="83">
        <f xml:space="preserve"> IF( InpS!Y91, InpS!Y91, X178 * ( 1 + Y$6) )</f>
        <v>4.5378010899050816</v>
      </c>
      <c r="Z178" s="83">
        <f xml:space="preserve"> IF( InpS!Z91, InpS!Z91, Y178 * ( 1 + Z$6) )</f>
        <v>4.628542614009385</v>
      </c>
      <c r="AA178" s="83">
        <f xml:space="preserve"> IF( InpS!AA91, InpS!AA91, Z178 * ( 1 + AA$6) )</f>
        <v>4.7210986786882172</v>
      </c>
      <c r="AB178" s="83">
        <f xml:space="preserve"> IF( InpS!AB91, InpS!AB91, AA178 * ( 1 + AB$6) )</f>
        <v>4.8155055689558433</v>
      </c>
      <c r="AC178" s="83">
        <f xml:space="preserve"> IF( InpS!AC91, InpS!AC91, AB178 * ( 1 + AC$6) )</f>
        <v>4.9118002954108881</v>
      </c>
      <c r="AD178" s="83">
        <f xml:space="preserve"> IF( InpS!AD91, InpS!AD91, AC178 * ( 1 + AD$6) )</f>
        <v>5.0100206087457053</v>
      </c>
      <c r="AE178" s="83">
        <f xml:space="preserve"> IF( InpS!AE91, InpS!AE91, AD178 * ( 1 + AE$6) )</f>
        <v>5.1102050145458868</v>
      </c>
      <c r="AF178" s="83">
        <f xml:space="preserve"> IF( InpS!AF91, InpS!AF91, AE178 * ( 1 + AF$6) )</f>
        <v>5.2123927883857153</v>
      </c>
      <c r="AG178" s="83">
        <f xml:space="preserve"> IF( InpS!AG91, InpS!AG91, AF178 * ( 1 + AG$6) )</f>
        <v>5.3166239912254794</v>
      </c>
      <c r="AH178" s="83">
        <f xml:space="preserve"> IF( InpS!AH91, InpS!AH91, AG178 * ( 1 + AH$6) )</f>
        <v>5.4229394851166841</v>
      </c>
      <c r="AI178" s="83">
        <f xml:space="preserve"> IF( InpS!AI91, InpS!AI91, AH178 * ( 1 + AI$6) )</f>
        <v>5.5313809492213144</v>
      </c>
      <c r="AJ178" s="83">
        <f xml:space="preserve"> IF( InpS!AJ91, InpS!AJ91, AI178 * ( 1 + AJ$6) )</f>
        <v>5.6419908961514365</v>
      </c>
      <c r="AK178" s="83">
        <f xml:space="preserve"> IF( InpS!AK91, InpS!AK91, AJ178 * ( 1 + AK$6) )</f>
        <v>5.7548126886355346</v>
      </c>
      <c r="AL178" s="83">
        <f xml:space="preserve"> IF( InpS!AL91, InpS!AL91, AK178 * ( 1 + AL$6) )</f>
        <v>5.8698905565181256</v>
      </c>
      <c r="AM178" s="83">
        <f xml:space="preserve"> IF( InpS!AM91, InpS!AM91, AL178 * ( 1 + AM$6) )</f>
        <v>5.987269614099306</v>
      </c>
      <c r="AN178" s="83">
        <f xml:space="preserve"> IF( InpS!AN91, InpS!AN91, AM178 * ( 1 + AN$6) )</f>
        <v>6.106995877821042</v>
      </c>
      <c r="AO178" s="83">
        <f xml:space="preserve"> IF( InpS!AO91, InpS!AO91, AN178 * ( 1 + AO$6) )</f>
        <v>6.2291162843071213</v>
      </c>
      <c r="AP178" s="83">
        <f xml:space="preserve"> IF( InpS!AP91, InpS!AP91, AO178 * ( 1 + AP$6) )</f>
        <v>6.3536787087638507</v>
      </c>
      <c r="AQ178" s="83">
        <f xml:space="preserve"> IF( InpS!AQ91, InpS!AQ91, AP178 * ( 1 + AQ$6) )</f>
        <v>6.4807319837487078</v>
      </c>
      <c r="AR178" s="83">
        <f xml:space="preserve"> IF( InpS!AR91, InpS!AR91, AQ178 * ( 1 + AR$6) )</f>
        <v>6.6103259183143068</v>
      </c>
      <c r="AS178" s="83">
        <f xml:space="preserve"> IF( InpS!AS91, InpS!AS91, AR178 * ( 1 + AS$6) )</f>
        <v>6.7425113175351807</v>
      </c>
      <c r="AT178" s="83">
        <f xml:space="preserve"> IF( InpS!AT91, InpS!AT91, AS178 * ( 1 + AT$6) )</f>
        <v>6.8773400024250373</v>
      </c>
      <c r="AU178" s="83">
        <f xml:space="preserve"> IF( InpS!AU91, InpS!AU91, AT178 * ( 1 + AU$6) )</f>
        <v>7.0148648302522956</v>
      </c>
      <c r="AV178" s="83">
        <f xml:space="preserve"> IF( InpS!AV91, InpS!AV91, AU178 * ( 1 + AV$6) )</f>
        <v>7.155139715261873</v>
      </c>
      <c r="AW178" s="83">
        <f xml:space="preserve"> IF( InpS!AW91, InpS!AW91, AV178 * ( 1 + AW$6) )</f>
        <v>7.298219649811335</v>
      </c>
      <c r="AX178" s="83">
        <f xml:space="preserve"> IF( InpS!AX91, InpS!AX91, AW178 * ( 1 + AX$6) )</f>
        <v>7.444160725929704</v>
      </c>
      <c r="AY178" s="83">
        <f xml:space="preserve"> IF( InpS!AY91, InpS!AY91, AX178 * ( 1 + AY$6) )</f>
        <v>7.5930201573073779</v>
      </c>
      <c r="AZ178" s="83">
        <f xml:space="preserve"> IF( InpS!AZ91, InpS!AZ91, AY178 * ( 1 + AZ$6) )</f>
        <v>7.744856301725771</v>
      </c>
      <c r="BA178" s="83">
        <f xml:space="preserve"> IF( InpS!BA91, InpS!BA91, AZ178 * ( 1 + BA$6) )</f>
        <v>7.8997286839354803</v>
      </c>
      <c r="BB178" s="83">
        <f xml:space="preserve"> IF( InpS!BB91, InpS!BB91, BA178 * ( 1 + BB$6) )</f>
        <v>8.0576980189919407</v>
      </c>
      <c r="BC178" s="83">
        <f xml:space="preserve"> IF( InpS!BC91, InpS!BC91, BB178 * ( 1 + BC$6) )</f>
        <v>8.2188262360577209</v>
      </c>
      <c r="BD178" s="83">
        <f xml:space="preserve"> IF( InpS!BD91, InpS!BD91, BC178 * ( 1 + BD$6) )</f>
        <v>8.3831765026807812</v>
      </c>
      <c r="BE178" s="83">
        <f xml:space="preserve"> IF( InpS!BE91, InpS!BE91, BD178 * ( 1 + BE$6) )</f>
        <v>8.5508132495582316</v>
      </c>
      <c r="BF178" s="83">
        <f xml:space="preserve"> IF( InpS!BF91, InpS!BF91, BE178 * ( 1 + BF$6) )</f>
        <v>8.7218021957952772</v>
      </c>
      <c r="BG178" s="83">
        <f xml:space="preserve"> IF( InpS!BG91, InpS!BG91, BF178 * ( 1 + BG$6) )</f>
        <v>8.8962103746692609</v>
      </c>
      <c r="BH178" s="83">
        <f xml:space="preserve"> IF( InpS!BH91, InpS!BH91, BG178 * ( 1 + BH$6) )</f>
        <v>9.0741061599089115</v>
      </c>
      <c r="BI178" s="83">
        <f xml:space="preserve"> IF( InpS!BI91, InpS!BI91, BH178 * ( 1 + BI$6) )</f>
        <v>9.2555592924990862</v>
      </c>
      <c r="BJ178" s="83">
        <f xml:space="preserve"> IF( InpS!BJ91, InpS!BJ91, BI178 * ( 1 + BJ$6) )</f>
        <v>9.4406409080215248</v>
      </c>
      <c r="BK178" s="83">
        <f xml:space="preserve"> IF( InpS!BK91, InpS!BK91, BJ178 * ( 1 + BK$6) )</f>
        <v>9.6294235645423356</v>
      </c>
      <c r="BL178" s="83">
        <f xml:space="preserve"> IF( InpS!BL91, InpS!BL91, BK178 * ( 1 + BL$6) )</f>
        <v>9.8219812710571315</v>
      </c>
      <c r="BM178" s="83">
        <f xml:space="preserve"> IF( InpS!BM91, InpS!BM91, BL178 * ( 1 + BM$6) )</f>
        <v>10.018389516504993</v>
      </c>
      <c r="BN178" s="83">
        <f xml:space="preserve"> IF( InpS!BN91, InpS!BN91, BM178 * ( 1 + BN$6) )</f>
        <v>10.2187252993626</v>
      </c>
      <c r="BO178" s="83">
        <f xml:space="preserve"> IF( InpS!BO91, InpS!BO91, BN178 * ( 1 + BO$6) )</f>
        <v>10.42306715783017</v>
      </c>
      <c r="BP178" s="83">
        <f xml:space="preserve"> IF( InpS!BP91, InpS!BP91, BO178 * ( 1 + BP$6) )</f>
        <v>10.631495200621002</v>
      </c>
      <c r="BQ178" s="83">
        <f xml:space="preserve"> IF( InpS!BQ91, InpS!BQ91, BP178 * ( 1 + BQ$6) )</f>
        <v>10.844091138366725</v>
      </c>
      <c r="BR178" s="83">
        <f xml:space="preserve"> IF( InpS!BR91, InpS!BR91, BQ178 * ( 1 + BR$6) )</f>
        <v>11.060938315650548</v>
      </c>
      <c r="BS178" s="83">
        <f xml:space="preserve"> IF( InpS!BS91, InpS!BS91, BR178 * ( 1 + BS$6) )</f>
        <v>11.282121743681063</v>
      </c>
      <c r="BT178" s="83">
        <f xml:space="preserve"> IF( InpS!BT91, InpS!BT91, BS178 * ( 1 + BT$6) )</f>
        <v>11.507728133619441</v>
      </c>
      <c r="BU178" s="83">
        <f xml:space="preserve"> IF( InpS!BU91, InpS!BU91, BT178 * ( 1 + BU$6) )</f>
        <v>11.737845930573041</v>
      </c>
      <c r="BV178" s="83">
        <f xml:space="preserve"> IF( InpS!BV91, InpS!BV91, BU178 * ( 1 + BV$6) )</f>
        <v>11.972565348268798</v>
      </c>
      <c r="BW178" s="83">
        <f xml:space="preserve"> IF( InpS!BW91, InpS!BW91, BV178 * ( 1 + BW$6) )</f>
        <v>12.211978404419968</v>
      </c>
      <c r="BX178" s="83">
        <f xml:space="preserve"> IF( InpS!BX91, InpS!BX91, BW178 * ( 1 + BX$6) )</f>
        <v>12.456178956800082</v>
      </c>
      <c r="BY178" s="83">
        <f xml:space="preserve"> IF( InpS!BY91, InpS!BY91, BX178 * ( 1 + BY$6) )</f>
        <v>12.705262740038284</v>
      </c>
      <c r="BZ178" s="83">
        <f xml:space="preserve"> IF( InpS!BZ91, InpS!BZ91, BY178 * ( 1 + BZ$6) )</f>
        <v>12.959327403150438</v>
      </c>
      <c r="CA178" s="83">
        <f xml:space="preserve"> IF( InpS!CA91, InpS!CA91, BZ178 * ( 1 + CA$6) )</f>
        <v>13.218472547820745</v>
      </c>
      <c r="CB178" s="83">
        <f xml:space="preserve"> IF( InpS!CB91, InpS!CB91, CA178 * ( 1 + CB$6) )</f>
        <v>13.482799767448885</v>
      </c>
      <c r="CC178" s="83">
        <f xml:space="preserve"> IF( InpS!CC91, InpS!CC91, CB178 * ( 1 + CC$6) )</f>
        <v>13.752412686977944</v>
      </c>
      <c r="CD178" s="83">
        <f xml:space="preserve"> IF( InpS!CD91, InpS!CD91, CC178 * ( 1 + CD$6) )</f>
        <v>14.02741700351881</v>
      </c>
      <c r="CE178" s="83">
        <f xml:space="preserve"> IF( InpS!CE91, InpS!CE91, CD178 * ( 1 + CE$6) )</f>
        <v>14.307920527786893</v>
      </c>
      <c r="CF178" s="83">
        <f xml:space="preserve"> IF( InpS!CF91, InpS!CF91, CE178 * ( 1 + CF$6) )</f>
        <v>14.594033226367472</v>
      </c>
      <c r="CG178" s="83">
        <f xml:space="preserve"> IF( InpS!CG91, InpS!CG91, CF178 * ( 1 + CG$6) )</f>
        <v>14.885867264826203</v>
      </c>
      <c r="CH178" s="83">
        <f xml:space="preserve"> IF( InpS!CH91, InpS!CH91, CG178 * ( 1 + CH$6) )</f>
        <v>15.1835370516817</v>
      </c>
      <c r="CI178" s="83">
        <f xml:space="preserve"> IF( InpS!CI91, InpS!CI91, CH178 * ( 1 + CI$6) )</f>
        <v>15.48715928325743</v>
      </c>
      <c r="CJ178" s="83">
        <f xml:space="preserve"> IF( InpS!CJ91, InpS!CJ91, CI178 * ( 1 + CJ$6) )</f>
        <v>15.796852989430498</v>
      </c>
      <c r="CK178" s="83">
        <f xml:space="preserve"> IF( InpS!CK91, InpS!CK91, CJ178 * ( 1 + CK$6) )</f>
        <v>16.112739580295266</v>
      </c>
      <c r="CL178" s="83">
        <f xml:space="preserve"> IF( InpS!CL91, InpS!CL91, CK178 * ( 1 + CL$6) )</f>
        <v>16.434942893760095</v>
      </c>
      <c r="CM178" s="83">
        <f xml:space="preserve"> IF( InpS!CM91, InpS!CM91, CL178 * ( 1 + CM$6) )</f>
        <v>16.763589244095865</v>
      </c>
      <c r="CN178" s="83">
        <f xml:space="preserve"> IF( InpS!CN91, InpS!CN91, CM178 * ( 1 + CN$6) )</f>
        <v>17.098807471455316</v>
      </c>
      <c r="CO178" s="83">
        <f xml:space="preserve"> IF( InpS!CO91, InpS!CO91, CN178 * ( 1 + CO$6) )</f>
        <v>17.440728992382617</v>
      </c>
    </row>
    <row r="179" spans="1:93" outlineLevel="2" x14ac:dyDescent="0.2">
      <c r="B179" s="61"/>
      <c r="D179" s="39"/>
      <c r="E179" s="18" t="str">
        <f xml:space="preserve"> InpS!E92</f>
        <v>Fixed charge: Measured Surface Water Drainage standard</v>
      </c>
      <c r="G179" s="95">
        <f xml:space="preserve"> $G$176</f>
        <v>0</v>
      </c>
      <c r="H179" s="80" t="str">
        <f xml:space="preserve"> InpS!H92</f>
        <v>£</v>
      </c>
      <c r="I179" s="78"/>
      <c r="K179" s="83">
        <f xml:space="preserve"> IF( InpS!K92, InpS!K92, J179 * ( 1 + K$6) )</f>
        <v>3.51</v>
      </c>
      <c r="L179" s="83">
        <f xml:space="preserve"> IF( InpS!L92, InpS!L92, K179 * ( 1 + L$6) )</f>
        <v>3.5625350795135637</v>
      </c>
      <c r="M179" s="83">
        <f xml:space="preserve"> IF( InpS!M92, InpS!M92, L179 * ( 1 + M$6) )</f>
        <v>3.6087913017938891</v>
      </c>
      <c r="N179" s="83">
        <f xml:space="preserve"> IF( InpS!N92, InpS!N92, M179 * ( 1 + N$6) )</f>
        <v>3.6657812790088591</v>
      </c>
      <c r="O179" s="83">
        <f xml:space="preserve"> IF( InpS!O92, InpS!O92, N179 * ( 1 + O$6) )</f>
        <v>3.7321928045556629</v>
      </c>
      <c r="P179" s="83">
        <f xml:space="preserve"> IF( InpS!P92, InpS!P92, O179 * ( 1 + P$6) )</f>
        <v>3.8023932756767111</v>
      </c>
      <c r="Q179" s="83">
        <f xml:space="preserve"> IF( InpS!Q92, InpS!Q92, P179 * ( 1 + Q$6) )</f>
        <v>3.8746434862059713</v>
      </c>
      <c r="R179" s="83">
        <f xml:space="preserve"> IF( InpS!R92, InpS!R92, Q179 * ( 1 + R$6) )</f>
        <v>3.9505155439218167</v>
      </c>
      <c r="S179" s="83">
        <f xml:space="preserve"> IF( InpS!S92, InpS!S92, R179 * ( 1 + S$6) )</f>
        <v>4.0295132334086219</v>
      </c>
      <c r="T179" s="83">
        <f xml:space="preserve"> IF( InpS!T92, InpS!T92, S179 * ( 1 + T$6) )</f>
        <v>4.110090624297654</v>
      </c>
      <c r="U179" s="83">
        <f xml:space="preserve"> IF( InpS!U92, InpS!U92, T179 * ( 1 + U$6) )</f>
        <v>4.1922793055700138</v>
      </c>
      <c r="V179" s="83">
        <f xml:space="preserve"> IF( InpS!V92, InpS!V92, U179 * ( 1 + V$6) )</f>
        <v>4.2761114978855019</v>
      </c>
      <c r="W179" s="83">
        <f xml:space="preserve"> IF( InpS!W92, InpS!W92, V179 * ( 1 + W$6) )</f>
        <v>4.3616200662141731</v>
      </c>
      <c r="X179" s="83">
        <f xml:space="preserve"> IF( InpS!X92, InpS!X92, W179 * ( 1 + X$6) )</f>
        <v>4.448838532720484</v>
      </c>
      <c r="Y179" s="83">
        <f xml:space="preserve"> IF( InpS!Y92, InpS!Y92, X179 * ( 1 + Y$6) )</f>
        <v>4.5378010899050816</v>
      </c>
      <c r="Z179" s="83">
        <f xml:space="preserve"> IF( InpS!Z92, InpS!Z92, Y179 * ( 1 + Z$6) )</f>
        <v>4.628542614009385</v>
      </c>
      <c r="AA179" s="83">
        <f xml:space="preserve"> IF( InpS!AA92, InpS!AA92, Z179 * ( 1 + AA$6) )</f>
        <v>4.7210986786882172</v>
      </c>
      <c r="AB179" s="83">
        <f xml:space="preserve"> IF( InpS!AB92, InpS!AB92, AA179 * ( 1 + AB$6) )</f>
        <v>4.8155055689558433</v>
      </c>
      <c r="AC179" s="83">
        <f xml:space="preserve"> IF( InpS!AC92, InpS!AC92, AB179 * ( 1 + AC$6) )</f>
        <v>4.9118002954108881</v>
      </c>
      <c r="AD179" s="83">
        <f xml:space="preserve"> IF( InpS!AD92, InpS!AD92, AC179 * ( 1 + AD$6) )</f>
        <v>5.0100206087457053</v>
      </c>
      <c r="AE179" s="83">
        <f xml:space="preserve"> IF( InpS!AE92, InpS!AE92, AD179 * ( 1 + AE$6) )</f>
        <v>5.1102050145458868</v>
      </c>
      <c r="AF179" s="83">
        <f xml:space="preserve"> IF( InpS!AF92, InpS!AF92, AE179 * ( 1 + AF$6) )</f>
        <v>5.2123927883857153</v>
      </c>
      <c r="AG179" s="83">
        <f xml:space="preserve"> IF( InpS!AG92, InpS!AG92, AF179 * ( 1 + AG$6) )</f>
        <v>5.3166239912254794</v>
      </c>
      <c r="AH179" s="83">
        <f xml:space="preserve"> IF( InpS!AH92, InpS!AH92, AG179 * ( 1 + AH$6) )</f>
        <v>5.4229394851166841</v>
      </c>
      <c r="AI179" s="83">
        <f xml:space="preserve"> IF( InpS!AI92, InpS!AI92, AH179 * ( 1 + AI$6) )</f>
        <v>5.5313809492213144</v>
      </c>
      <c r="AJ179" s="83">
        <f xml:space="preserve"> IF( InpS!AJ92, InpS!AJ92, AI179 * ( 1 + AJ$6) )</f>
        <v>5.6419908961514365</v>
      </c>
      <c r="AK179" s="83">
        <f xml:space="preserve"> IF( InpS!AK92, InpS!AK92, AJ179 * ( 1 + AK$6) )</f>
        <v>5.7548126886355346</v>
      </c>
      <c r="AL179" s="83">
        <f xml:space="preserve"> IF( InpS!AL92, InpS!AL92, AK179 * ( 1 + AL$6) )</f>
        <v>5.8698905565181256</v>
      </c>
      <c r="AM179" s="83">
        <f xml:space="preserve"> IF( InpS!AM92, InpS!AM92, AL179 * ( 1 + AM$6) )</f>
        <v>5.987269614099306</v>
      </c>
      <c r="AN179" s="83">
        <f xml:space="preserve"> IF( InpS!AN92, InpS!AN92, AM179 * ( 1 + AN$6) )</f>
        <v>6.106995877821042</v>
      </c>
      <c r="AO179" s="83">
        <f xml:space="preserve"> IF( InpS!AO92, InpS!AO92, AN179 * ( 1 + AO$6) )</f>
        <v>6.2291162843071213</v>
      </c>
      <c r="AP179" s="83">
        <f xml:space="preserve"> IF( InpS!AP92, InpS!AP92, AO179 * ( 1 + AP$6) )</f>
        <v>6.3536787087638507</v>
      </c>
      <c r="AQ179" s="83">
        <f xml:space="preserve"> IF( InpS!AQ92, InpS!AQ92, AP179 * ( 1 + AQ$6) )</f>
        <v>6.4807319837487078</v>
      </c>
      <c r="AR179" s="83">
        <f xml:space="preserve"> IF( InpS!AR92, InpS!AR92, AQ179 * ( 1 + AR$6) )</f>
        <v>6.6103259183143068</v>
      </c>
      <c r="AS179" s="83">
        <f xml:space="preserve"> IF( InpS!AS92, InpS!AS92, AR179 * ( 1 + AS$6) )</f>
        <v>6.7425113175351807</v>
      </c>
      <c r="AT179" s="83">
        <f xml:space="preserve"> IF( InpS!AT92, InpS!AT92, AS179 * ( 1 + AT$6) )</f>
        <v>6.8773400024250373</v>
      </c>
      <c r="AU179" s="83">
        <f xml:space="preserve"> IF( InpS!AU92, InpS!AU92, AT179 * ( 1 + AU$6) )</f>
        <v>7.0148648302522956</v>
      </c>
      <c r="AV179" s="83">
        <f xml:space="preserve"> IF( InpS!AV92, InpS!AV92, AU179 * ( 1 + AV$6) )</f>
        <v>7.155139715261873</v>
      </c>
      <c r="AW179" s="83">
        <f xml:space="preserve"> IF( InpS!AW92, InpS!AW92, AV179 * ( 1 + AW$6) )</f>
        <v>7.298219649811335</v>
      </c>
      <c r="AX179" s="83">
        <f xml:space="preserve"> IF( InpS!AX92, InpS!AX92, AW179 * ( 1 + AX$6) )</f>
        <v>7.444160725929704</v>
      </c>
      <c r="AY179" s="83">
        <f xml:space="preserve"> IF( InpS!AY92, InpS!AY92, AX179 * ( 1 + AY$6) )</f>
        <v>7.5930201573073779</v>
      </c>
      <c r="AZ179" s="83">
        <f xml:space="preserve"> IF( InpS!AZ92, InpS!AZ92, AY179 * ( 1 + AZ$6) )</f>
        <v>7.744856301725771</v>
      </c>
      <c r="BA179" s="83">
        <f xml:space="preserve"> IF( InpS!BA92, InpS!BA92, AZ179 * ( 1 + BA$6) )</f>
        <v>7.8997286839354803</v>
      </c>
      <c r="BB179" s="83">
        <f xml:space="preserve"> IF( InpS!BB92, InpS!BB92, BA179 * ( 1 + BB$6) )</f>
        <v>8.0576980189919407</v>
      </c>
      <c r="BC179" s="83">
        <f xml:space="preserve"> IF( InpS!BC92, InpS!BC92, BB179 * ( 1 + BC$6) )</f>
        <v>8.2188262360577209</v>
      </c>
      <c r="BD179" s="83">
        <f xml:space="preserve"> IF( InpS!BD92, InpS!BD92, BC179 * ( 1 + BD$6) )</f>
        <v>8.3831765026807812</v>
      </c>
      <c r="BE179" s="83">
        <f xml:space="preserve"> IF( InpS!BE92, InpS!BE92, BD179 * ( 1 + BE$6) )</f>
        <v>8.5508132495582316</v>
      </c>
      <c r="BF179" s="83">
        <f xml:space="preserve"> IF( InpS!BF92, InpS!BF92, BE179 * ( 1 + BF$6) )</f>
        <v>8.7218021957952772</v>
      </c>
      <c r="BG179" s="83">
        <f xml:space="preserve"> IF( InpS!BG92, InpS!BG92, BF179 * ( 1 + BG$6) )</f>
        <v>8.8962103746692609</v>
      </c>
      <c r="BH179" s="83">
        <f xml:space="preserve"> IF( InpS!BH92, InpS!BH92, BG179 * ( 1 + BH$6) )</f>
        <v>9.0741061599089115</v>
      </c>
      <c r="BI179" s="83">
        <f xml:space="preserve"> IF( InpS!BI92, InpS!BI92, BH179 * ( 1 + BI$6) )</f>
        <v>9.2555592924990862</v>
      </c>
      <c r="BJ179" s="83">
        <f xml:space="preserve"> IF( InpS!BJ92, InpS!BJ92, BI179 * ( 1 + BJ$6) )</f>
        <v>9.4406409080215248</v>
      </c>
      <c r="BK179" s="83">
        <f xml:space="preserve"> IF( InpS!BK92, InpS!BK92, BJ179 * ( 1 + BK$6) )</f>
        <v>9.6294235645423356</v>
      </c>
      <c r="BL179" s="83">
        <f xml:space="preserve"> IF( InpS!BL92, InpS!BL92, BK179 * ( 1 + BL$6) )</f>
        <v>9.8219812710571315</v>
      </c>
      <c r="BM179" s="83">
        <f xml:space="preserve"> IF( InpS!BM92, InpS!BM92, BL179 * ( 1 + BM$6) )</f>
        <v>10.018389516504993</v>
      </c>
      <c r="BN179" s="83">
        <f xml:space="preserve"> IF( InpS!BN92, InpS!BN92, BM179 * ( 1 + BN$6) )</f>
        <v>10.2187252993626</v>
      </c>
      <c r="BO179" s="83">
        <f xml:space="preserve"> IF( InpS!BO92, InpS!BO92, BN179 * ( 1 + BO$6) )</f>
        <v>10.42306715783017</v>
      </c>
      <c r="BP179" s="83">
        <f xml:space="preserve"> IF( InpS!BP92, InpS!BP92, BO179 * ( 1 + BP$6) )</f>
        <v>10.631495200621002</v>
      </c>
      <c r="BQ179" s="83">
        <f xml:space="preserve"> IF( InpS!BQ92, InpS!BQ92, BP179 * ( 1 + BQ$6) )</f>
        <v>10.844091138366725</v>
      </c>
      <c r="BR179" s="83">
        <f xml:space="preserve"> IF( InpS!BR92, InpS!BR92, BQ179 * ( 1 + BR$6) )</f>
        <v>11.060938315650548</v>
      </c>
      <c r="BS179" s="83">
        <f xml:space="preserve"> IF( InpS!BS92, InpS!BS92, BR179 * ( 1 + BS$6) )</f>
        <v>11.282121743681063</v>
      </c>
      <c r="BT179" s="83">
        <f xml:space="preserve"> IF( InpS!BT92, InpS!BT92, BS179 * ( 1 + BT$6) )</f>
        <v>11.507728133619441</v>
      </c>
      <c r="BU179" s="83">
        <f xml:space="preserve"> IF( InpS!BU92, InpS!BU92, BT179 * ( 1 + BU$6) )</f>
        <v>11.737845930573041</v>
      </c>
      <c r="BV179" s="83">
        <f xml:space="preserve"> IF( InpS!BV92, InpS!BV92, BU179 * ( 1 + BV$6) )</f>
        <v>11.972565348268798</v>
      </c>
      <c r="BW179" s="83">
        <f xml:space="preserve"> IF( InpS!BW92, InpS!BW92, BV179 * ( 1 + BW$6) )</f>
        <v>12.211978404419968</v>
      </c>
      <c r="BX179" s="83">
        <f xml:space="preserve"> IF( InpS!BX92, InpS!BX92, BW179 * ( 1 + BX$6) )</f>
        <v>12.456178956800082</v>
      </c>
      <c r="BY179" s="83">
        <f xml:space="preserve"> IF( InpS!BY92, InpS!BY92, BX179 * ( 1 + BY$6) )</f>
        <v>12.705262740038284</v>
      </c>
      <c r="BZ179" s="83">
        <f xml:space="preserve"> IF( InpS!BZ92, InpS!BZ92, BY179 * ( 1 + BZ$6) )</f>
        <v>12.959327403150438</v>
      </c>
      <c r="CA179" s="83">
        <f xml:space="preserve"> IF( InpS!CA92, InpS!CA92, BZ179 * ( 1 + CA$6) )</f>
        <v>13.218472547820745</v>
      </c>
      <c r="CB179" s="83">
        <f xml:space="preserve"> IF( InpS!CB92, InpS!CB92, CA179 * ( 1 + CB$6) )</f>
        <v>13.482799767448885</v>
      </c>
      <c r="CC179" s="83">
        <f xml:space="preserve"> IF( InpS!CC92, InpS!CC92, CB179 * ( 1 + CC$6) )</f>
        <v>13.752412686977944</v>
      </c>
      <c r="CD179" s="83">
        <f xml:space="preserve"> IF( InpS!CD92, InpS!CD92, CC179 * ( 1 + CD$6) )</f>
        <v>14.02741700351881</v>
      </c>
      <c r="CE179" s="83">
        <f xml:space="preserve"> IF( InpS!CE92, InpS!CE92, CD179 * ( 1 + CE$6) )</f>
        <v>14.307920527786893</v>
      </c>
      <c r="CF179" s="83">
        <f xml:space="preserve"> IF( InpS!CF92, InpS!CF92, CE179 * ( 1 + CF$6) )</f>
        <v>14.594033226367472</v>
      </c>
      <c r="CG179" s="83">
        <f xml:space="preserve"> IF( InpS!CG92, InpS!CG92, CF179 * ( 1 + CG$6) )</f>
        <v>14.885867264826203</v>
      </c>
      <c r="CH179" s="83">
        <f xml:space="preserve"> IF( InpS!CH92, InpS!CH92, CG179 * ( 1 + CH$6) )</f>
        <v>15.1835370516817</v>
      </c>
      <c r="CI179" s="83">
        <f xml:space="preserve"> IF( InpS!CI92, InpS!CI92, CH179 * ( 1 + CI$6) )</f>
        <v>15.48715928325743</v>
      </c>
      <c r="CJ179" s="83">
        <f xml:space="preserve"> IF( InpS!CJ92, InpS!CJ92, CI179 * ( 1 + CJ$6) )</f>
        <v>15.796852989430498</v>
      </c>
      <c r="CK179" s="83">
        <f xml:space="preserve"> IF( InpS!CK92, InpS!CK92, CJ179 * ( 1 + CK$6) )</f>
        <v>16.112739580295266</v>
      </c>
      <c r="CL179" s="83">
        <f xml:space="preserve"> IF( InpS!CL92, InpS!CL92, CK179 * ( 1 + CL$6) )</f>
        <v>16.434942893760095</v>
      </c>
      <c r="CM179" s="83">
        <f xml:space="preserve"> IF( InpS!CM92, InpS!CM92, CL179 * ( 1 + CM$6) )</f>
        <v>16.763589244095865</v>
      </c>
      <c r="CN179" s="83">
        <f xml:space="preserve"> IF( InpS!CN92, InpS!CN92, CM179 * ( 1 + CN$6) )</f>
        <v>17.098807471455316</v>
      </c>
      <c r="CO179" s="83">
        <f xml:space="preserve"> IF( InpS!CO92, InpS!CO92, CN179 * ( 1 + CO$6) )</f>
        <v>17.440728992382617</v>
      </c>
    </row>
    <row r="180" spans="1:93" s="82" customFormat="1" outlineLevel="2" x14ac:dyDescent="0.2">
      <c r="A180" s="102"/>
      <c r="B180" s="103"/>
      <c r="D180" s="44"/>
      <c r="E180" s="45"/>
      <c r="G180" s="86"/>
      <c r="H180" s="239"/>
      <c r="I180" s="90"/>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c r="CC180" s="243"/>
      <c r="CD180" s="243"/>
      <c r="CE180" s="243"/>
      <c r="CF180" s="243"/>
      <c r="CG180" s="243"/>
      <c r="CH180" s="243"/>
      <c r="CI180" s="243"/>
      <c r="CJ180" s="243"/>
      <c r="CK180" s="243"/>
      <c r="CL180" s="243"/>
      <c r="CM180" s="243"/>
      <c r="CN180" s="243"/>
      <c r="CO180" s="243"/>
    </row>
    <row r="181" spans="1:93" outlineLevel="2" x14ac:dyDescent="0.2">
      <c r="B181" s="61"/>
      <c r="D181" s="39"/>
      <c r="E181" s="18" t="str">
        <f xml:space="preserve"> InpS!E93</f>
        <v>Waste: standard volumetric rate</v>
      </c>
      <c r="G181" s="19">
        <f xml:space="preserve"> UserInput!$G$61</f>
        <v>0</v>
      </c>
      <c r="H181" s="80" t="str">
        <f xml:space="preserve"> InpS!H93</f>
        <v>£/m3</v>
      </c>
      <c r="I181" s="78"/>
      <c r="K181" s="110">
        <f xml:space="preserve"> IF( InpS!K93, InpS!K93, J181 * ( 1 + K$6) )</f>
        <v>0.91749999999999998</v>
      </c>
      <c r="L181" s="110">
        <f xml:space="preserve"> IF( InpS!L93, InpS!L93, K181 * ( 1 + L$6) )</f>
        <v>0.97950000000000004</v>
      </c>
      <c r="M181" s="110">
        <f xml:space="preserve"> IF( InpS!M93, InpS!M93, L181 * ( 1 + M$6) )</f>
        <v>0.96120000000000005</v>
      </c>
      <c r="N181" s="110">
        <f xml:space="preserve"> IF( InpS!N93, InpS!N93, M181 * ( 1 + N$6) )</f>
        <v>1.1974</v>
      </c>
      <c r="O181" s="110">
        <f xml:space="preserve"> IF( InpS!O93, InpS!O93, N181 * ( 1 + O$6) )</f>
        <v>1.3651</v>
      </c>
      <c r="P181" s="110">
        <f xml:space="preserve"> IF( InpS!P93, InpS!P93, O181 * ( 1 + P$6) )</f>
        <v>1.4431</v>
      </c>
      <c r="Q181" s="110">
        <f xml:space="preserve"> IF( InpS!Q93, InpS!Q93, P181 * ( 1 + Q$6) )</f>
        <v>1.4486999999999999</v>
      </c>
      <c r="R181" s="110">
        <f xml:space="preserve"> IF( InpS!R93, InpS!R93, Q181 * ( 1 + R$6) )</f>
        <v>1.4789999999999999</v>
      </c>
      <c r="S181" s="110">
        <f xml:space="preserve"> IF( InpS!S93, InpS!S93, R181 * ( 1 + S$6) )</f>
        <v>1.5095000000000001</v>
      </c>
      <c r="T181" s="110">
        <f xml:space="preserve"> IF( InpS!T93, InpS!T93, S181 * ( 1 + T$6) )</f>
        <v>1.5396851773406648</v>
      </c>
      <c r="U181" s="110">
        <f xml:space="preserve"> IF( InpS!U93, InpS!U93, T181 * ( 1 + U$6) )</f>
        <v>1.5704739617903638</v>
      </c>
      <c r="V181" s="110">
        <f xml:space="preserve"> IF( InpS!V93, InpS!V93, U181 * ( 1 + V$6) )</f>
        <v>1.6018784235628305</v>
      </c>
      <c r="W181" s="110">
        <f xml:space="preserve"> IF( InpS!W93, InpS!W93, V181 * ( 1 + W$6) )</f>
        <v>1.6339108742375097</v>
      </c>
      <c r="X181" s="110">
        <f xml:space="preserve"> IF( InpS!X93, InpS!X93, W181 * ( 1 + X$6) )</f>
        <v>1.6665838715861017</v>
      </c>
      <c r="Y181" s="110">
        <f xml:space="preserve"> IF( InpS!Y93, InpS!Y93, X181 * ( 1 + Y$6) )</f>
        <v>1.6999102244956199</v>
      </c>
      <c r="Z181" s="110">
        <f xml:space="preserve"> IF( InpS!Z93, InpS!Z93, Y181 * ( 1 + Z$6) )</f>
        <v>1.7339029979898957</v>
      </c>
      <c r="AA181" s="110">
        <f xml:space="preserve"> IF( InpS!AA93, InpS!AA93, Z181 * ( 1 + AA$6) )</f>
        <v>1.7685755183514955</v>
      </c>
      <c r="AB181" s="110">
        <f xml:space="preserve"> IF( InpS!AB93, InpS!AB93, AA181 * ( 1 + AB$6) )</f>
        <v>1.8039413783460618</v>
      </c>
      <c r="AC181" s="110">
        <f xml:space="preserve"> IF( InpS!AC93, InpS!AC93, AB181 * ( 1 + AC$6) )</f>
        <v>1.8400144425511225</v>
      </c>
      <c r="AD181" s="110">
        <f xml:space="preserve"> IF( InpS!AD93, InpS!AD93, AC181 * ( 1 + AD$6) )</f>
        <v>1.8768088527914601</v>
      </c>
      <c r="AE181" s="110">
        <f xml:space="preserve"> IF( InpS!AE93, InpS!AE93, AD181 * ( 1 + AE$6) )</f>
        <v>1.9143390336831723</v>
      </c>
      <c r="AF181" s="110">
        <f xml:space="preserve"> IF( InpS!AF93, InpS!AF93, AE181 * ( 1 + AF$6) )</f>
        <v>1.9526196982885933</v>
      </c>
      <c r="AG181" s="110">
        <f xml:space="preserve"> IF( InpS!AG93, InpS!AG93, AF181 * ( 1 + AG$6) )</f>
        <v>1.991665853884298</v>
      </c>
      <c r="AH181" s="110">
        <f xml:space="preserve"> IF( InpS!AH93, InpS!AH93, AG181 * ( 1 + AH$6) )</f>
        <v>2.0314928078444461</v>
      </c>
      <c r="AI181" s="110">
        <f xml:space="preserve"> IF( InpS!AI93, InpS!AI93, AH181 * ( 1 + AI$6) )</f>
        <v>2.0721161736417759</v>
      </c>
      <c r="AJ181" s="110">
        <f xml:space="preserve"> IF( InpS!AJ93, InpS!AJ93, AI181 * ( 1 + AJ$6) )</f>
        <v>2.113551876968597</v>
      </c>
      <c r="AK181" s="110">
        <f xml:space="preserve"> IF( InpS!AK93, InpS!AK93, AJ181 * ( 1 + AK$6) )</f>
        <v>2.155816161980185</v>
      </c>
      <c r="AL181" s="110">
        <f xml:space="preserve"> IF( InpS!AL93, InpS!AL93, AK181 * ( 1 + AL$6) )</f>
        <v>2.1989255976630222</v>
      </c>
      <c r="AM181" s="110">
        <f xml:space="preserve"> IF( InpS!AM93, InpS!AM93, AL181 * ( 1 + AM$6) )</f>
        <v>2.2428970843303859</v>
      </c>
      <c r="AN181" s="110">
        <f xml:space="preserve"> IF( InpS!AN93, InpS!AN93, AM181 * ( 1 + AN$6) )</f>
        <v>2.2877478602478236</v>
      </c>
      <c r="AO181" s="110">
        <f xml:space="preserve"> IF( InpS!AO93, InpS!AO93, AN181 * ( 1 + AO$6) )</f>
        <v>2.3334955083911204</v>
      </c>
      <c r="AP181" s="110">
        <f xml:space="preserve"> IF( InpS!AP93, InpS!AP93, AO181 * ( 1 + AP$6) )</f>
        <v>2.3801579633394017</v>
      </c>
      <c r="AQ181" s="110">
        <f xml:space="preserve"> IF( InpS!AQ93, InpS!AQ93, AP181 * ( 1 + AQ$6) )</f>
        <v>2.4277535183060759</v>
      </c>
      <c r="AR181" s="110">
        <f xml:space="preserve"> IF( InpS!AR93, InpS!AR93, AQ181 * ( 1 + AR$6) )</f>
        <v>2.4763008323103763</v>
      </c>
      <c r="AS181" s="110">
        <f xml:space="preserve"> IF( InpS!AS93, InpS!AS93, AR181 * ( 1 + AS$6) )</f>
        <v>2.525818937492307</v>
      </c>
      <c r="AT181" s="110">
        <f xml:space="preserve"> IF( InpS!AT93, InpS!AT93, AS181 * ( 1 + AT$6) )</f>
        <v>2.5763272465738667</v>
      </c>
      <c r="AU181" s="110">
        <f xml:space="preserve"> IF( InpS!AU93, InpS!AU93, AT181 * ( 1 + AU$6) )</f>
        <v>2.6278455604694733</v>
      </c>
      <c r="AV181" s="110">
        <f xml:space="preserve"> IF( InpS!AV93, InpS!AV93, AU181 * ( 1 + AV$6) )</f>
        <v>2.680394076048572</v>
      </c>
      <c r="AW181" s="110">
        <f xml:space="preserve"> IF( InpS!AW93, InpS!AW93, AV181 * ( 1 + AW$6) )</f>
        <v>2.7339933940534697</v>
      </c>
      <c r="AX181" s="110">
        <f xml:space="preserve"> IF( InpS!AX93, InpS!AX93, AW181 * ( 1 + AX$6) )</f>
        <v>2.7886645271755031</v>
      </c>
      <c r="AY181" s="110">
        <f xml:space="preserve"> IF( InpS!AY93, InpS!AY93, AX181 * ( 1 + AY$6) )</f>
        <v>2.844428908292703</v>
      </c>
      <c r="AZ181" s="110">
        <f xml:space="preserve"> IF( InpS!AZ93, InpS!AZ93, AY181 * ( 1 + AZ$6) )</f>
        <v>2.9013083988721853</v>
      </c>
      <c r="BA181" s="110">
        <f xml:space="preserve"> IF( InpS!BA93, InpS!BA93, AZ181 * ( 1 + BA$6) )</f>
        <v>2.9593252975405635</v>
      </c>
      <c r="BB181" s="110">
        <f xml:space="preserve"> IF( InpS!BB93, InpS!BB93, BA181 * ( 1 + BB$6) )</f>
        <v>3.0185023488257419</v>
      </c>
      <c r="BC181" s="110">
        <f xml:space="preserve"> IF( InpS!BC93, InpS!BC93, BB181 * ( 1 + BC$6) )</f>
        <v>3.0788627520735177</v>
      </c>
      <c r="BD181" s="110">
        <f xml:space="preserve"> IF( InpS!BD93, InpS!BD93, BC181 * ( 1 + BD$6) )</f>
        <v>3.1404301705424849</v>
      </c>
      <c r="BE181" s="110">
        <f xml:space="preserve"> IF( InpS!BE93, InpS!BE93, BD181 * ( 1 + BE$6) )</f>
        <v>3.203228740680808</v>
      </c>
      <c r="BF181" s="110">
        <f xml:space="preserve"> IF( InpS!BF93, InpS!BF93, BE181 * ( 1 + BF$6) )</f>
        <v>3.2672830815885021</v>
      </c>
      <c r="BG181" s="110">
        <f xml:space="preserve"> IF( InpS!BG93, InpS!BG93, BF181 * ( 1 + BG$6) )</f>
        <v>3.3326183046689275</v>
      </c>
      <c r="BH181" s="110">
        <f xml:space="preserve"> IF( InpS!BH93, InpS!BH93, BG181 * ( 1 + BH$6) )</f>
        <v>3.3992600234732846</v>
      </c>
      <c r="BI181" s="110">
        <f xml:space="preserve"> IF( InpS!BI93, InpS!BI93, BH181 * ( 1 + BI$6) )</f>
        <v>3.4672343637419649</v>
      </c>
      <c r="BJ181" s="110">
        <f xml:space="preserve"> IF( InpS!BJ93, InpS!BJ93, BI181 * ( 1 + BJ$6) )</f>
        <v>3.5365679736466999</v>
      </c>
      <c r="BK181" s="110">
        <f xml:space="preserve"> IF( InpS!BK93, InpS!BK93, BJ181 * ( 1 + BK$6) )</f>
        <v>3.6072880342375186</v>
      </c>
      <c r="BL181" s="110">
        <f xml:space="preserve"> IF( InpS!BL93, InpS!BL93, BK181 * ( 1 + BL$6) )</f>
        <v>3.6794222700986099</v>
      </c>
      <c r="BM181" s="110">
        <f xml:space="preserve"> IF( InpS!BM93, InpS!BM93, BL181 * ( 1 + BM$6) )</f>
        <v>3.75299896021727</v>
      </c>
      <c r="BN181" s="110">
        <f xml:space="preserve"> IF( InpS!BN93, InpS!BN93, BM181 * ( 1 + BN$6) )</f>
        <v>3.8280469490701936</v>
      </c>
      <c r="BO181" s="110">
        <f xml:space="preserve"> IF( InpS!BO93, InpS!BO93, BN181 * ( 1 + BO$6) )</f>
        <v>3.9045956579314551</v>
      </c>
      <c r="BP181" s="110">
        <f xml:space="preserve"> IF( InpS!BP93, InpS!BP93, BO181 * ( 1 + BP$6) )</f>
        <v>3.9826750964066124</v>
      </c>
      <c r="BQ181" s="110">
        <f xml:space="preserve"> IF( InpS!BQ93, InpS!BQ93, BP181 * ( 1 + BQ$6) )</f>
        <v>4.0623158741974583</v>
      </c>
      <c r="BR181" s="110">
        <f xml:space="preserve"> IF( InpS!BR93, InpS!BR93, BQ181 * ( 1 + BR$6) )</f>
        <v>4.1435492131020277</v>
      </c>
      <c r="BS181" s="110">
        <f xml:space="preserve"> IF( InpS!BS93, InpS!BS93, BR181 * ( 1 + BS$6) )</f>
        <v>4.2264069592545654</v>
      </c>
      <c r="BT181" s="110">
        <f xml:space="preserve"> IF( InpS!BT93, InpS!BT93, BS181 * ( 1 + BT$6) )</f>
        <v>4.3109215956102584</v>
      </c>
      <c r="BU181" s="110">
        <f xml:space="preserve"> IF( InpS!BU93, InpS!BU93, BT181 * ( 1 + BU$6) )</f>
        <v>4.397126254679617</v>
      </c>
      <c r="BV181" s="110">
        <f xml:space="preserve"> IF( InpS!BV93, InpS!BV93, BU181 * ( 1 + BV$6) )</f>
        <v>4.4850547315175087</v>
      </c>
      <c r="BW181" s="110">
        <f xml:space="preserve"> IF( InpS!BW93, InpS!BW93, BV181 * ( 1 + BW$6) )</f>
        <v>4.5747414969719262</v>
      </c>
      <c r="BX181" s="110">
        <f xml:space="preserve"> IF( InpS!BX93, InpS!BX93, BW181 * ( 1 + BX$6) )</f>
        <v>4.6662217111976929</v>
      </c>
      <c r="BY181" s="110">
        <f xml:space="preserve"> IF( InpS!BY93, InpS!BY93, BX181 * ( 1 + BY$6) )</f>
        <v>4.7595312374403971</v>
      </c>
      <c r="BZ181" s="110">
        <f xml:space="preserve"> IF( InpS!BZ93, InpS!BZ93, BY181 * ( 1 + BZ$6) )</f>
        <v>4.8547066560959591</v>
      </c>
      <c r="CA181" s="110">
        <f xml:space="preserve"> IF( InpS!CA93, InpS!CA93, BZ181 * ( 1 + CA$6) )</f>
        <v>4.9517852790513492</v>
      </c>
      <c r="CB181" s="110">
        <f xml:space="preserve"> IF( InpS!CB93, InpS!CB93, CA181 * ( 1 + CB$6) )</f>
        <v>5.0508051643120693</v>
      </c>
      <c r="CC181" s="110">
        <f xml:space="preserve"> IF( InpS!CC93, InpS!CC93, CB181 * ( 1 + CC$6) )</f>
        <v>5.151805130922142</v>
      </c>
      <c r="CD181" s="110">
        <f xml:space="preserve"> IF( InpS!CD93, InpS!CD93, CC181 * ( 1 + CD$6) )</f>
        <v>5.2548247741824472</v>
      </c>
      <c r="CE181" s="110">
        <f xml:space="preserve"> IF( InpS!CE93, InpS!CE93, CD181 * ( 1 + CE$6) )</f>
        <v>5.3599044811733814</v>
      </c>
      <c r="CF181" s="110">
        <f xml:space="preserve"> IF( InpS!CF93, InpS!CF93, CE181 * ( 1 + CF$6) )</f>
        <v>5.4670854465879168</v>
      </c>
      <c r="CG181" s="110">
        <f xml:space="preserve"> IF( InpS!CG93, InpS!CG93, CF181 * ( 1 + CG$6) )</f>
        <v>5.5764096888812746</v>
      </c>
      <c r="CH181" s="110">
        <f xml:space="preserve"> IF( InpS!CH93, InpS!CH93, CG181 * ( 1 + CH$6) )</f>
        <v>5.6879200667435352</v>
      </c>
      <c r="CI181" s="110">
        <f xml:space="preserve"> IF( InpS!CI93, InpS!CI93, CH181 * ( 1 + CI$6) )</f>
        <v>5.8016602959016526</v>
      </c>
      <c r="CJ181" s="110">
        <f xml:space="preserve"> IF( InpS!CJ93, InpS!CJ93, CI181 * ( 1 + CJ$6) )</f>
        <v>5.9176749662574553</v>
      </c>
      <c r="CK181" s="110">
        <f xml:space="preserve"> IF( InpS!CK93, InpS!CK93, CJ181 * ( 1 + CK$6) )</f>
        <v>6.036009559368348</v>
      </c>
      <c r="CL181" s="110">
        <f xml:space="preserve"> IF( InpS!CL93, InpS!CL93, CK181 * ( 1 + CL$6) )</f>
        <v>6.1567104662775769</v>
      </c>
      <c r="CM181" s="110">
        <f xml:space="preserve"> IF( InpS!CM93, InpS!CM93, CL181 * ( 1 + CM$6) )</f>
        <v>6.2798250057010385</v>
      </c>
      <c r="CN181" s="110">
        <f xml:space="preserve"> IF( InpS!CN93, InpS!CN93, CM181 * ( 1 + CN$6) )</f>
        <v>6.4054014425777703</v>
      </c>
      <c r="CO181" s="110">
        <f xml:space="preserve"> IF( InpS!CO93, InpS!CO93, CN181 * ( 1 + CO$6) )</f>
        <v>6.53348900699139</v>
      </c>
    </row>
    <row r="182" spans="1:93" s="82" customFormat="1" outlineLevel="2" x14ac:dyDescent="0.2">
      <c r="A182" s="102"/>
      <c r="B182" s="103"/>
      <c r="D182" s="44"/>
      <c r="E182" s="45"/>
      <c r="G182" s="86"/>
      <c r="H182" s="239"/>
      <c r="I182" s="90"/>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c r="BZ182" s="243"/>
      <c r="CA182" s="243"/>
      <c r="CB182" s="243"/>
      <c r="CC182" s="243"/>
      <c r="CD182" s="243"/>
      <c r="CE182" s="243"/>
      <c r="CF182" s="243"/>
      <c r="CG182" s="243"/>
      <c r="CH182" s="243"/>
      <c r="CI182" s="243"/>
      <c r="CJ182" s="243"/>
      <c r="CK182" s="243"/>
      <c r="CL182" s="243"/>
      <c r="CM182" s="243"/>
      <c r="CN182" s="243"/>
      <c r="CO182" s="243"/>
    </row>
    <row r="183" spans="1:93" outlineLevel="2" x14ac:dyDescent="0.2">
      <c r="B183" s="61"/>
      <c r="D183" s="39"/>
      <c r="E183" s="18" t="str">
        <f xml:space="preserve"> InpS!E95</f>
        <v>Waste: Intermediate volumetric rate</v>
      </c>
      <c r="G183" s="19">
        <f xml:space="preserve"> UserInput!$G$62</f>
        <v>0</v>
      </c>
      <c r="H183" s="80" t="str">
        <f xml:space="preserve"> InpS!H95</f>
        <v>£/m3</v>
      </c>
      <c r="I183" s="78"/>
      <c r="K183" s="110">
        <f xml:space="preserve"> IF( InpS!K95, InpS!K95, J183 * ( 1 + K$6) )</f>
        <v>0.91749999999999998</v>
      </c>
      <c r="L183" s="110">
        <f xml:space="preserve"> IF( InpS!L95, InpS!L95, K183 * ( 1 + L$6) )</f>
        <v>0.97530000000000006</v>
      </c>
      <c r="M183" s="110">
        <f xml:space="preserve"> IF( InpS!M95, InpS!M95, L183 * ( 1 + M$6) )</f>
        <v>0.95350000000000001</v>
      </c>
      <c r="N183" s="110">
        <f xml:space="preserve"> IF( InpS!N95, InpS!N95, M183 * ( 1 + N$6) )</f>
        <v>1.1787000000000001</v>
      </c>
      <c r="O183" s="110">
        <f xml:space="preserve"> IF( InpS!O95, InpS!O95, N183 * ( 1 + O$6) )</f>
        <v>1.3324</v>
      </c>
      <c r="P183" s="110">
        <f xml:space="preserve"> IF( InpS!P95, InpS!P95, O183 * ( 1 + P$6) )</f>
        <v>1.3931</v>
      </c>
      <c r="Q183" s="110">
        <f xml:space="preserve"> IF( InpS!Q95, InpS!Q95, P183 * ( 1 + Q$6) )</f>
        <v>1.3872</v>
      </c>
      <c r="R183" s="110">
        <f xml:space="preserve"> IF( InpS!R95, InpS!R95, Q183 * ( 1 + R$6) )</f>
        <v>1.4037999999999999</v>
      </c>
      <c r="S183" s="110">
        <f xml:space="preserve"> IF( InpS!S95, InpS!S95, R183 * ( 1 + S$6) )</f>
        <v>1.4197</v>
      </c>
      <c r="T183" s="110">
        <f xml:space="preserve"> IF( InpS!T95, InpS!T95, S183 * ( 1 + T$6) )</f>
        <v>1.4480894642401732</v>
      </c>
      <c r="U183" s="110">
        <f xml:space="preserve"> IF( InpS!U95, InpS!U95, T183 * ( 1 + U$6) )</f>
        <v>1.4770466270644445</v>
      </c>
      <c r="V183" s="110">
        <f xml:space="preserve"> IF( InpS!V95, InpS!V95, U183 * ( 1 + V$6) )</f>
        <v>1.5065828406307715</v>
      </c>
      <c r="W183" s="110">
        <f xml:space="preserve"> IF( InpS!W95, InpS!W95, V183 * ( 1 + W$6) )</f>
        <v>1.5367096841040024</v>
      </c>
      <c r="X183" s="110">
        <f xml:space="preserve"> IF( InpS!X95, InpS!X95, W183 * ( 1 + X$6) )</f>
        <v>1.5674389681952883</v>
      </c>
      <c r="Y183" s="110">
        <f xml:space="preserve"> IF( InpS!Y95, InpS!Y95, X183 * ( 1 + Y$6) )</f>
        <v>1.5987827397922696</v>
      </c>
      <c r="Z183" s="110">
        <f xml:space="preserve"> IF( InpS!Z95, InpS!Z95, Y183 * ( 1 + Z$6) )</f>
        <v>1.630753286681851</v>
      </c>
      <c r="AA183" s="110">
        <f xml:space="preserve"> IF( InpS!AA95, InpS!AA95, Z183 * ( 1 + AA$6) )</f>
        <v>1.663363142367418</v>
      </c>
      <c r="AB183" s="110">
        <f xml:space="preserve"> IF( InpS!AB95, InpS!AB95, AA183 * ( 1 + AB$6) )</f>
        <v>1.6966250909823803</v>
      </c>
      <c r="AC183" s="110">
        <f xml:space="preserve"> IF( InpS!AC95, InpS!AC95, AB183 * ( 1 + AC$6) )</f>
        <v>1.7305521723019726</v>
      </c>
      <c r="AD183" s="110">
        <f xml:space="preserve"> IF( InpS!AD95, InpS!AD95, AC183 * ( 1 + AD$6) )</f>
        <v>1.7651576868552734</v>
      </c>
      <c r="AE183" s="110">
        <f xml:space="preserve"> IF( InpS!AE95, InpS!AE95, AD183 * ( 1 + AE$6) )</f>
        <v>1.8004552011394495</v>
      </c>
      <c r="AF183" s="110">
        <f xml:space="preserve"> IF( InpS!AF95, InpS!AF95, AE183 * ( 1 + AF$6) )</f>
        <v>1.8364585529382678</v>
      </c>
      <c r="AG183" s="110">
        <f xml:space="preserve"> IF( InpS!AG95, InpS!AG95, AF183 * ( 1 + AG$6) )</f>
        <v>1.8731818567469607</v>
      </c>
      <c r="AH183" s="110">
        <f xml:space="preserve"> IF( InpS!AH95, InpS!AH95, AG183 * ( 1 + AH$6) )</f>
        <v>1.9106395093055712</v>
      </c>
      <c r="AI183" s="110">
        <f xml:space="preserve"> IF( InpS!AI95, InpS!AI95, AH183 * ( 1 + AI$6) )</f>
        <v>1.9488461952429472</v>
      </c>
      <c r="AJ183" s="110">
        <f xml:space="preserve"> IF( InpS!AJ95, InpS!AJ95, AI183 * ( 1 + AJ$6) )</f>
        <v>1.9878168928335984</v>
      </c>
      <c r="AK183" s="110">
        <f xml:space="preserve"> IF( InpS!AK95, InpS!AK95, AJ183 * ( 1 + AK$6) )</f>
        <v>2.0275668798696707</v>
      </c>
      <c r="AL183" s="110">
        <f xml:space="preserve"> IF( InpS!AL95, InpS!AL95, AK183 * ( 1 + AL$6) )</f>
        <v>2.0681117396503423</v>
      </c>
      <c r="AM183" s="110">
        <f xml:space="preserve"> IF( InpS!AM95, InpS!AM95, AL183 * ( 1 + AM$6) )</f>
        <v>2.1094673670909891</v>
      </c>
      <c r="AN183" s="110">
        <f xml:space="preserve"> IF( InpS!AN95, InpS!AN95, AM183 * ( 1 + AN$6) )</f>
        <v>2.1516499749545113</v>
      </c>
      <c r="AO183" s="110">
        <f xml:space="preserve"> IF( InpS!AO95, InpS!AO95, AN183 * ( 1 + AO$6) )</f>
        <v>2.1946761002072694</v>
      </c>
      <c r="AP183" s="110">
        <f xml:space="preserve"> IF( InpS!AP95, InpS!AP95, AO183 * ( 1 + AP$6) )</f>
        <v>2.2385626105021186</v>
      </c>
      <c r="AQ183" s="110">
        <f xml:space="preserve"> IF( InpS!AQ95, InpS!AQ95, AP183 * ( 1 + AQ$6) )</f>
        <v>2.2833267107910804</v>
      </c>
      <c r="AR183" s="110">
        <f xml:space="preserve"> IF( InpS!AR95, InpS!AR95, AQ183 * ( 1 + AR$6) )</f>
        <v>2.328985950070249</v>
      </c>
      <c r="AS183" s="110">
        <f xml:space="preserve"> IF( InpS!AS95, InpS!AS95, AR183 * ( 1 + AS$6) )</f>
        <v>2.3755582282595746</v>
      </c>
      <c r="AT183" s="110">
        <f xml:space="preserve"> IF( InpS!AT95, InpS!AT95, AS183 * ( 1 + AT$6) )</f>
        <v>2.4230618032202176</v>
      </c>
      <c r="AU183" s="110">
        <f xml:space="preserve"> IF( InpS!AU95, InpS!AU95, AT183 * ( 1 + AU$6) )</f>
        <v>2.4715152979122301</v>
      </c>
      <c r="AV183" s="110">
        <f xml:space="preserve"> IF( InpS!AV95, InpS!AV95, AU183 * ( 1 + AV$6) )</f>
        <v>2.5209377076953676</v>
      </c>
      <c r="AW183" s="110">
        <f xml:space="preserve"> IF( InpS!AW95, InpS!AW95, AV183 * ( 1 + AW$6) )</f>
        <v>2.571348407775893</v>
      </c>
      <c r="AX183" s="110">
        <f xml:space="preserve"> IF( InpS!AX95, InpS!AX95, AW183 * ( 1 + AX$6) )</f>
        <v>2.6227671608022933</v>
      </c>
      <c r="AY183" s="110">
        <f xml:space="preserve"> IF( InpS!AY95, InpS!AY95, AX183 * ( 1 + AY$6) )</f>
        <v>2.6752141246128853</v>
      </c>
      <c r="AZ183" s="110">
        <f xml:space="preserve"> IF( InpS!AZ95, InpS!AZ95, AY183 * ( 1 + AZ$6) )</f>
        <v>2.7287098601383515</v>
      </c>
      <c r="BA183" s="110">
        <f xml:space="preserve"> IF( InpS!BA95, InpS!BA95, AZ183 * ( 1 + BA$6) )</f>
        <v>2.7832753394622975</v>
      </c>
      <c r="BB183" s="110">
        <f xml:space="preserve"> IF( InpS!BB95, InpS!BB95, BA183 * ( 1 + BB$6) )</f>
        <v>2.8389319540429985</v>
      </c>
      <c r="BC183" s="110">
        <f xml:space="preserve"> IF( InpS!BC95, InpS!BC95, BB183 * ( 1 + BC$6) )</f>
        <v>2.895701523099552</v>
      </c>
      <c r="BD183" s="110">
        <f xml:space="preserve"> IF( InpS!BD95, InpS!BD95, BC183 * ( 1 + BD$6) )</f>
        <v>2.9536063021657282</v>
      </c>
      <c r="BE183" s="110">
        <f xml:space="preserve"> IF( InpS!BE95, InpS!BE95, BD183 * ( 1 + BE$6) )</f>
        <v>3.0126689918148686</v>
      </c>
      <c r="BF183" s="110">
        <f xml:space="preserve"> IF( InpS!BF95, InpS!BF95, BE183 * ( 1 + BF$6) )</f>
        <v>3.0729127465592563</v>
      </c>
      <c r="BG183" s="110">
        <f xml:space="preserve"> IF( InpS!BG95, InpS!BG95, BF183 * ( 1 + BG$6) )</f>
        <v>3.1343611839274446</v>
      </c>
      <c r="BH183" s="110">
        <f xml:space="preserve"> IF( InpS!BH95, InpS!BH95, BG183 * ( 1 + BH$6) )</f>
        <v>3.1970383937231026</v>
      </c>
      <c r="BI183" s="110">
        <f xml:space="preserve"> IF( InpS!BI95, InpS!BI95, BH183 * ( 1 + BI$6) )</f>
        <v>3.2609689474690087</v>
      </c>
      <c r="BJ183" s="110">
        <f xml:space="preserve"> IF( InpS!BJ95, InpS!BJ95, BI183 * ( 1 + BJ$6) )</f>
        <v>3.3261779080398948</v>
      </c>
      <c r="BK183" s="110">
        <f xml:space="preserve"> IF( InpS!BK95, InpS!BK95, BJ183 * ( 1 + BK$6) )</f>
        <v>3.3926908394879143</v>
      </c>
      <c r="BL183" s="110">
        <f xml:space="preserve"> IF( InpS!BL95, InpS!BL95, BK183 * ( 1 + BL$6) )</f>
        <v>3.4605338170645892</v>
      </c>
      <c r="BM183" s="110">
        <f xml:space="preserve"> IF( InpS!BM95, InpS!BM95, BL183 * ( 1 + BM$6) )</f>
        <v>3.5297334374431659</v>
      </c>
      <c r="BN183" s="110">
        <f xml:space="preserve"> IF( InpS!BN95, InpS!BN95, BM183 * ( 1 + BN$6) )</f>
        <v>3.6003168291453824</v>
      </c>
      <c r="BO183" s="110">
        <f xml:space="preserve"> IF( InpS!BO95, InpS!BO95, BN183 * ( 1 + BO$6) )</f>
        <v>3.672311663176739</v>
      </c>
      <c r="BP183" s="110">
        <f xml:space="preserve"> IF( InpS!BP95, InpS!BP95, BO183 * ( 1 + BP$6) )</f>
        <v>3.7457461638744407</v>
      </c>
      <c r="BQ183" s="110">
        <f xml:space="preserve"> IF( InpS!BQ95, InpS!BQ95, BP183 * ( 1 + BQ$6) )</f>
        <v>3.8206491199722641</v>
      </c>
      <c r="BR183" s="110">
        <f xml:space="preserve"> IF( InpS!BR95, InpS!BR95, BQ183 * ( 1 + BR$6) )</f>
        <v>3.8970498958866839</v>
      </c>
      <c r="BS183" s="110">
        <f xml:space="preserve"> IF( InpS!BS95, InpS!BS95, BR183 * ( 1 + BS$6) )</f>
        <v>3.9749784432286899</v>
      </c>
      <c r="BT183" s="110">
        <f xml:space="preserve"> IF( InpS!BT95, InpS!BT95, BS183 * ( 1 + BT$6) )</f>
        <v>4.0544653125457994</v>
      </c>
      <c r="BU183" s="110">
        <f xml:space="preserve"> IF( InpS!BU95, InpS!BU95, BT183 * ( 1 + BU$6) )</f>
        <v>4.1355416652988755</v>
      </c>
      <c r="BV183" s="110">
        <f xml:space="preserve"> IF( InpS!BV95, InpS!BV95, BU183 * ( 1 + BV$6) )</f>
        <v>4.2182392860784406</v>
      </c>
      <c r="BW183" s="110">
        <f xml:space="preserve"> IF( InpS!BW95, InpS!BW95, BV183 * ( 1 + BW$6) )</f>
        <v>4.3025905950652819</v>
      </c>
      <c r="BX183" s="110">
        <f xml:space="preserve"> IF( InpS!BX95, InpS!BX95, BW183 * ( 1 + BX$6) )</f>
        <v>4.3886286607402214</v>
      </c>
      <c r="BY183" s="110">
        <f xml:space="preserve"> IF( InpS!BY95, InpS!BY95, BX183 * ( 1 + BY$6) )</f>
        <v>4.4763872128480502</v>
      </c>
      <c r="BZ183" s="110">
        <f xml:space="preserve"> IF( InpS!BZ95, InpS!BZ95, BY183 * ( 1 + BZ$6) )</f>
        <v>4.5659006556206911</v>
      </c>
      <c r="CA183" s="110">
        <f xml:space="preserve"> IF( InpS!CA95, InpS!CA95, BZ183 * ( 1 + CA$6) )</f>
        <v>4.6572040812647906</v>
      </c>
      <c r="CB183" s="110">
        <f xml:space="preserve"> IF( InpS!CB95, InpS!CB95, CA183 * ( 1 + CB$6) )</f>
        <v>4.7503332837190104</v>
      </c>
      <c r="CC183" s="110">
        <f xml:space="preserve"> IF( InpS!CC95, InpS!CC95, CB183 * ( 1 + CC$6) )</f>
        <v>4.8453247726864301</v>
      </c>
      <c r="CD183" s="110">
        <f xml:space="preserve"> IF( InpS!CD95, InpS!CD95, CC183 * ( 1 + CD$6) )</f>
        <v>4.9422157879475463</v>
      </c>
      <c r="CE183" s="110">
        <f xml:space="preserve"> IF( InpS!CE95, InpS!CE95, CD183 * ( 1 + CE$6) )</f>
        <v>5.0410443139594898</v>
      </c>
      <c r="CF183" s="110">
        <f xml:space="preserve"> IF( InpS!CF95, InpS!CF95, CE183 * ( 1 + CF$6) )</f>
        <v>5.1418490947471787</v>
      </c>
      <c r="CG183" s="110">
        <f xml:space="preserve"> IF( InpS!CG95, InpS!CG95, CF183 * ( 1 + CG$6) )</f>
        <v>5.2446696490922466</v>
      </c>
      <c r="CH183" s="110">
        <f xml:space="preserve"> IF( InpS!CH95, InpS!CH95, CG183 * ( 1 + CH$6) )</f>
        <v>5.3495462860257019</v>
      </c>
      <c r="CI183" s="110">
        <f xml:space="preserve"> IF( InpS!CI95, InpS!CI95, CH183 * ( 1 + CI$6) )</f>
        <v>5.4565201206303922</v>
      </c>
      <c r="CJ183" s="110">
        <f xml:space="preserve"> IF( InpS!CJ95, InpS!CJ95, CI183 * ( 1 + CJ$6) )</f>
        <v>5.5656330901594639</v>
      </c>
      <c r="CK183" s="110">
        <f xml:space="preserve"> IF( InpS!CK95, InpS!CK95, CJ183 * ( 1 + CK$6) )</f>
        <v>5.6769279704771423</v>
      </c>
      <c r="CL183" s="110">
        <f xml:space="preserve"> IF( InpS!CL95, InpS!CL95, CK183 * ( 1 + CL$6) )</f>
        <v>5.7904483928282735</v>
      </c>
      <c r="CM183" s="110">
        <f xml:space="preserve"> IF( InpS!CM95, InpS!CM95, CL183 * ( 1 + CM$6) )</f>
        <v>5.9062388609432039</v>
      </c>
      <c r="CN183" s="110">
        <f xml:space="preserve"> IF( InpS!CN95, InpS!CN95, CM183 * ( 1 + CN$6) )</f>
        <v>6.0243447684847053</v>
      </c>
      <c r="CO183" s="110">
        <f xml:space="preserve"> IF( InpS!CO95, InpS!CO95, CN183 * ( 1 + CO$6) )</f>
        <v>6.1448124168437754</v>
      </c>
    </row>
    <row r="184" spans="1:93" outlineLevel="2" x14ac:dyDescent="0.2">
      <c r="B184" s="61"/>
      <c r="D184" s="39"/>
      <c r="E184" s="18" t="str">
        <f xml:space="preserve"> InpS!E96</f>
        <v>Waste: Intermediate fixed charge</v>
      </c>
      <c r="G184" s="19">
        <f xml:space="preserve"> UserInput!$G$58</f>
        <v>0</v>
      </c>
      <c r="H184" s="80" t="str">
        <f xml:space="preserve"> InpS!H96</f>
        <v>£</v>
      </c>
      <c r="I184" s="78"/>
      <c r="K184" s="306">
        <f xml:space="preserve"> IF( InpS!K96, InpS!K96, J184 * ( 1 + K$6) )</f>
        <v>0</v>
      </c>
      <c r="L184" s="306">
        <f xml:space="preserve"> IF( InpS!L96, InpS!L96, K184 * ( 1 + L$6) )</f>
        <v>42.21</v>
      </c>
      <c r="M184" s="306">
        <f xml:space="preserve"> IF( InpS!M96, InpS!M96, L184 * ( 1 + M$6) )</f>
        <v>76.55</v>
      </c>
      <c r="N184" s="306">
        <f xml:space="preserve"> IF( InpS!N96, InpS!N96, M184 * ( 1 + N$6) )</f>
        <v>186.83</v>
      </c>
      <c r="O184" s="306">
        <f xml:space="preserve"> IF( InpS!O96, InpS!O96, N184 * ( 1 + O$6) )</f>
        <v>326.7</v>
      </c>
      <c r="P184" s="306">
        <f xml:space="preserve"> IF( InpS!P96, InpS!P96, O184 * ( 1 + P$6) )</f>
        <v>500.5</v>
      </c>
      <c r="Q184" s="306">
        <f xml:space="preserve"> IF( InpS!Q96, InpS!Q96, P184 * ( 1 + Q$6) )</f>
        <v>615.29999999999995</v>
      </c>
      <c r="R184" s="306">
        <f xml:space="preserve"> IF( InpS!R96, InpS!R96, Q184 * ( 1 + R$6) )</f>
        <v>751.98</v>
      </c>
      <c r="S184" s="306">
        <f xml:space="preserve"> IF( InpS!S96, InpS!S96, R184 * ( 1 + S$6) )</f>
        <v>898.4</v>
      </c>
      <c r="T184" s="306">
        <f xml:space="preserve"> IF( InpS!T96, InpS!T96, S184 * ( 1 + T$6) )</f>
        <v>916.3651297269646</v>
      </c>
      <c r="U184" s="306">
        <f xml:space="preserve"> IF( InpS!U96, InpS!U96, T184 * ( 1 + U$6) )</f>
        <v>934.68950465217802</v>
      </c>
      <c r="V184" s="306">
        <f xml:space="preserve"> IF( InpS!V96, InpS!V96, U184 * ( 1 + V$6) )</f>
        <v>953.38030853186262</v>
      </c>
      <c r="W184" s="306">
        <f xml:space="preserve"> IF( InpS!W96, InpS!W96, V184 * ( 1 + W$6) )</f>
        <v>972.44486877441432</v>
      </c>
      <c r="X184" s="306">
        <f xml:space="preserve"> IF( InpS!X96, InpS!X96, W184 * ( 1 + X$6) )</f>
        <v>991.89065931298671</v>
      </c>
      <c r="Y184" s="306">
        <f xml:space="preserve"> IF( InpS!Y96, InpS!Y96, X184 * ( 1 + Y$6) )</f>
        <v>1011.7253035355182</v>
      </c>
      <c r="Z184" s="306">
        <f xml:space="preserve"> IF( InpS!Z96, InpS!Z96, Y184 * ( 1 + Z$6) )</f>
        <v>1031.9565772733501</v>
      </c>
      <c r="AA184" s="306">
        <f xml:space="preserve"> IF( InpS!AA96, InpS!AA96, Z184 * ( 1 + AA$6) )</f>
        <v>1052.5924118496082</v>
      </c>
      <c r="AB184" s="306">
        <f xml:space="preserve"> IF( InpS!AB96, InpS!AB96, AA184 * ( 1 + AB$6) )</f>
        <v>1073.6408971885405</v>
      </c>
      <c r="AC184" s="306">
        <f xml:space="preserve"> IF( InpS!AC96, InpS!AC96, AB184 * ( 1 + AC$6) )</f>
        <v>1095.1102849870342</v>
      </c>
      <c r="AD184" s="306">
        <f xml:space="preserve"> IF( InpS!AD96, InpS!AD96, AC184 * ( 1 + AD$6) )</f>
        <v>1117.0089919495513</v>
      </c>
      <c r="AE184" s="306">
        <f xml:space="preserve"> IF( InpS!AE96, InpS!AE96, AD184 * ( 1 + AE$6) )</f>
        <v>1139.3456030877521</v>
      </c>
      <c r="AF184" s="306">
        <f xml:space="preserve"> IF( InpS!AF96, InpS!AF96, AE184 * ( 1 + AF$6) )</f>
        <v>1162.1288750861029</v>
      </c>
      <c r="AG184" s="306">
        <f xml:space="preserve"> IF( InpS!AG96, InpS!AG96, AF184 * ( 1 + AG$6) )</f>
        <v>1185.3677397347819</v>
      </c>
      <c r="AH184" s="306">
        <f xml:space="preserve"> IF( InpS!AH96, InpS!AH96, AG184 * ( 1 + AH$6) )</f>
        <v>1209.0713074312359</v>
      </c>
      <c r="AI184" s="306">
        <f xml:space="preserve"> IF( InpS!AI96, InpS!AI96, AH184 * ( 1 + AI$6) )</f>
        <v>1233.2488707517534</v>
      </c>
      <c r="AJ184" s="306">
        <f xml:space="preserve"> IF( InpS!AJ96, InpS!AJ96, AI184 * ( 1 + AJ$6) )</f>
        <v>1257.9099080944604</v>
      </c>
      <c r="AK184" s="306">
        <f xml:space="preserve"> IF( InpS!AK96, InpS!AK96, AJ184 * ( 1 + AK$6) )</f>
        <v>1283.0640873951629</v>
      </c>
      <c r="AL184" s="306">
        <f xml:space="preserve"> IF( InpS!AL96, InpS!AL96, AK184 * ( 1 + AL$6) )</f>
        <v>1308.7212699174954</v>
      </c>
      <c r="AM184" s="306">
        <f xml:space="preserve"> IF( InpS!AM96, InpS!AM96, AL184 * ( 1 + AM$6) )</f>
        <v>1334.8915141188597</v>
      </c>
      <c r="AN184" s="306">
        <f xml:space="preserve"> IF( InpS!AN96, InpS!AN96, AM184 * ( 1 + AN$6) )</f>
        <v>1361.5850795936701</v>
      </c>
      <c r="AO184" s="306">
        <f xml:space="preserve"> IF( InpS!AO96, InpS!AO96, AN184 * ( 1 + AO$6) )</f>
        <v>1388.8124310954508</v>
      </c>
      <c r="AP184" s="306">
        <f xml:space="preserve"> IF( InpS!AP96, InpS!AP96, AO184 * ( 1 + AP$6) )</f>
        <v>1416.5842426393633</v>
      </c>
      <c r="AQ184" s="306">
        <f xml:space="preserve"> IF( InpS!AQ96, InpS!AQ96, AP184 * ( 1 + AQ$6) )</f>
        <v>1444.91140168677</v>
      </c>
      <c r="AR184" s="306">
        <f xml:space="preserve"> IF( InpS!AR96, InpS!AR96, AQ184 * ( 1 + AR$6) )</f>
        <v>1473.8050134134764</v>
      </c>
      <c r="AS184" s="306">
        <f xml:space="preserve"> IF( InpS!AS96, InpS!AS96, AR184 * ( 1 + AS$6) )</f>
        <v>1503.276405063325</v>
      </c>
      <c r="AT184" s="306">
        <f xml:space="preserve"> IF( InpS!AT96, InpS!AT96, AS184 * ( 1 + AT$6) )</f>
        <v>1533.3371303888455</v>
      </c>
      <c r="AU184" s="306">
        <f xml:space="preserve"> IF( InpS!AU96, InpS!AU96, AT184 * ( 1 + AU$6) )</f>
        <v>1563.9989741807058</v>
      </c>
      <c r="AV184" s="306">
        <f xml:space="preserve"> IF( InpS!AV96, InpS!AV96, AU184 * ( 1 + AV$6) )</f>
        <v>1595.2739568877359</v>
      </c>
      <c r="AW184" s="306">
        <f xml:space="preserve"> IF( InpS!AW96, InpS!AW96, AV184 * ( 1 + AW$6) )</f>
        <v>1627.1743393293391</v>
      </c>
      <c r="AX184" s="306">
        <f xml:space="preserve"> IF( InpS!AX96, InpS!AX96, AW184 * ( 1 + AX$6) )</f>
        <v>1659.7126275021346</v>
      </c>
      <c r="AY184" s="306">
        <f xml:space="preserve"> IF( InpS!AY96, InpS!AY96, AX184 * ( 1 + AY$6) )</f>
        <v>1692.9015774827192</v>
      </c>
      <c r="AZ184" s="306">
        <f xml:space="preserve"> IF( InpS!AZ96, InpS!AZ96, AY184 * ( 1 + AZ$6) )</f>
        <v>1726.7542004284674</v>
      </c>
      <c r="BA184" s="306">
        <f xml:space="preserve"> IF( InpS!BA96, InpS!BA96, AZ184 * ( 1 + BA$6) )</f>
        <v>1761.2837676783322</v>
      </c>
      <c r="BB184" s="306">
        <f xml:space="preserve"> IF( InpS!BB96, InpS!BB96, BA184 * ( 1 + BB$6) )</f>
        <v>1796.5038159556455</v>
      </c>
      <c r="BC184" s="306">
        <f xml:space="preserve"> IF( InpS!BC96, InpS!BC96, BB184 * ( 1 + BC$6) )</f>
        <v>1832.4281526749578</v>
      </c>
      <c r="BD184" s="306">
        <f xml:space="preserve"> IF( InpS!BD96, InpS!BD96, BC184 * ( 1 + BD$6) )</f>
        <v>1869.0708613549975</v>
      </c>
      <c r="BE184" s="306">
        <f xml:space="preserve"> IF( InpS!BE96, InpS!BE96, BD184 * ( 1 + BE$6) )</f>
        <v>1906.4463071398729</v>
      </c>
      <c r="BF184" s="306">
        <f xml:space="preserve"> IF( InpS!BF96, InpS!BF96, BE184 * ( 1 + BF$6) )</f>
        <v>1944.5691424306794</v>
      </c>
      <c r="BG184" s="306">
        <f xml:space="preserve"> IF( InpS!BG96, InpS!BG96, BF184 * ( 1 + BG$6) )</f>
        <v>1983.4543126297217</v>
      </c>
      <c r="BH184" s="306">
        <f xml:space="preserve"> IF( InpS!BH96, InpS!BH96, BG184 * ( 1 + BH$6) )</f>
        <v>2023.1170619996019</v>
      </c>
      <c r="BI184" s="306">
        <f xml:space="preserve"> IF( InpS!BI96, InpS!BI96, BH184 * ( 1 + BI$6) )</f>
        <v>2063.5729396394709</v>
      </c>
      <c r="BJ184" s="306">
        <f xml:space="preserve"> IF( InpS!BJ96, InpS!BJ96, BI184 * ( 1 + BJ$6) )</f>
        <v>2104.8378055807852</v>
      </c>
      <c r="BK184" s="306">
        <f xml:space="preserve"> IF( InpS!BK96, InpS!BK96, BJ184 * ( 1 + BK$6) )</f>
        <v>2146.9278370049597</v>
      </c>
      <c r="BL184" s="306">
        <f xml:space="preserve"> IF( InpS!BL96, InpS!BL96, BK184 * ( 1 + BL$6) )</f>
        <v>2189.8595345853532</v>
      </c>
      <c r="BM184" s="306">
        <f xml:space="preserve"> IF( InpS!BM96, InpS!BM96, BL184 * ( 1 + BM$6) )</f>
        <v>2233.6497289560748</v>
      </c>
      <c r="BN184" s="306">
        <f xml:space="preserve"> IF( InpS!BN96, InpS!BN96, BM184 * ( 1 + BN$6) )</f>
        <v>2278.3155873101437</v>
      </c>
      <c r="BO184" s="306">
        <f xml:space="preserve"> IF( InpS!BO96, InpS!BO96, BN184 * ( 1 + BO$6) )</f>
        <v>2323.8746201295921</v>
      </c>
      <c r="BP184" s="306">
        <f xml:space="preserve"> IF( InpS!BP96, InpS!BP96, BO184 * ( 1 + BP$6) )</f>
        <v>2370.3446880501497</v>
      </c>
      <c r="BQ184" s="306">
        <f xml:space="preserve"> IF( InpS!BQ96, InpS!BQ96, BP184 * ( 1 + BQ$6) )</f>
        <v>2417.7440088631979</v>
      </c>
      <c r="BR184" s="306">
        <f xml:space="preserve"> IF( InpS!BR96, InpS!BR96, BQ184 * ( 1 + BR$6) )</f>
        <v>2466.0911646577424</v>
      </c>
      <c r="BS184" s="306">
        <f xml:space="preserve"> IF( InpS!BS96, InpS!BS96, BR184 * ( 1 + BS$6) )</f>
        <v>2515.405109105202</v>
      </c>
      <c r="BT184" s="306">
        <f xml:space="preserve"> IF( InpS!BT96, InpS!BT96, BS184 * ( 1 + BT$6) )</f>
        <v>2565.7051748898689</v>
      </c>
      <c r="BU184" s="306">
        <f xml:space="preserve"> IF( InpS!BU96, InpS!BU96, BT184 * ( 1 + BU$6) )</f>
        <v>2617.0110812879557</v>
      </c>
      <c r="BV184" s="306">
        <f xml:space="preserve"> IF( InpS!BV96, InpS!BV96, BU184 * ( 1 + BV$6) )</f>
        <v>2669.3429418981987</v>
      </c>
      <c r="BW184" s="306">
        <f xml:space="preserve"> IF( InpS!BW96, InpS!BW96, BV184 * ( 1 + BW$6) )</f>
        <v>2722.7212725270483</v>
      </c>
      <c r="BX184" s="306">
        <f xml:space="preserve"> IF( InpS!BX96, InpS!BX96, BW184 * ( 1 + BX$6) )</f>
        <v>2777.1669992315392</v>
      </c>
      <c r="BY184" s="306">
        <f xml:space="preserve"> IF( InpS!BY96, InpS!BY96, BX184 * ( 1 + BY$6) )</f>
        <v>2832.7014665229904</v>
      </c>
      <c r="BZ184" s="306">
        <f xml:space="preserve"> IF( InpS!BZ96, InpS!BZ96, BY184 * ( 1 + BZ$6) )</f>
        <v>2889.3464457347541</v>
      </c>
      <c r="CA184" s="306">
        <f xml:space="preserve"> IF( InpS!CA96, InpS!CA96, BZ184 * ( 1 + CA$6) )</f>
        <v>2947.1241435572929</v>
      </c>
      <c r="CB184" s="306">
        <f xml:space="preserve"> IF( InpS!CB96, InpS!CB96, CA184 * ( 1 + CB$6) )</f>
        <v>3006.0572107439316</v>
      </c>
      <c r="CC184" s="306">
        <f xml:space="preserve"> IF( InpS!CC96, InpS!CC96, CB184 * ( 1 + CC$6) )</f>
        <v>3066.1687509906951</v>
      </c>
      <c r="CD184" s="306">
        <f xml:space="preserve"> IF( InpS!CD96, InpS!CD96, CC184 * ( 1 + CD$6) )</f>
        <v>3127.4823299937148</v>
      </c>
      <c r="CE184" s="306">
        <f xml:space="preserve"> IF( InpS!CE96, InpS!CE96, CD184 * ( 1 + CE$6) )</f>
        <v>3190.0219846877562</v>
      </c>
      <c r="CF184" s="306">
        <f xml:space="preserve"> IF( InpS!CF96, InpS!CF96, CE184 * ( 1 + CF$6) )</f>
        <v>3253.8122326694847</v>
      </c>
      <c r="CG184" s="306">
        <f xml:space="preserve"> IF( InpS!CG96, InpS!CG96, CF184 * ( 1 + CG$6) )</f>
        <v>3318.8780818091682</v>
      </c>
      <c r="CH184" s="306">
        <f xml:space="preserve"> IF( InpS!CH96, InpS!CH96, CG184 * ( 1 + CH$6) )</f>
        <v>3385.2450400545836</v>
      </c>
      <c r="CI184" s="306">
        <f xml:space="preserve"> IF( InpS!CI96, InpS!CI96, CH184 * ( 1 + CI$6) )</f>
        <v>3452.9391254309685</v>
      </c>
      <c r="CJ184" s="306">
        <f xml:space="preserve"> IF( InpS!CJ96, InpS!CJ96, CI184 * ( 1 + CJ$6) )</f>
        <v>3521.986876240941</v>
      </c>
      <c r="CK184" s="306">
        <f xml:space="preserve"> IF( InpS!CK96, InpS!CK96, CJ184 * ( 1 + CK$6) )</f>
        <v>3592.4153614683846</v>
      </c>
      <c r="CL184" s="306">
        <f xml:space="preserve"> IF( InpS!CL96, InpS!CL96, CK184 * ( 1 + CL$6) )</f>
        <v>3664.2521913903793</v>
      </c>
      <c r="CM184" s="306">
        <f xml:space="preserve"> IF( InpS!CM96, InpS!CM96, CL184 * ( 1 + CM$6) )</f>
        <v>3737.5255284013351</v>
      </c>
      <c r="CN184" s="306">
        <f xml:space="preserve"> IF( InpS!CN96, InpS!CN96, CM184 * ( 1 + CN$6) )</f>
        <v>3812.2640980535748</v>
      </c>
      <c r="CO184" s="306">
        <f xml:space="preserve"> IF( InpS!CO96, InpS!CO96, CN184 * ( 1 + CO$6) )</f>
        <v>3888.4972003186931</v>
      </c>
    </row>
    <row r="185" spans="1:93" s="82" customFormat="1" outlineLevel="2" x14ac:dyDescent="0.2">
      <c r="A185" s="102"/>
      <c r="B185" s="103"/>
      <c r="D185" s="44"/>
      <c r="E185" s="45"/>
      <c r="G185" s="86"/>
      <c r="H185" s="239"/>
      <c r="I185" s="90"/>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3"/>
      <c r="CA185" s="243"/>
      <c r="CB185" s="243"/>
      <c r="CC185" s="243"/>
      <c r="CD185" s="243"/>
      <c r="CE185" s="243"/>
      <c r="CF185" s="243"/>
      <c r="CG185" s="243"/>
      <c r="CH185" s="243"/>
      <c r="CI185" s="243"/>
      <c r="CJ185" s="243"/>
      <c r="CK185" s="243"/>
      <c r="CL185" s="243"/>
      <c r="CM185" s="243"/>
      <c r="CN185" s="243"/>
      <c r="CO185" s="243"/>
    </row>
    <row r="186" spans="1:93" outlineLevel="2" x14ac:dyDescent="0.2">
      <c r="B186" s="61"/>
      <c r="D186" s="39"/>
      <c r="E186" s="18" t="str">
        <f xml:space="preserve"> InpS!E98</f>
        <v>Waste: Large user volumetric rate</v>
      </c>
      <c r="G186" s="19">
        <f xml:space="preserve"> UserInput!$G$63</f>
        <v>0</v>
      </c>
      <c r="H186" s="80" t="str">
        <f xml:space="preserve"> InpS!H98</f>
        <v>£/m3</v>
      </c>
      <c r="I186" s="78"/>
      <c r="K186" s="110">
        <f xml:space="preserve"> IF( InpS!K98, InpS!K98, J186 * ( 1 + K$6) )</f>
        <v>0.91749999999999998</v>
      </c>
      <c r="L186" s="110">
        <f xml:space="preserve"> IF( InpS!L98, InpS!L98, K186 * ( 1 + L$6) )</f>
        <v>0.94799999999999995</v>
      </c>
      <c r="M186" s="110">
        <f xml:space="preserve"> IF( InpS!M98, InpS!M98, L186 * ( 1 + M$6) )</f>
        <v>0.9245000000000001</v>
      </c>
      <c r="N186" s="110">
        <f xml:space="preserve"> IF( InpS!N98, InpS!N98, M186 * ( 1 + N$6) )</f>
        <v>1.1297999999999999</v>
      </c>
      <c r="O186" s="110">
        <f xml:space="preserve"> IF( InpS!O98, InpS!O98, N186 * ( 1 + O$6) )</f>
        <v>1.2662</v>
      </c>
      <c r="P186" s="110">
        <f xml:space="preserve"> IF( InpS!P98, InpS!P98, O186 * ( 1 + P$6) )</f>
        <v>1.3099000000000001</v>
      </c>
      <c r="Q186" s="110">
        <f xml:space="preserve"> IF( InpS!Q98, InpS!Q98, P186 * ( 1 + Q$6) )</f>
        <v>1.3044</v>
      </c>
      <c r="R186" s="110">
        <f xml:space="preserve"> IF( InpS!R98, InpS!R98, Q186 * ( 1 + R$6) )</f>
        <v>1.3196000000000001</v>
      </c>
      <c r="S186" s="110">
        <f xml:space="preserve"> IF( InpS!S98, InpS!S98, R186 * ( 1 + S$6) )</f>
        <v>1.3343</v>
      </c>
      <c r="T186" s="110">
        <f xml:space="preserve"> IF( InpS!T98, InpS!T98, S186 * ( 1 + T$6) )</f>
        <v>1.360981737082245</v>
      </c>
      <c r="U186" s="110">
        <f xml:space="preserve"> IF( InpS!U98, InpS!U98, T186 * ( 1 + U$6) )</f>
        <v>1.3881970236613992</v>
      </c>
      <c r="V186" s="110">
        <f xml:space="preserve"> IF( InpS!V98, InpS!V98, U186 * ( 1 + V$6) )</f>
        <v>1.4159565290227785</v>
      </c>
      <c r="W186" s="110">
        <f xml:space="preserve"> IF( InpS!W98, InpS!W98, V186 * ( 1 + W$6) )</f>
        <v>1.444271135803318</v>
      </c>
      <c r="X186" s="110">
        <f xml:space="preserve"> IF( InpS!X98, InpS!X98, W186 * ( 1 + X$6) )</f>
        <v>1.4731519442579231</v>
      </c>
      <c r="Y186" s="110">
        <f xml:space="preserve"> IF( InpS!Y98, InpS!Y98, X186 * ( 1 + Y$6) )</f>
        <v>1.5026102766111329</v>
      </c>
      <c r="Z186" s="110">
        <f xml:space="preserve"> IF( InpS!Z98, InpS!Z98, Y186 * ( 1 + Z$6) )</f>
        <v>1.5326576814958048</v>
      </c>
      <c r="AA186" s="110">
        <f xml:space="preserve"> IF( InpS!AA98, InpS!AA98, Z186 * ( 1 + AA$6) )</f>
        <v>1.5633059384805565</v>
      </c>
      <c r="AB186" s="110">
        <f xml:space="preserve"> IF( InpS!AB98, InpS!AB98, AA186 * ( 1 + AB$6) )</f>
        <v>1.5945670626877442</v>
      </c>
      <c r="AC186" s="110">
        <f xml:space="preserve"> IF( InpS!AC98, InpS!AC98, AB186 * ( 1 + AC$6) )</f>
        <v>1.6264533095037841</v>
      </c>
      <c r="AD186" s="110">
        <f xml:space="preserve"> IF( InpS!AD98, InpS!AD98, AC186 * ( 1 + AD$6) )</f>
        <v>1.6589771793836665</v>
      </c>
      <c r="AE186" s="110">
        <f xml:space="preserve"> IF( InpS!AE98, InpS!AE98, AD186 * ( 1 + AE$6) )</f>
        <v>1.6921514227515444</v>
      </c>
      <c r="AF186" s="110">
        <f xml:space="preserve"> IF( InpS!AF98, InpS!AF98, AE186 * ( 1 + AF$6) )</f>
        <v>1.7259890449993174</v>
      </c>
      <c r="AG186" s="110">
        <f xml:space="preserve"> IF( InpS!AG98, InpS!AG98, AF186 * ( 1 + AG$6) )</f>
        <v>1.7605033115851729</v>
      </c>
      <c r="AH186" s="110">
        <f xml:space="preserve"> IF( InpS!AH98, InpS!AH98, AG186 * ( 1 + AH$6) )</f>
        <v>1.7957077532340804</v>
      </c>
      <c r="AI186" s="110">
        <f xml:space="preserve"> IF( InpS!AI98, InpS!AI98, AH186 * ( 1 + AI$6) )</f>
        <v>1.8316161712422798</v>
      </c>
      <c r="AJ186" s="110">
        <f xml:space="preserve"> IF( InpS!AJ98, InpS!AJ98, AI186 * ( 1 + AJ$6) )</f>
        <v>1.8682426428878429</v>
      </c>
      <c r="AK186" s="110">
        <f xml:space="preserve"> IF( InpS!AK98, InpS!AK98, AJ186 * ( 1 + AK$6) )</f>
        <v>1.9056015269494273</v>
      </c>
      <c r="AL186" s="110">
        <f xml:space="preserve"> IF( InpS!AL98, InpS!AL98, AK186 * ( 1 + AL$6) )</f>
        <v>1.9437074693353895</v>
      </c>
      <c r="AM186" s="110">
        <f xml:space="preserve"> IF( InpS!AM98, InpS!AM98, AL186 * ( 1 + AM$6) )</f>
        <v>1.9825754088254612</v>
      </c>
      <c r="AN186" s="110">
        <f xml:space="preserve"> IF( InpS!AN98, InpS!AN98, AM186 * ( 1 + AN$6) )</f>
        <v>2.0222205829272415</v>
      </c>
      <c r="AO186" s="110">
        <f xml:space="preserve"> IF( InpS!AO98, InpS!AO98, AN186 * ( 1 + AO$6) )</f>
        <v>2.0626585338497994</v>
      </c>
      <c r="AP186" s="110">
        <f xml:space="preserve"> IF( InpS!AP98, InpS!AP98, AO186 * ( 1 + AP$6) )</f>
        <v>2.10390511459673</v>
      </c>
      <c r="AQ186" s="110">
        <f xml:space="preserve"> IF( InpS!AQ98, InpS!AQ98, AP186 * ( 1 + AQ$6) )</f>
        <v>2.1459764951810518</v>
      </c>
      <c r="AR186" s="110">
        <f xml:space="preserve"> IF( InpS!AR98, InpS!AR98, AQ186 * ( 1 + AR$6) )</f>
        <v>2.1888891689643826</v>
      </c>
      <c r="AS186" s="110">
        <f xml:space="preserve"> IF( InpS!AS98, InpS!AS98, AR186 * ( 1 + AS$6) )</f>
        <v>2.2326599591228788</v>
      </c>
      <c r="AT186" s="110">
        <f xml:space="preserve"> IF( InpS!AT98, InpS!AT98, AS186 * ( 1 + AT$6) )</f>
        <v>2.2773060252424715</v>
      </c>
      <c r="AU186" s="110">
        <f xml:space="preserve"> IF( InpS!AU98, InpS!AU98, AT186 * ( 1 + AU$6) )</f>
        <v>2.3228448700459881</v>
      </c>
      <c r="AV186" s="110">
        <f xml:space="preserve"> IF( InpS!AV98, InpS!AV98, AU186 * ( 1 + AV$6) )</f>
        <v>2.3692943462547933</v>
      </c>
      <c r="AW186" s="110">
        <f xml:space="preserve"> IF( InpS!AW98, InpS!AW98, AV186 * ( 1 + AW$6) )</f>
        <v>2.4166726635876419</v>
      </c>
      <c r="AX186" s="110">
        <f xml:space="preserve"> IF( InpS!AX98, InpS!AX98, AW186 * ( 1 + AX$6) )</f>
        <v>2.4649983958994865</v>
      </c>
      <c r="AY186" s="110">
        <f xml:space="preserve"> IF( InpS!AY98, InpS!AY98, AX186 * ( 1 + AY$6) )</f>
        <v>2.5142904884630375</v>
      </c>
      <c r="AZ186" s="110">
        <f xml:space="preserve"> IF( InpS!AZ98, InpS!AZ98, AY186 * ( 1 + AZ$6) )</f>
        <v>2.5645682653959314</v>
      </c>
      <c r="BA186" s="110">
        <f xml:space="preserve"> IF( InpS!BA98, InpS!BA98, AZ186 * ( 1 + BA$6) )</f>
        <v>2.6158514372364197</v>
      </c>
      <c r="BB186" s="110">
        <f xml:space="preserve"> IF( InpS!BB98, InpS!BB98, BA186 * ( 1 + BB$6) )</f>
        <v>2.6681601086705462</v>
      </c>
      <c r="BC186" s="110">
        <f xml:space="preserve"> IF( InpS!BC98, InpS!BC98, BB186 * ( 1 + BC$6) )</f>
        <v>2.7215147864138438</v>
      </c>
      <c r="BD186" s="110">
        <f xml:space="preserve"> IF( InpS!BD98, InpS!BD98, BC186 * ( 1 + BD$6) )</f>
        <v>2.7759363872506393</v>
      </c>
      <c r="BE186" s="110">
        <f xml:space="preserve"> IF( InpS!BE98, InpS!BE98, BD186 * ( 1 + BE$6) )</f>
        <v>2.8314462462341203</v>
      </c>
      <c r="BF186" s="110">
        <f xml:space="preserve"> IF( InpS!BF98, InpS!BF98, BE186 * ( 1 + BF$6) )</f>
        <v>2.8880661250503747</v>
      </c>
      <c r="BG186" s="110">
        <f xml:space="preserve"> IF( InpS!BG98, InpS!BG98, BF186 * ( 1 + BG$6) )</f>
        <v>2.945818220549687</v>
      </c>
      <c r="BH186" s="110">
        <f xml:space="preserve"> IF( InpS!BH98, InpS!BH98, BG186 * ( 1 + BH$6) )</f>
        <v>3.0047251734484308</v>
      </c>
      <c r="BI186" s="110">
        <f xml:space="preserve"> IF( InpS!BI98, InpS!BI98, BH186 * ( 1 + BI$6) )</f>
        <v>3.0648100772049727</v>
      </c>
      <c r="BJ186" s="110">
        <f xml:space="preserve"> IF( InpS!BJ98, InpS!BJ98, BI186 * ( 1 + BJ$6) )</f>
        <v>3.1260964870730668</v>
      </c>
      <c r="BK186" s="110">
        <f xml:space="preserve"> IF( InpS!BK98, InpS!BK98, BJ186 * ( 1 + BK$6) )</f>
        <v>3.188608429336286</v>
      </c>
      <c r="BL186" s="110">
        <f xml:space="preserve"> IF( InpS!BL98, InpS!BL98, BK186 * ( 1 + BL$6) )</f>
        <v>3.2523704107271132</v>
      </c>
      <c r="BM186" s="110">
        <f xml:space="preserve"> IF( InpS!BM98, InpS!BM98, BL186 * ( 1 + BM$6) )</f>
        <v>3.3174074280343859</v>
      </c>
      <c r="BN186" s="110">
        <f xml:space="preserve"> IF( InpS!BN98, InpS!BN98, BM186 * ( 1 + BN$6) )</f>
        <v>3.3837449779028566</v>
      </c>
      <c r="BO186" s="110">
        <f xml:space="preserve"> IF( InpS!BO98, InpS!BO98, BN186 * ( 1 + BO$6) )</f>
        <v>3.4514090668287136</v>
      </c>
      <c r="BP186" s="110">
        <f xml:space="preserve"> IF( InpS!BP98, InpS!BP98, BO186 * ( 1 + BP$6) )</f>
        <v>3.5204262213549824</v>
      </c>
      <c r="BQ186" s="110">
        <f xml:space="preserve"> IF( InpS!BQ98, InpS!BQ98, BP186 * ( 1 + BQ$6) )</f>
        <v>3.5908234984707996</v>
      </c>
      <c r="BR186" s="110">
        <f xml:space="preserve"> IF( InpS!BR98, InpS!BR98, BQ186 * ( 1 + BR$6) )</f>
        <v>3.6626284962186411</v>
      </c>
      <c r="BS186" s="110">
        <f xml:space="preserve"> IF( InpS!BS98, InpS!BS98, BR186 * ( 1 + BS$6) )</f>
        <v>3.7358693645136603</v>
      </c>
      <c r="BT186" s="110">
        <f xml:space="preserve"> IF( InpS!BT98, InpS!BT98, BS186 * ( 1 + BT$6) )</f>
        <v>3.8105748161793782</v>
      </c>
      <c r="BU186" s="110">
        <f xml:space="preserve"> IF( InpS!BU98, InpS!BU98, BT186 * ( 1 + BU$6) )</f>
        <v>3.8867741382040522</v>
      </c>
      <c r="BV186" s="110">
        <f xml:space="preserve"> IF( InpS!BV98, InpS!BV98, BU186 * ( 1 + BV$6) )</f>
        <v>3.9644972032221366</v>
      </c>
      <c r="BW186" s="110">
        <f xml:space="preserve"> IF( InpS!BW98, InpS!BW98, BV186 * ( 1 + BW$6) )</f>
        <v>4.043774481225336</v>
      </c>
      <c r="BX186" s="110">
        <f xml:space="preserve"> IF( InpS!BX98, InpS!BX98, BW186 * ( 1 + BX$6) )</f>
        <v>4.1246370515078405</v>
      </c>
      <c r="BY186" s="110">
        <f xml:space="preserve"> IF( InpS!BY98, InpS!BY98, BX186 * ( 1 + BY$6) )</f>
        <v>4.2071166148504311</v>
      </c>
      <c r="BZ186" s="110">
        <f xml:space="preserve"> IF( InpS!BZ98, InpS!BZ98, BY186 * ( 1 + BZ$6) )</f>
        <v>4.2912455059482228</v>
      </c>
      <c r="CA186" s="110">
        <f xml:space="preserve"> IF( InpS!CA98, InpS!CA98, BZ186 * ( 1 + CA$6) )</f>
        <v>4.377056706086929</v>
      </c>
      <c r="CB186" s="110">
        <f xml:space="preserve"> IF( InpS!CB98, InpS!CB98, CA186 * ( 1 + CB$6) )</f>
        <v>4.4645838560726059</v>
      </c>
      <c r="CC186" s="110">
        <f xml:space="preserve"> IF( InpS!CC98, InpS!CC98, CB186 * ( 1 + CC$6) )</f>
        <v>4.5538612694199525</v>
      </c>
      <c r="CD186" s="110">
        <f xml:space="preserve"> IF( InpS!CD98, InpS!CD98, CC186 * ( 1 + CD$6) )</f>
        <v>4.6449239458043348</v>
      </c>
      <c r="CE186" s="110">
        <f xml:space="preserve"> IF( InpS!CE98, InpS!CE98, CD186 * ( 1 + CE$6) )</f>
        <v>4.7378075847828072</v>
      </c>
      <c r="CF186" s="110">
        <f xml:space="preserve"> IF( InpS!CF98, InpS!CF98, CE186 * ( 1 + CF$6) )</f>
        <v>4.8325485997895079</v>
      </c>
      <c r="CG186" s="110">
        <f xml:space="preserve"> IF( InpS!CG98, InpS!CG98, CF186 * ( 1 + CG$6) )</f>
        <v>4.9291841324109233</v>
      </c>
      <c r="CH186" s="110">
        <f xml:space="preserve"> IF( InpS!CH98, InpS!CH98, CG186 * ( 1 + CH$6) )</f>
        <v>5.0277520669466069</v>
      </c>
      <c r="CI186" s="110">
        <f xml:space="preserve"> IF( InpS!CI98, InpS!CI98, CH186 * ( 1 + CI$6) )</f>
        <v>5.1282910452610659</v>
      </c>
      <c r="CJ186" s="110">
        <f xml:space="preserve"> IF( InpS!CJ98, InpS!CJ98, CI186 * ( 1 + CJ$6) )</f>
        <v>5.2308404819326446</v>
      </c>
      <c r="CK186" s="110">
        <f xml:space="preserve"> IF( InpS!CK98, InpS!CK98, CJ186 * ( 1 + CK$6) )</f>
        <v>5.3354405797053275</v>
      </c>
      <c r="CL186" s="110">
        <f xml:space="preserve"> IF( InpS!CL98, InpS!CL98, CK186 * ( 1 + CL$6) )</f>
        <v>5.4421323452495365</v>
      </c>
      <c r="CM186" s="110">
        <f xml:space="preserve"> IF( InpS!CM98, InpS!CM98, CL186 * ( 1 + CM$6) )</f>
        <v>5.550957605238092</v>
      </c>
      <c r="CN186" s="110">
        <f xml:space="preserve"> IF( InpS!CN98, InpS!CN98, CM186 * ( 1 + CN$6) )</f>
        <v>5.6619590227436385</v>
      </c>
      <c r="CO186" s="110">
        <f xml:space="preserve"> IF( InpS!CO98, InpS!CO98, CN186 * ( 1 + CO$6) )</f>
        <v>5.7751801139639714</v>
      </c>
    </row>
    <row r="187" spans="1:93" outlineLevel="2" x14ac:dyDescent="0.2">
      <c r="B187" s="61"/>
      <c r="D187" s="39"/>
      <c r="E187" s="18" t="str">
        <f xml:space="preserve"> InpS!E99</f>
        <v>Waste: Large user fixed charge</v>
      </c>
      <c r="G187" s="55">
        <f xml:space="preserve"> UserInput!$G$59</f>
        <v>0</v>
      </c>
      <c r="H187" s="80" t="str">
        <f xml:space="preserve"> InpS!H99</f>
        <v>£</v>
      </c>
      <c r="I187" s="78"/>
      <c r="K187" s="306">
        <f xml:space="preserve"> IF( InpS!K99, InpS!K99, J187 * ( 1 + K$6) )</f>
        <v>0</v>
      </c>
      <c r="L187" s="306">
        <f xml:space="preserve"> IF( InpS!L99, InpS!L99, K187 * ( 1 + L$6) )</f>
        <v>1364.41</v>
      </c>
      <c r="M187" s="306">
        <f xml:space="preserve"> IF( InpS!M99, InpS!M99, L187 * ( 1 + M$6) )</f>
        <v>1454.45</v>
      </c>
      <c r="N187" s="306">
        <f xml:space="preserve"> IF( InpS!N99, InpS!N99, M187 * ( 1 + N$6) )</f>
        <v>2448.19</v>
      </c>
      <c r="O187" s="306">
        <f xml:space="preserve"> IF( InpS!O99, InpS!O99, N187 * ( 1 + O$6) )</f>
        <v>3307.84</v>
      </c>
      <c r="P187" s="306">
        <f xml:space="preserve"> IF( InpS!P99, InpS!P99, O187 * ( 1 + P$6) )</f>
        <v>4160.41</v>
      </c>
      <c r="Q187" s="306">
        <f xml:space="preserve"> IF( InpS!Q99, InpS!Q99, P187 * ( 1 + Q$6) )</f>
        <v>4140.46</v>
      </c>
      <c r="R187" s="306">
        <f xml:space="preserve"> IF( InpS!R99, InpS!R99, Q187 * ( 1 + R$6) )</f>
        <v>4209.72</v>
      </c>
      <c r="S187" s="306">
        <f xml:space="preserve"> IF( InpS!S99, InpS!S99, R187 * ( 1 + S$6) )</f>
        <v>4267.3999999999996</v>
      </c>
      <c r="T187" s="306">
        <f xml:space="preserve"> IF( InpS!T99, InpS!T99, S187 * ( 1 + T$6) )</f>
        <v>4352.7343662030817</v>
      </c>
      <c r="U187" s="306">
        <f xml:space="preserve"> IF( InpS!U99, InpS!U99, T187 * ( 1 + U$6) )</f>
        <v>4439.7751470978455</v>
      </c>
      <c r="V187" s="306">
        <f xml:space="preserve"> IF( InpS!V99, InpS!V99, U187 * ( 1 + V$6) )</f>
        <v>4528.5564655263479</v>
      </c>
      <c r="W187" s="306">
        <f xml:space="preserve"> IF( InpS!W99, InpS!W99, V187 * ( 1 + W$6) )</f>
        <v>4619.1131266784687</v>
      </c>
      <c r="X187" s="306">
        <f xml:space="preserve"> IF( InpS!X99, InpS!X99, W187 * ( 1 + X$6) )</f>
        <v>4711.4806317366874</v>
      </c>
      <c r="Y187" s="306">
        <f xml:space="preserve"> IF( InpS!Y99, InpS!Y99, X187 * ( 1 + Y$6) )</f>
        <v>4805.6951917937122</v>
      </c>
      <c r="Z187" s="306">
        <f xml:space="preserve"> IF( InpS!Z99, InpS!Z99, Y187 * ( 1 + Z$6) )</f>
        <v>4901.7937420484141</v>
      </c>
      <c r="AA187" s="306">
        <f xml:space="preserve"> IF( InpS!AA99, InpS!AA99, Z187 * ( 1 + AA$6) )</f>
        <v>4999.8139562856395</v>
      </c>
      <c r="AB187" s="306">
        <f xml:space="preserve"> IF( InpS!AB99, InpS!AB99, AA187 * ( 1 + AB$6) )</f>
        <v>5099.7942616455684</v>
      </c>
      <c r="AC187" s="306">
        <f xml:space="preserve"> IF( InpS!AC99, InpS!AC99, AB187 * ( 1 + AC$6) )</f>
        <v>5201.7738536884144</v>
      </c>
      <c r="AD187" s="306">
        <f xml:space="preserve"> IF( InpS!AD99, InpS!AD99, AC187 * ( 1 + AD$6) )</f>
        <v>5305.7927117603704</v>
      </c>
      <c r="AE187" s="306">
        <f xml:space="preserve"> IF( InpS!AE99, InpS!AE99, AD187 * ( 1 + AE$6) )</f>
        <v>5411.8916146668244</v>
      </c>
      <c r="AF187" s="306">
        <f xml:space="preserve"> IF( InpS!AF99, InpS!AF99, AE187 * ( 1 + AF$6) )</f>
        <v>5520.11215665899</v>
      </c>
      <c r="AG187" s="306">
        <f xml:space="preserve"> IF( InpS!AG99, InpS!AG99, AF187 * ( 1 + AG$6) )</f>
        <v>5630.496763740216</v>
      </c>
      <c r="AH187" s="306">
        <f xml:space="preserve"> IF( InpS!AH99, InpS!AH99, AG187 * ( 1 + AH$6) )</f>
        <v>5743.0887102983725</v>
      </c>
      <c r="AI187" s="306">
        <f xml:space="preserve"> IF( InpS!AI99, InpS!AI99, AH187 * ( 1 + AI$6) )</f>
        <v>5857.9321360708309</v>
      </c>
      <c r="AJ187" s="306">
        <f xml:space="preserve"> IF( InpS!AJ99, InpS!AJ99, AI187 * ( 1 + AJ$6) )</f>
        <v>5975.0720634486888</v>
      </c>
      <c r="AK187" s="306">
        <f xml:space="preserve"> IF( InpS!AK99, InpS!AK99, AJ187 * ( 1 + AK$6) )</f>
        <v>6094.554415127026</v>
      </c>
      <c r="AL187" s="306">
        <f xml:space="preserve"> IF( InpS!AL99, InpS!AL99, AK187 * ( 1 + AL$6) )</f>
        <v>6216.4260321081056</v>
      </c>
      <c r="AM187" s="306">
        <f xml:space="preserve"> IF( InpS!AM99, InpS!AM99, AL187 * ( 1 + AM$6) )</f>
        <v>6340.7346920645859</v>
      </c>
      <c r="AN187" s="306">
        <f xml:space="preserve"> IF( InpS!AN99, InpS!AN99, AM187 * ( 1 + AN$6) )</f>
        <v>6467.5291280699348</v>
      </c>
      <c r="AO187" s="306">
        <f xml:space="preserve"> IF( InpS!AO99, InpS!AO99, AN187 * ( 1 + AO$6) )</f>
        <v>6596.8590477033931</v>
      </c>
      <c r="AP187" s="306">
        <f xml:space="preserve"> IF( InpS!AP99, InpS!AP99, AO187 * ( 1 + AP$6) )</f>
        <v>6728.7751525369767</v>
      </c>
      <c r="AQ187" s="306">
        <f xml:space="preserve"> IF( InpS!AQ99, InpS!AQ99, AP187 * ( 1 + AQ$6) )</f>
        <v>6863.3291580121586</v>
      </c>
      <c r="AR187" s="306">
        <f xml:space="preserve"> IF( InpS!AR99, InpS!AR99, AQ187 * ( 1 + AR$6) )</f>
        <v>7000.5738137140142</v>
      </c>
      <c r="AS187" s="306">
        <f xml:space="preserve"> IF( InpS!AS99, InpS!AS99, AR187 * ( 1 + AS$6) )</f>
        <v>7140.5629240507951</v>
      </c>
      <c r="AT187" s="306">
        <f xml:space="preserve"> IF( InpS!AT99, InpS!AT99, AS187 * ( 1 + AT$6) )</f>
        <v>7283.3513693470177</v>
      </c>
      <c r="AU187" s="306">
        <f xml:space="preserve"> IF( InpS!AU99, InpS!AU99, AT187 * ( 1 + AU$6) )</f>
        <v>7428.9951273583538</v>
      </c>
      <c r="AV187" s="306">
        <f xml:space="preserve"> IF( InpS!AV99, InpS!AV99, AU187 * ( 1 + AV$6) )</f>
        <v>7577.5512952167473</v>
      </c>
      <c r="AW187" s="306">
        <f xml:space="preserve"> IF( InpS!AW99, InpS!AW99, AV187 * ( 1 + AW$6) )</f>
        <v>7729.0781118143632</v>
      </c>
      <c r="AX187" s="306">
        <f xml:space="preserve"> IF( InpS!AX99, InpS!AX99, AW187 * ( 1 + AX$6) )</f>
        <v>7883.6349806351418</v>
      </c>
      <c r="AY187" s="306">
        <f xml:space="preserve"> IF( InpS!AY99, InpS!AY99, AX187 * ( 1 + AY$6) )</f>
        <v>8041.2824930429188</v>
      </c>
      <c r="AZ187" s="306">
        <f xml:space="preserve"> IF( InpS!AZ99, InpS!AZ99, AY187 * ( 1 + AZ$6) )</f>
        <v>8202.0824520352216</v>
      </c>
      <c r="BA187" s="306">
        <f xml:space="preserve"> IF( InpS!BA99, InpS!BA99, AZ187 * ( 1 + BA$6) )</f>
        <v>8366.0978964720798</v>
      </c>
      <c r="BB187" s="306">
        <f xml:space="preserve"> IF( InpS!BB99, InpS!BB99, BA187 * ( 1 + BB$6) )</f>
        <v>8533.3931257893182</v>
      </c>
      <c r="BC187" s="306">
        <f xml:space="preserve"> IF( InpS!BC99, InpS!BC99, BB187 * ( 1 + BC$6) )</f>
        <v>8704.0337252060508</v>
      </c>
      <c r="BD187" s="306">
        <f xml:space="preserve"> IF( InpS!BD99, InpS!BD99, BC187 * ( 1 + BD$6) )</f>
        <v>8878.0865914362403</v>
      </c>
      <c r="BE187" s="306">
        <f xml:space="preserve"> IF( InpS!BE99, InpS!BE99, BD187 * ( 1 + BE$6) )</f>
        <v>9055.619958914398</v>
      </c>
      <c r="BF187" s="306">
        <f xml:space="preserve"> IF( InpS!BF99, InpS!BF99, BE187 * ( 1 + BF$6) )</f>
        <v>9236.7034265457278</v>
      </c>
      <c r="BG187" s="306">
        <f xml:space="preserve"> IF( InpS!BG99, InpS!BG99, BF187 * ( 1 + BG$6) )</f>
        <v>9421.4079849911777</v>
      </c>
      <c r="BH187" s="306">
        <f xml:space="preserve"> IF( InpS!BH99, InpS!BH99, BG187 * ( 1 + BH$6) )</f>
        <v>9609.8060444981093</v>
      </c>
      <c r="BI187" s="306">
        <f xml:space="preserve"> IF( InpS!BI99, InpS!BI99, BH187 * ( 1 + BI$6) )</f>
        <v>9801.9714632874875</v>
      </c>
      <c r="BJ187" s="306">
        <f xml:space="preserve"> IF( InpS!BJ99, InpS!BJ99, BI187 * ( 1 + BJ$6) )</f>
        <v>9997.979576508731</v>
      </c>
      <c r="BK187" s="306">
        <f xml:space="preserve"> IF( InpS!BK99, InpS!BK99, BJ187 * ( 1 + BK$6) )</f>
        <v>10197.907225773561</v>
      </c>
      <c r="BL187" s="306">
        <f xml:space="preserve"> IF( InpS!BL99, InpS!BL99, BK187 * ( 1 + BL$6) )</f>
        <v>10401.83278928043</v>
      </c>
      <c r="BM187" s="306">
        <f xml:space="preserve"> IF( InpS!BM99, InpS!BM99, BL187 * ( 1 + BM$6) )</f>
        <v>10609.836212541357</v>
      </c>
      <c r="BN187" s="306">
        <f xml:space="preserve"> IF( InpS!BN99, InpS!BN99, BM187 * ( 1 + BN$6) )</f>
        <v>10821.999039723183</v>
      </c>
      <c r="BO187" s="306">
        <f xml:space="preserve"> IF( InpS!BO99, InpS!BO99, BN187 * ( 1 + BO$6) )</f>
        <v>11038.404445615563</v>
      </c>
      <c r="BP187" s="306">
        <f xml:space="preserve"> IF( InpS!BP99, InpS!BP99, BO187 * ( 1 + BP$6) )</f>
        <v>11259.13726823821</v>
      </c>
      <c r="BQ187" s="306">
        <f xml:space="preserve"> IF( InpS!BQ99, InpS!BQ99, BP187 * ( 1 + BQ$6) )</f>
        <v>11484.284042100189</v>
      </c>
      <c r="BR187" s="306">
        <f xml:space="preserve"> IF( InpS!BR99, InpS!BR99, BQ187 * ( 1 + BR$6) )</f>
        <v>11713.933032124276</v>
      </c>
      <c r="BS187" s="306">
        <f xml:space="preserve"> IF( InpS!BS99, InpS!BS99, BR187 * ( 1 + BS$6) )</f>
        <v>11948.174268249708</v>
      </c>
      <c r="BT187" s="306">
        <f xml:space="preserve"> IF( InpS!BT99, InpS!BT99, BS187 * ( 1 + BT$6) )</f>
        <v>12187.099580726876</v>
      </c>
      <c r="BU187" s="306">
        <f xml:space="preserve"> IF( InpS!BU99, InpS!BU99, BT187 * ( 1 + BU$6) )</f>
        <v>12430.802636117787</v>
      </c>
      <c r="BV187" s="306">
        <f xml:space="preserve"> IF( InpS!BV99, InpS!BV99, BU187 * ( 1 + BV$6) )</f>
        <v>12679.378974016441</v>
      </c>
      <c r="BW187" s="306">
        <f xml:space="preserve"> IF( InpS!BW99, InpS!BW99, BV187 * ( 1 + BW$6) )</f>
        <v>12932.926044503478</v>
      </c>
      <c r="BX187" s="306">
        <f xml:space="preserve"> IF( InpS!BX99, InpS!BX99, BW187 * ( 1 + BX$6) )</f>
        <v>13191.543246349809</v>
      </c>
      <c r="BY187" s="306">
        <f xml:space="preserve"> IF( InpS!BY99, InpS!BY99, BX187 * ( 1 + BY$6) )</f>
        <v>13455.331965984202</v>
      </c>
      <c r="BZ187" s="306">
        <f xml:space="preserve"> IF( InpS!BZ99, InpS!BZ99, BY187 * ( 1 + BZ$6) )</f>
        <v>13724.395617240079</v>
      </c>
      <c r="CA187" s="306">
        <f xml:space="preserve"> IF( InpS!CA99, InpS!CA99, BZ187 * ( 1 + CA$6) )</f>
        <v>13998.83968189714</v>
      </c>
      <c r="CB187" s="306">
        <f xml:space="preserve"> IF( InpS!CB99, InpS!CB99, CA187 * ( 1 + CB$6) )</f>
        <v>14278.771751033673</v>
      </c>
      <c r="CC187" s="306">
        <f xml:space="preserve"> IF( InpS!CC99, InpS!CC99, CB187 * ( 1 + CC$6) )</f>
        <v>14564.301567205799</v>
      </c>
      <c r="CD187" s="306">
        <f xml:space="preserve"> IF( InpS!CD99, InpS!CD99, CC187 * ( 1 + CD$6) )</f>
        <v>14855.541067470143</v>
      </c>
      <c r="CE187" s="306">
        <f xml:space="preserve"> IF( InpS!CE99, InpS!CE99, CD187 * ( 1 + CE$6) )</f>
        <v>15152.604427266839</v>
      </c>
      <c r="CF187" s="306">
        <f xml:space="preserve"> IF( InpS!CF99, InpS!CF99, CE187 * ( 1 + CF$6) )</f>
        <v>15455.608105180048</v>
      </c>
      <c r="CG187" s="306">
        <f xml:space="preserve"> IF( InpS!CG99, InpS!CG99, CF187 * ( 1 + CG$6) )</f>
        <v>15764.670888593546</v>
      </c>
      <c r="CH187" s="306">
        <f xml:space="preserve"> IF( InpS!CH99, InpS!CH99, CG187 * ( 1 + CH$6) )</f>
        <v>16079.91394025927</v>
      </c>
      <c r="CI187" s="306">
        <f xml:space="preserve"> IF( InpS!CI99, InpS!CI99, CH187 * ( 1 + CI$6) )</f>
        <v>16401.460845797097</v>
      </c>
      <c r="CJ187" s="306">
        <f xml:space="preserve"> IF( InpS!CJ99, InpS!CJ99, CI187 * ( 1 + CJ$6) )</f>
        <v>16729.437662144464</v>
      </c>
      <c r="CK187" s="306">
        <f xml:space="preserve"> IF( InpS!CK99, InpS!CK99, CJ187 * ( 1 + CK$6) )</f>
        <v>17063.972966974823</v>
      </c>
      <c r="CL187" s="306">
        <f xml:space="preserve"> IF( InpS!CL99, InpS!CL99, CK187 * ( 1 + CL$6) )</f>
        <v>17405.197909104299</v>
      </c>
      <c r="CM187" s="306">
        <f xml:space="preserve"> IF( InpS!CM99, InpS!CM99, CL187 * ( 1 + CM$6) )</f>
        <v>17753.24625990634</v>
      </c>
      <c r="CN187" s="306">
        <f xml:space="preserve"> IF( InpS!CN99, InpS!CN99, CM187 * ( 1 + CN$6) )</f>
        <v>18108.254465754479</v>
      </c>
      <c r="CO187" s="306">
        <f xml:space="preserve"> IF( InpS!CO99, InpS!CO99, CN187 * ( 1 + CO$6) )</f>
        <v>18470.36170151379</v>
      </c>
    </row>
    <row r="188" spans="1:93" outlineLevel="2" x14ac:dyDescent="0.2">
      <c r="B188" s="61"/>
      <c r="D188" s="39"/>
      <c r="H188" s="163"/>
      <c r="I188" s="78"/>
    </row>
    <row r="189" spans="1:93" outlineLevel="2" x14ac:dyDescent="0.2">
      <c r="B189" s="61"/>
      <c r="D189" s="39"/>
      <c r="E189" t="s">
        <v>439</v>
      </c>
      <c r="H189" s="163" t="s">
        <v>8</v>
      </c>
      <c r="I189" s="78"/>
      <c r="K189" s="100">
        <f xml:space="preserve"> $G176 * K176 * K$166</f>
        <v>0</v>
      </c>
      <c r="L189" s="100">
        <f t="shared" ref="L189:BW189" si="206" xml:space="preserve"> $G176 * L176 * L$166</f>
        <v>0</v>
      </c>
      <c r="M189" s="100">
        <f t="shared" si="206"/>
        <v>0</v>
      </c>
      <c r="N189" s="100">
        <f t="shared" si="206"/>
        <v>0</v>
      </c>
      <c r="O189" s="100">
        <f t="shared" si="206"/>
        <v>0</v>
      </c>
      <c r="P189" s="100">
        <f t="shared" si="206"/>
        <v>0</v>
      </c>
      <c r="Q189" s="100">
        <f t="shared" si="206"/>
        <v>0</v>
      </c>
      <c r="R189" s="100">
        <f t="shared" si="206"/>
        <v>0</v>
      </c>
      <c r="S189" s="100">
        <f t="shared" si="206"/>
        <v>0</v>
      </c>
      <c r="T189" s="100">
        <f t="shared" si="206"/>
        <v>0</v>
      </c>
      <c r="U189" s="100">
        <f t="shared" si="206"/>
        <v>0</v>
      </c>
      <c r="V189" s="100">
        <f t="shared" si="206"/>
        <v>0</v>
      </c>
      <c r="W189" s="100">
        <f t="shared" si="206"/>
        <v>0</v>
      </c>
      <c r="X189" s="100">
        <f t="shared" si="206"/>
        <v>0</v>
      </c>
      <c r="Y189" s="100">
        <f t="shared" si="206"/>
        <v>0</v>
      </c>
      <c r="Z189" s="100">
        <f t="shared" si="206"/>
        <v>0</v>
      </c>
      <c r="AA189" s="100">
        <f t="shared" si="206"/>
        <v>0</v>
      </c>
      <c r="AB189" s="100">
        <f t="shared" si="206"/>
        <v>0</v>
      </c>
      <c r="AC189" s="100">
        <f t="shared" si="206"/>
        <v>0</v>
      </c>
      <c r="AD189" s="100">
        <f t="shared" si="206"/>
        <v>0</v>
      </c>
      <c r="AE189" s="100">
        <f t="shared" si="206"/>
        <v>0</v>
      </c>
      <c r="AF189" s="100">
        <f t="shared" si="206"/>
        <v>0</v>
      </c>
      <c r="AG189" s="100">
        <f t="shared" si="206"/>
        <v>0</v>
      </c>
      <c r="AH189" s="100">
        <f t="shared" si="206"/>
        <v>0</v>
      </c>
      <c r="AI189" s="100">
        <f t="shared" si="206"/>
        <v>0</v>
      </c>
      <c r="AJ189" s="100">
        <f t="shared" si="206"/>
        <v>0</v>
      </c>
      <c r="AK189" s="100">
        <f t="shared" si="206"/>
        <v>0</v>
      </c>
      <c r="AL189" s="100">
        <f t="shared" si="206"/>
        <v>0</v>
      </c>
      <c r="AM189" s="100">
        <f t="shared" si="206"/>
        <v>0</v>
      </c>
      <c r="AN189" s="100">
        <f t="shared" si="206"/>
        <v>0</v>
      </c>
      <c r="AO189" s="100">
        <f t="shared" si="206"/>
        <v>0</v>
      </c>
      <c r="AP189" s="100">
        <f t="shared" si="206"/>
        <v>0</v>
      </c>
      <c r="AQ189" s="100">
        <f t="shared" si="206"/>
        <v>0</v>
      </c>
      <c r="AR189" s="100">
        <f t="shared" si="206"/>
        <v>0</v>
      </c>
      <c r="AS189" s="100">
        <f t="shared" si="206"/>
        <v>0</v>
      </c>
      <c r="AT189" s="100">
        <f t="shared" si="206"/>
        <v>0</v>
      </c>
      <c r="AU189" s="100">
        <f t="shared" si="206"/>
        <v>0</v>
      </c>
      <c r="AV189" s="100">
        <f t="shared" si="206"/>
        <v>0</v>
      </c>
      <c r="AW189" s="100">
        <f t="shared" si="206"/>
        <v>0</v>
      </c>
      <c r="AX189" s="100">
        <f t="shared" si="206"/>
        <v>0</v>
      </c>
      <c r="AY189" s="100">
        <f t="shared" si="206"/>
        <v>0</v>
      </c>
      <c r="AZ189" s="100">
        <f t="shared" si="206"/>
        <v>0</v>
      </c>
      <c r="BA189" s="100">
        <f t="shared" si="206"/>
        <v>0</v>
      </c>
      <c r="BB189" s="100">
        <f t="shared" si="206"/>
        <v>0</v>
      </c>
      <c r="BC189" s="100">
        <f t="shared" si="206"/>
        <v>0</v>
      </c>
      <c r="BD189" s="100">
        <f t="shared" si="206"/>
        <v>0</v>
      </c>
      <c r="BE189" s="100">
        <f t="shared" si="206"/>
        <v>0</v>
      </c>
      <c r="BF189" s="100">
        <f t="shared" si="206"/>
        <v>0</v>
      </c>
      <c r="BG189" s="100">
        <f t="shared" si="206"/>
        <v>0</v>
      </c>
      <c r="BH189" s="100">
        <f t="shared" si="206"/>
        <v>0</v>
      </c>
      <c r="BI189" s="100">
        <f t="shared" si="206"/>
        <v>0</v>
      </c>
      <c r="BJ189" s="100">
        <f t="shared" si="206"/>
        <v>0</v>
      </c>
      <c r="BK189" s="100">
        <f t="shared" si="206"/>
        <v>0</v>
      </c>
      <c r="BL189" s="100">
        <f t="shared" si="206"/>
        <v>0</v>
      </c>
      <c r="BM189" s="100">
        <f t="shared" si="206"/>
        <v>0</v>
      </c>
      <c r="BN189" s="100">
        <f t="shared" si="206"/>
        <v>0</v>
      </c>
      <c r="BO189" s="100">
        <f t="shared" si="206"/>
        <v>0</v>
      </c>
      <c r="BP189" s="100">
        <f t="shared" si="206"/>
        <v>0</v>
      </c>
      <c r="BQ189" s="100">
        <f t="shared" si="206"/>
        <v>0</v>
      </c>
      <c r="BR189" s="100">
        <f t="shared" si="206"/>
        <v>0</v>
      </c>
      <c r="BS189" s="100">
        <f t="shared" si="206"/>
        <v>0</v>
      </c>
      <c r="BT189" s="100">
        <f t="shared" si="206"/>
        <v>0</v>
      </c>
      <c r="BU189" s="100">
        <f t="shared" si="206"/>
        <v>0</v>
      </c>
      <c r="BV189" s="100">
        <f t="shared" si="206"/>
        <v>0</v>
      </c>
      <c r="BW189" s="100">
        <f t="shared" si="206"/>
        <v>0</v>
      </c>
      <c r="BX189" s="100">
        <f t="shared" ref="BX189:CO189" si="207" xml:space="preserve"> $G176 * BX176 * BX$166</f>
        <v>0</v>
      </c>
      <c r="BY189" s="100">
        <f t="shared" si="207"/>
        <v>0</v>
      </c>
      <c r="BZ189" s="100">
        <f t="shared" si="207"/>
        <v>0</v>
      </c>
      <c r="CA189" s="100">
        <f t="shared" si="207"/>
        <v>0</v>
      </c>
      <c r="CB189" s="100">
        <f t="shared" si="207"/>
        <v>0</v>
      </c>
      <c r="CC189" s="100">
        <f t="shared" si="207"/>
        <v>0</v>
      </c>
      <c r="CD189" s="100">
        <f t="shared" si="207"/>
        <v>0</v>
      </c>
      <c r="CE189" s="100">
        <f t="shared" si="207"/>
        <v>0</v>
      </c>
      <c r="CF189" s="100">
        <f t="shared" si="207"/>
        <v>0</v>
      </c>
      <c r="CG189" s="100">
        <f t="shared" si="207"/>
        <v>0</v>
      </c>
      <c r="CH189" s="100">
        <f t="shared" si="207"/>
        <v>0</v>
      </c>
      <c r="CI189" s="100">
        <f t="shared" si="207"/>
        <v>0</v>
      </c>
      <c r="CJ189" s="100">
        <f t="shared" si="207"/>
        <v>0</v>
      </c>
      <c r="CK189" s="100">
        <f t="shared" si="207"/>
        <v>0</v>
      </c>
      <c r="CL189" s="100">
        <f t="shared" si="207"/>
        <v>0</v>
      </c>
      <c r="CM189" s="100">
        <f t="shared" si="207"/>
        <v>0</v>
      </c>
      <c r="CN189" s="100">
        <f t="shared" si="207"/>
        <v>0</v>
      </c>
      <c r="CO189" s="100">
        <f t="shared" si="207"/>
        <v>0</v>
      </c>
    </row>
    <row r="190" spans="1:93" outlineLevel="2" x14ac:dyDescent="0.2">
      <c r="B190" s="61"/>
      <c r="D190" s="39"/>
      <c r="E190" t="s">
        <v>440</v>
      </c>
      <c r="H190" s="163" t="s">
        <v>8</v>
      </c>
      <c r="I190" s="78"/>
      <c r="K190" s="100">
        <f xml:space="preserve"> SUMPRODUCT( $G$178:$G$179, K178:K179 ) * K$166</f>
        <v>0</v>
      </c>
      <c r="L190" s="83">
        <f t="shared" ref="L190:BW190" si="208" xml:space="preserve"> SUMPRODUCT( $G$178:$G$179, L178:L179 ) * L$166</f>
        <v>0</v>
      </c>
      <c r="M190" s="83">
        <f t="shared" si="208"/>
        <v>0</v>
      </c>
      <c r="N190" s="83">
        <f t="shared" si="208"/>
        <v>0</v>
      </c>
      <c r="O190" s="83">
        <f t="shared" si="208"/>
        <v>0</v>
      </c>
      <c r="P190" s="83">
        <f t="shared" si="208"/>
        <v>0</v>
      </c>
      <c r="Q190" s="83">
        <f t="shared" si="208"/>
        <v>0</v>
      </c>
      <c r="R190" s="83">
        <f t="shared" si="208"/>
        <v>0</v>
      </c>
      <c r="S190" s="83">
        <f t="shared" si="208"/>
        <v>0</v>
      </c>
      <c r="T190" s="83">
        <f t="shared" si="208"/>
        <v>0</v>
      </c>
      <c r="U190" s="83">
        <f t="shared" si="208"/>
        <v>0</v>
      </c>
      <c r="V190" s="83">
        <f t="shared" si="208"/>
        <v>0</v>
      </c>
      <c r="W190" s="83">
        <f t="shared" si="208"/>
        <v>0</v>
      </c>
      <c r="X190" s="83">
        <f t="shared" si="208"/>
        <v>0</v>
      </c>
      <c r="Y190" s="83">
        <f t="shared" si="208"/>
        <v>0</v>
      </c>
      <c r="Z190" s="83">
        <f t="shared" si="208"/>
        <v>0</v>
      </c>
      <c r="AA190" s="83">
        <f t="shared" si="208"/>
        <v>0</v>
      </c>
      <c r="AB190" s="83">
        <f t="shared" si="208"/>
        <v>0</v>
      </c>
      <c r="AC190" s="83">
        <f t="shared" si="208"/>
        <v>0</v>
      </c>
      <c r="AD190" s="83">
        <f t="shared" si="208"/>
        <v>0</v>
      </c>
      <c r="AE190" s="83">
        <f t="shared" si="208"/>
        <v>0</v>
      </c>
      <c r="AF190" s="83">
        <f t="shared" si="208"/>
        <v>0</v>
      </c>
      <c r="AG190" s="83">
        <f t="shared" si="208"/>
        <v>0</v>
      </c>
      <c r="AH190" s="83">
        <f t="shared" si="208"/>
        <v>0</v>
      </c>
      <c r="AI190" s="83">
        <f t="shared" si="208"/>
        <v>0</v>
      </c>
      <c r="AJ190" s="83">
        <f t="shared" si="208"/>
        <v>0</v>
      </c>
      <c r="AK190" s="83">
        <f t="shared" si="208"/>
        <v>0</v>
      </c>
      <c r="AL190" s="83">
        <f t="shared" si="208"/>
        <v>0</v>
      </c>
      <c r="AM190" s="83">
        <f t="shared" si="208"/>
        <v>0</v>
      </c>
      <c r="AN190" s="83">
        <f t="shared" si="208"/>
        <v>0</v>
      </c>
      <c r="AO190" s="83">
        <f t="shared" si="208"/>
        <v>0</v>
      </c>
      <c r="AP190" s="83">
        <f t="shared" si="208"/>
        <v>0</v>
      </c>
      <c r="AQ190" s="83">
        <f t="shared" si="208"/>
        <v>0</v>
      </c>
      <c r="AR190" s="83">
        <f t="shared" si="208"/>
        <v>0</v>
      </c>
      <c r="AS190" s="83">
        <f t="shared" si="208"/>
        <v>0</v>
      </c>
      <c r="AT190" s="83">
        <f t="shared" si="208"/>
        <v>0</v>
      </c>
      <c r="AU190" s="83">
        <f t="shared" si="208"/>
        <v>0</v>
      </c>
      <c r="AV190" s="83">
        <f t="shared" si="208"/>
        <v>0</v>
      </c>
      <c r="AW190" s="83">
        <f t="shared" si="208"/>
        <v>0</v>
      </c>
      <c r="AX190" s="83">
        <f t="shared" si="208"/>
        <v>0</v>
      </c>
      <c r="AY190" s="83">
        <f t="shared" si="208"/>
        <v>0</v>
      </c>
      <c r="AZ190" s="83">
        <f t="shared" si="208"/>
        <v>0</v>
      </c>
      <c r="BA190" s="83">
        <f t="shared" si="208"/>
        <v>0</v>
      </c>
      <c r="BB190" s="83">
        <f t="shared" si="208"/>
        <v>0</v>
      </c>
      <c r="BC190" s="83">
        <f t="shared" si="208"/>
        <v>0</v>
      </c>
      <c r="BD190" s="83">
        <f t="shared" si="208"/>
        <v>0</v>
      </c>
      <c r="BE190" s="83">
        <f t="shared" si="208"/>
        <v>0</v>
      </c>
      <c r="BF190" s="83">
        <f t="shared" si="208"/>
        <v>0</v>
      </c>
      <c r="BG190" s="83">
        <f t="shared" si="208"/>
        <v>0</v>
      </c>
      <c r="BH190" s="83">
        <f t="shared" si="208"/>
        <v>0</v>
      </c>
      <c r="BI190" s="83">
        <f t="shared" si="208"/>
        <v>0</v>
      </c>
      <c r="BJ190" s="83">
        <f t="shared" si="208"/>
        <v>0</v>
      </c>
      <c r="BK190" s="83">
        <f t="shared" si="208"/>
        <v>0</v>
      </c>
      <c r="BL190" s="83">
        <f t="shared" si="208"/>
        <v>0</v>
      </c>
      <c r="BM190" s="83">
        <f t="shared" si="208"/>
        <v>0</v>
      </c>
      <c r="BN190" s="83">
        <f t="shared" si="208"/>
        <v>0</v>
      </c>
      <c r="BO190" s="83">
        <f t="shared" si="208"/>
        <v>0</v>
      </c>
      <c r="BP190" s="83">
        <f t="shared" si="208"/>
        <v>0</v>
      </c>
      <c r="BQ190" s="83">
        <f t="shared" si="208"/>
        <v>0</v>
      </c>
      <c r="BR190" s="83">
        <f t="shared" si="208"/>
        <v>0</v>
      </c>
      <c r="BS190" s="83">
        <f t="shared" si="208"/>
        <v>0</v>
      </c>
      <c r="BT190" s="83">
        <f t="shared" si="208"/>
        <v>0</v>
      </c>
      <c r="BU190" s="83">
        <f t="shared" si="208"/>
        <v>0</v>
      </c>
      <c r="BV190" s="83">
        <f t="shared" si="208"/>
        <v>0</v>
      </c>
      <c r="BW190" s="83">
        <f t="shared" si="208"/>
        <v>0</v>
      </c>
      <c r="BX190" s="83">
        <f t="shared" ref="BX190:CO190" si="209" xml:space="preserve"> SUMPRODUCT( $G$178:$G$179, BX178:BX179 ) * BX$166</f>
        <v>0</v>
      </c>
      <c r="BY190" s="83">
        <f t="shared" si="209"/>
        <v>0</v>
      </c>
      <c r="BZ190" s="83">
        <f t="shared" si="209"/>
        <v>0</v>
      </c>
      <c r="CA190" s="83">
        <f t="shared" si="209"/>
        <v>0</v>
      </c>
      <c r="CB190" s="83">
        <f t="shared" si="209"/>
        <v>0</v>
      </c>
      <c r="CC190" s="83">
        <f t="shared" si="209"/>
        <v>0</v>
      </c>
      <c r="CD190" s="83">
        <f t="shared" si="209"/>
        <v>0</v>
      </c>
      <c r="CE190" s="83">
        <f t="shared" si="209"/>
        <v>0</v>
      </c>
      <c r="CF190" s="83">
        <f t="shared" si="209"/>
        <v>0</v>
      </c>
      <c r="CG190" s="83">
        <f t="shared" si="209"/>
        <v>0</v>
      </c>
      <c r="CH190" s="83">
        <f t="shared" si="209"/>
        <v>0</v>
      </c>
      <c r="CI190" s="83">
        <f t="shared" si="209"/>
        <v>0</v>
      </c>
      <c r="CJ190" s="83">
        <f t="shared" si="209"/>
        <v>0</v>
      </c>
      <c r="CK190" s="83">
        <f t="shared" si="209"/>
        <v>0</v>
      </c>
      <c r="CL190" s="83">
        <f t="shared" si="209"/>
        <v>0</v>
      </c>
      <c r="CM190" s="83">
        <f t="shared" si="209"/>
        <v>0</v>
      </c>
      <c r="CN190" s="83">
        <f t="shared" si="209"/>
        <v>0</v>
      </c>
      <c r="CO190" s="83">
        <f t="shared" si="209"/>
        <v>0</v>
      </c>
    </row>
    <row r="191" spans="1:93" outlineLevel="2" x14ac:dyDescent="0.2">
      <c r="B191" s="61"/>
      <c r="D191" s="39"/>
      <c r="E191" t="s">
        <v>441</v>
      </c>
      <c r="H191" s="163" t="s">
        <v>8</v>
      </c>
      <c r="I191" s="78"/>
      <c r="K191" s="89">
        <f xml:space="preserve"> SUMPRODUCT( $G$181:$G$187, K181:K187 ) * K$166</f>
        <v>0</v>
      </c>
      <c r="L191" s="55">
        <f t="shared" ref="L191:BW191" si="210" xml:space="preserve"> SUMPRODUCT( $G$181:$G$187, L181:L187 ) * L$166</f>
        <v>0</v>
      </c>
      <c r="M191" s="55">
        <f t="shared" si="210"/>
        <v>0</v>
      </c>
      <c r="N191" s="55">
        <f t="shared" si="210"/>
        <v>0</v>
      </c>
      <c r="O191" s="55">
        <f t="shared" si="210"/>
        <v>0</v>
      </c>
      <c r="P191" s="55">
        <f t="shared" si="210"/>
        <v>0</v>
      </c>
      <c r="Q191" s="55">
        <f t="shared" si="210"/>
        <v>0</v>
      </c>
      <c r="R191" s="55">
        <f t="shared" si="210"/>
        <v>0</v>
      </c>
      <c r="S191" s="55">
        <f t="shared" si="210"/>
        <v>0</v>
      </c>
      <c r="T191" s="55">
        <f t="shared" si="210"/>
        <v>0</v>
      </c>
      <c r="U191" s="55">
        <f t="shared" si="210"/>
        <v>0</v>
      </c>
      <c r="V191" s="55">
        <f t="shared" si="210"/>
        <v>0</v>
      </c>
      <c r="W191" s="55">
        <f t="shared" si="210"/>
        <v>0</v>
      </c>
      <c r="X191" s="55">
        <f t="shared" si="210"/>
        <v>0</v>
      </c>
      <c r="Y191" s="55">
        <f t="shared" si="210"/>
        <v>0</v>
      </c>
      <c r="Z191" s="55">
        <f t="shared" si="210"/>
        <v>0</v>
      </c>
      <c r="AA191" s="55">
        <f t="shared" si="210"/>
        <v>0</v>
      </c>
      <c r="AB191" s="55">
        <f t="shared" si="210"/>
        <v>0</v>
      </c>
      <c r="AC191" s="55">
        <f t="shared" si="210"/>
        <v>0</v>
      </c>
      <c r="AD191" s="55">
        <f t="shared" si="210"/>
        <v>0</v>
      </c>
      <c r="AE191" s="55">
        <f t="shared" si="210"/>
        <v>0</v>
      </c>
      <c r="AF191" s="55">
        <f t="shared" si="210"/>
        <v>0</v>
      </c>
      <c r="AG191" s="55">
        <f t="shared" si="210"/>
        <v>0</v>
      </c>
      <c r="AH191" s="55">
        <f t="shared" si="210"/>
        <v>0</v>
      </c>
      <c r="AI191" s="55">
        <f t="shared" si="210"/>
        <v>0</v>
      </c>
      <c r="AJ191" s="55">
        <f t="shared" si="210"/>
        <v>0</v>
      </c>
      <c r="AK191" s="55">
        <f t="shared" si="210"/>
        <v>0</v>
      </c>
      <c r="AL191" s="55">
        <f t="shared" si="210"/>
        <v>0</v>
      </c>
      <c r="AM191" s="55">
        <f t="shared" si="210"/>
        <v>0</v>
      </c>
      <c r="AN191" s="55">
        <f t="shared" si="210"/>
        <v>0</v>
      </c>
      <c r="AO191" s="55">
        <f t="shared" si="210"/>
        <v>0</v>
      </c>
      <c r="AP191" s="55">
        <f t="shared" si="210"/>
        <v>0</v>
      </c>
      <c r="AQ191" s="55">
        <f t="shared" si="210"/>
        <v>0</v>
      </c>
      <c r="AR191" s="55">
        <f t="shared" si="210"/>
        <v>0</v>
      </c>
      <c r="AS191" s="55">
        <f t="shared" si="210"/>
        <v>0</v>
      </c>
      <c r="AT191" s="55">
        <f t="shared" si="210"/>
        <v>0</v>
      </c>
      <c r="AU191" s="55">
        <f t="shared" si="210"/>
        <v>0</v>
      </c>
      <c r="AV191" s="55">
        <f t="shared" si="210"/>
        <v>0</v>
      </c>
      <c r="AW191" s="55">
        <f t="shared" si="210"/>
        <v>0</v>
      </c>
      <c r="AX191" s="55">
        <f t="shared" si="210"/>
        <v>0</v>
      </c>
      <c r="AY191" s="55">
        <f t="shared" si="210"/>
        <v>0</v>
      </c>
      <c r="AZ191" s="55">
        <f t="shared" si="210"/>
        <v>0</v>
      </c>
      <c r="BA191" s="55">
        <f t="shared" si="210"/>
        <v>0</v>
      </c>
      <c r="BB191" s="55">
        <f t="shared" si="210"/>
        <v>0</v>
      </c>
      <c r="BC191" s="55">
        <f t="shared" si="210"/>
        <v>0</v>
      </c>
      <c r="BD191" s="55">
        <f t="shared" si="210"/>
        <v>0</v>
      </c>
      <c r="BE191" s="55">
        <f t="shared" si="210"/>
        <v>0</v>
      </c>
      <c r="BF191" s="55">
        <f t="shared" si="210"/>
        <v>0</v>
      </c>
      <c r="BG191" s="55">
        <f t="shared" si="210"/>
        <v>0</v>
      </c>
      <c r="BH191" s="55">
        <f t="shared" si="210"/>
        <v>0</v>
      </c>
      <c r="BI191" s="55">
        <f t="shared" si="210"/>
        <v>0</v>
      </c>
      <c r="BJ191" s="55">
        <f t="shared" si="210"/>
        <v>0</v>
      </c>
      <c r="BK191" s="55">
        <f t="shared" si="210"/>
        <v>0</v>
      </c>
      <c r="BL191" s="55">
        <f t="shared" si="210"/>
        <v>0</v>
      </c>
      <c r="BM191" s="55">
        <f t="shared" si="210"/>
        <v>0</v>
      </c>
      <c r="BN191" s="55">
        <f t="shared" si="210"/>
        <v>0</v>
      </c>
      <c r="BO191" s="55">
        <f t="shared" si="210"/>
        <v>0</v>
      </c>
      <c r="BP191" s="55">
        <f t="shared" si="210"/>
        <v>0</v>
      </c>
      <c r="BQ191" s="55">
        <f t="shared" si="210"/>
        <v>0</v>
      </c>
      <c r="BR191" s="55">
        <f t="shared" si="210"/>
        <v>0</v>
      </c>
      <c r="BS191" s="55">
        <f t="shared" si="210"/>
        <v>0</v>
      </c>
      <c r="BT191" s="55">
        <f t="shared" si="210"/>
        <v>0</v>
      </c>
      <c r="BU191" s="55">
        <f t="shared" si="210"/>
        <v>0</v>
      </c>
      <c r="BV191" s="55">
        <f t="shared" si="210"/>
        <v>0</v>
      </c>
      <c r="BW191" s="55">
        <f t="shared" si="210"/>
        <v>0</v>
      </c>
      <c r="BX191" s="55">
        <f t="shared" ref="BX191:CO191" si="211" xml:space="preserve"> SUMPRODUCT( $G$181:$G$187, BX181:BX187 ) * BX$166</f>
        <v>0</v>
      </c>
      <c r="BY191" s="55">
        <f t="shared" si="211"/>
        <v>0</v>
      </c>
      <c r="BZ191" s="55">
        <f t="shared" si="211"/>
        <v>0</v>
      </c>
      <c r="CA191" s="55">
        <f t="shared" si="211"/>
        <v>0</v>
      </c>
      <c r="CB191" s="55">
        <f t="shared" si="211"/>
        <v>0</v>
      </c>
      <c r="CC191" s="55">
        <f t="shared" si="211"/>
        <v>0</v>
      </c>
      <c r="CD191" s="55">
        <f t="shared" si="211"/>
        <v>0</v>
      </c>
      <c r="CE191" s="55">
        <f t="shared" si="211"/>
        <v>0</v>
      </c>
      <c r="CF191" s="55">
        <f t="shared" si="211"/>
        <v>0</v>
      </c>
      <c r="CG191" s="55">
        <f t="shared" si="211"/>
        <v>0</v>
      </c>
      <c r="CH191" s="55">
        <f t="shared" si="211"/>
        <v>0</v>
      </c>
      <c r="CI191" s="55">
        <f t="shared" si="211"/>
        <v>0</v>
      </c>
      <c r="CJ191" s="55">
        <f t="shared" si="211"/>
        <v>0</v>
      </c>
      <c r="CK191" s="55">
        <f t="shared" si="211"/>
        <v>0</v>
      </c>
      <c r="CL191" s="55">
        <f t="shared" si="211"/>
        <v>0</v>
      </c>
      <c r="CM191" s="55">
        <f t="shared" si="211"/>
        <v>0</v>
      </c>
      <c r="CN191" s="55">
        <f t="shared" si="211"/>
        <v>0</v>
      </c>
      <c r="CO191" s="55">
        <f t="shared" si="211"/>
        <v>0</v>
      </c>
    </row>
    <row r="192" spans="1:93" outlineLevel="2" x14ac:dyDescent="0.2">
      <c r="B192" s="61"/>
      <c r="D192" s="39"/>
      <c r="E192" t="s">
        <v>442</v>
      </c>
      <c r="H192" s="163" t="s">
        <v>8</v>
      </c>
      <c r="I192" s="78"/>
      <c r="K192" s="366">
        <f>SUM(K189:K191)</f>
        <v>0</v>
      </c>
      <c r="L192" s="366">
        <f t="shared" ref="L192:BW192" si="212">SUM(L189:L191)</f>
        <v>0</v>
      </c>
      <c r="M192" s="366">
        <f t="shared" si="212"/>
        <v>0</v>
      </c>
      <c r="N192" s="366">
        <f t="shared" si="212"/>
        <v>0</v>
      </c>
      <c r="O192" s="366">
        <f t="shared" si="212"/>
        <v>0</v>
      </c>
      <c r="P192" s="366">
        <f t="shared" si="212"/>
        <v>0</v>
      </c>
      <c r="Q192" s="366">
        <f t="shared" si="212"/>
        <v>0</v>
      </c>
      <c r="R192" s="366">
        <f t="shared" si="212"/>
        <v>0</v>
      </c>
      <c r="S192" s="366">
        <f t="shared" si="212"/>
        <v>0</v>
      </c>
      <c r="T192" s="366">
        <f t="shared" si="212"/>
        <v>0</v>
      </c>
      <c r="U192" s="366">
        <f t="shared" si="212"/>
        <v>0</v>
      </c>
      <c r="V192" s="366">
        <f t="shared" si="212"/>
        <v>0</v>
      </c>
      <c r="W192" s="366">
        <f t="shared" si="212"/>
        <v>0</v>
      </c>
      <c r="X192" s="366">
        <f t="shared" si="212"/>
        <v>0</v>
      </c>
      <c r="Y192" s="366">
        <f t="shared" si="212"/>
        <v>0</v>
      </c>
      <c r="Z192" s="366">
        <f t="shared" si="212"/>
        <v>0</v>
      </c>
      <c r="AA192" s="366">
        <f t="shared" si="212"/>
        <v>0</v>
      </c>
      <c r="AB192" s="366">
        <f t="shared" si="212"/>
        <v>0</v>
      </c>
      <c r="AC192" s="366">
        <f t="shared" si="212"/>
        <v>0</v>
      </c>
      <c r="AD192" s="366">
        <f t="shared" si="212"/>
        <v>0</v>
      </c>
      <c r="AE192" s="366">
        <f t="shared" si="212"/>
        <v>0</v>
      </c>
      <c r="AF192" s="366">
        <f t="shared" si="212"/>
        <v>0</v>
      </c>
      <c r="AG192" s="366">
        <f t="shared" si="212"/>
        <v>0</v>
      </c>
      <c r="AH192" s="366">
        <f t="shared" si="212"/>
        <v>0</v>
      </c>
      <c r="AI192" s="366">
        <f t="shared" si="212"/>
        <v>0</v>
      </c>
      <c r="AJ192" s="366">
        <f t="shared" si="212"/>
        <v>0</v>
      </c>
      <c r="AK192" s="366">
        <f t="shared" si="212"/>
        <v>0</v>
      </c>
      <c r="AL192" s="366">
        <f t="shared" si="212"/>
        <v>0</v>
      </c>
      <c r="AM192" s="366">
        <f t="shared" si="212"/>
        <v>0</v>
      </c>
      <c r="AN192" s="366">
        <f t="shared" si="212"/>
        <v>0</v>
      </c>
      <c r="AO192" s="366">
        <f t="shared" si="212"/>
        <v>0</v>
      </c>
      <c r="AP192" s="366">
        <f t="shared" si="212"/>
        <v>0</v>
      </c>
      <c r="AQ192" s="366">
        <f t="shared" si="212"/>
        <v>0</v>
      </c>
      <c r="AR192" s="366">
        <f t="shared" si="212"/>
        <v>0</v>
      </c>
      <c r="AS192" s="366">
        <f t="shared" si="212"/>
        <v>0</v>
      </c>
      <c r="AT192" s="366">
        <f t="shared" si="212"/>
        <v>0</v>
      </c>
      <c r="AU192" s="366">
        <f t="shared" si="212"/>
        <v>0</v>
      </c>
      <c r="AV192" s="366">
        <f t="shared" si="212"/>
        <v>0</v>
      </c>
      <c r="AW192" s="366">
        <f t="shared" si="212"/>
        <v>0</v>
      </c>
      <c r="AX192" s="366">
        <f t="shared" si="212"/>
        <v>0</v>
      </c>
      <c r="AY192" s="366">
        <f t="shared" si="212"/>
        <v>0</v>
      </c>
      <c r="AZ192" s="366">
        <f t="shared" si="212"/>
        <v>0</v>
      </c>
      <c r="BA192" s="366">
        <f t="shared" si="212"/>
        <v>0</v>
      </c>
      <c r="BB192" s="366">
        <f t="shared" si="212"/>
        <v>0</v>
      </c>
      <c r="BC192" s="366">
        <f t="shared" si="212"/>
        <v>0</v>
      </c>
      <c r="BD192" s="366">
        <f t="shared" si="212"/>
        <v>0</v>
      </c>
      <c r="BE192" s="366">
        <f t="shared" si="212"/>
        <v>0</v>
      </c>
      <c r="BF192" s="366">
        <f t="shared" si="212"/>
        <v>0</v>
      </c>
      <c r="BG192" s="366">
        <f t="shared" si="212"/>
        <v>0</v>
      </c>
      <c r="BH192" s="366">
        <f t="shared" si="212"/>
        <v>0</v>
      </c>
      <c r="BI192" s="366">
        <f t="shared" si="212"/>
        <v>0</v>
      </c>
      <c r="BJ192" s="366">
        <f t="shared" si="212"/>
        <v>0</v>
      </c>
      <c r="BK192" s="366">
        <f t="shared" si="212"/>
        <v>0</v>
      </c>
      <c r="BL192" s="366">
        <f t="shared" si="212"/>
        <v>0</v>
      </c>
      <c r="BM192" s="366">
        <f t="shared" si="212"/>
        <v>0</v>
      </c>
      <c r="BN192" s="366">
        <f t="shared" si="212"/>
        <v>0</v>
      </c>
      <c r="BO192" s="366">
        <f t="shared" si="212"/>
        <v>0</v>
      </c>
      <c r="BP192" s="366">
        <f t="shared" si="212"/>
        <v>0</v>
      </c>
      <c r="BQ192" s="366">
        <f t="shared" si="212"/>
        <v>0</v>
      </c>
      <c r="BR192" s="366">
        <f t="shared" si="212"/>
        <v>0</v>
      </c>
      <c r="BS192" s="366">
        <f t="shared" si="212"/>
        <v>0</v>
      </c>
      <c r="BT192" s="366">
        <f t="shared" si="212"/>
        <v>0</v>
      </c>
      <c r="BU192" s="366">
        <f t="shared" si="212"/>
        <v>0</v>
      </c>
      <c r="BV192" s="366">
        <f t="shared" si="212"/>
        <v>0</v>
      </c>
      <c r="BW192" s="366">
        <f t="shared" si="212"/>
        <v>0</v>
      </c>
      <c r="BX192" s="366">
        <f t="shared" ref="BX192:CO192" si="213">SUM(BX189:BX191)</f>
        <v>0</v>
      </c>
      <c r="BY192" s="366">
        <f t="shared" si="213"/>
        <v>0</v>
      </c>
      <c r="BZ192" s="366">
        <f t="shared" si="213"/>
        <v>0</v>
      </c>
      <c r="CA192" s="366">
        <f t="shared" si="213"/>
        <v>0</v>
      </c>
      <c r="CB192" s="366">
        <f t="shared" si="213"/>
        <v>0</v>
      </c>
      <c r="CC192" s="366">
        <f t="shared" si="213"/>
        <v>0</v>
      </c>
      <c r="CD192" s="366">
        <f t="shared" si="213"/>
        <v>0</v>
      </c>
      <c r="CE192" s="366">
        <f t="shared" si="213"/>
        <v>0</v>
      </c>
      <c r="CF192" s="366">
        <f t="shared" si="213"/>
        <v>0</v>
      </c>
      <c r="CG192" s="366">
        <f t="shared" si="213"/>
        <v>0</v>
      </c>
      <c r="CH192" s="366">
        <f t="shared" si="213"/>
        <v>0</v>
      </c>
      <c r="CI192" s="366">
        <f t="shared" si="213"/>
        <v>0</v>
      </c>
      <c r="CJ192" s="366">
        <f t="shared" si="213"/>
        <v>0</v>
      </c>
      <c r="CK192" s="366">
        <f t="shared" si="213"/>
        <v>0</v>
      </c>
      <c r="CL192" s="366">
        <f t="shared" si="213"/>
        <v>0</v>
      </c>
      <c r="CM192" s="366">
        <f t="shared" si="213"/>
        <v>0</v>
      </c>
      <c r="CN192" s="366">
        <f t="shared" si="213"/>
        <v>0</v>
      </c>
      <c r="CO192" s="366">
        <f t="shared" si="213"/>
        <v>0</v>
      </c>
    </row>
    <row r="193" spans="2:93" outlineLevel="2" x14ac:dyDescent="0.2">
      <c r="B193" s="61"/>
      <c r="D193" s="39"/>
      <c r="H193" s="163"/>
      <c r="I193" s="78"/>
    </row>
    <row r="194" spans="2:93" outlineLevel="2" x14ac:dyDescent="0.2">
      <c r="B194" s="61"/>
      <c r="D194" s="39"/>
      <c r="E194" t="s">
        <v>444</v>
      </c>
      <c r="G194" s="55">
        <f xml:space="preserve"> G181 + G183 + G186</f>
        <v>0</v>
      </c>
      <c r="H194" s="163" t="s">
        <v>182</v>
      </c>
      <c r="I194" s="78"/>
      <c r="K194" s="89">
        <f xml:space="preserve"> $G194 * K$166</f>
        <v>0</v>
      </c>
      <c r="L194" s="89">
        <f t="shared" ref="L194:BW194" si="214" xml:space="preserve"> $G194 * L$166</f>
        <v>0</v>
      </c>
      <c r="M194" s="89">
        <f t="shared" si="214"/>
        <v>0</v>
      </c>
      <c r="N194" s="89">
        <f t="shared" si="214"/>
        <v>0</v>
      </c>
      <c r="O194" s="89">
        <f t="shared" si="214"/>
        <v>0</v>
      </c>
      <c r="P194" s="89">
        <f t="shared" si="214"/>
        <v>0</v>
      </c>
      <c r="Q194" s="89">
        <f t="shared" si="214"/>
        <v>0</v>
      </c>
      <c r="R194" s="89">
        <f t="shared" si="214"/>
        <v>0</v>
      </c>
      <c r="S194" s="89">
        <f t="shared" si="214"/>
        <v>0</v>
      </c>
      <c r="T194" s="89">
        <f t="shared" si="214"/>
        <v>0</v>
      </c>
      <c r="U194" s="89">
        <f t="shared" si="214"/>
        <v>0</v>
      </c>
      <c r="V194" s="89">
        <f t="shared" si="214"/>
        <v>0</v>
      </c>
      <c r="W194" s="89">
        <f t="shared" si="214"/>
        <v>0</v>
      </c>
      <c r="X194" s="89">
        <f t="shared" si="214"/>
        <v>0</v>
      </c>
      <c r="Y194" s="89">
        <f t="shared" si="214"/>
        <v>0</v>
      </c>
      <c r="Z194" s="89">
        <f t="shared" si="214"/>
        <v>0</v>
      </c>
      <c r="AA194" s="89">
        <f t="shared" si="214"/>
        <v>0</v>
      </c>
      <c r="AB194" s="89">
        <f t="shared" si="214"/>
        <v>0</v>
      </c>
      <c r="AC194" s="89">
        <f t="shared" si="214"/>
        <v>0</v>
      </c>
      <c r="AD194" s="89">
        <f t="shared" si="214"/>
        <v>0</v>
      </c>
      <c r="AE194" s="89">
        <f t="shared" si="214"/>
        <v>0</v>
      </c>
      <c r="AF194" s="89">
        <f t="shared" si="214"/>
        <v>0</v>
      </c>
      <c r="AG194" s="89">
        <f t="shared" si="214"/>
        <v>0</v>
      </c>
      <c r="AH194" s="89">
        <f t="shared" si="214"/>
        <v>0</v>
      </c>
      <c r="AI194" s="89">
        <f t="shared" si="214"/>
        <v>0</v>
      </c>
      <c r="AJ194" s="89">
        <f t="shared" si="214"/>
        <v>0</v>
      </c>
      <c r="AK194" s="89">
        <f t="shared" si="214"/>
        <v>0</v>
      </c>
      <c r="AL194" s="89">
        <f t="shared" si="214"/>
        <v>0</v>
      </c>
      <c r="AM194" s="89">
        <f t="shared" si="214"/>
        <v>0</v>
      </c>
      <c r="AN194" s="89">
        <f t="shared" si="214"/>
        <v>0</v>
      </c>
      <c r="AO194" s="89">
        <f t="shared" si="214"/>
        <v>0</v>
      </c>
      <c r="AP194" s="89">
        <f t="shared" si="214"/>
        <v>0</v>
      </c>
      <c r="AQ194" s="89">
        <f t="shared" si="214"/>
        <v>0</v>
      </c>
      <c r="AR194" s="89">
        <f t="shared" si="214"/>
        <v>0</v>
      </c>
      <c r="AS194" s="89">
        <f t="shared" si="214"/>
        <v>0</v>
      </c>
      <c r="AT194" s="89">
        <f t="shared" si="214"/>
        <v>0</v>
      </c>
      <c r="AU194" s="89">
        <f t="shared" si="214"/>
        <v>0</v>
      </c>
      <c r="AV194" s="89">
        <f t="shared" si="214"/>
        <v>0</v>
      </c>
      <c r="AW194" s="89">
        <f t="shared" si="214"/>
        <v>0</v>
      </c>
      <c r="AX194" s="89">
        <f t="shared" si="214"/>
        <v>0</v>
      </c>
      <c r="AY194" s="89">
        <f t="shared" si="214"/>
        <v>0</v>
      </c>
      <c r="AZ194" s="89">
        <f t="shared" si="214"/>
        <v>0</v>
      </c>
      <c r="BA194" s="89">
        <f t="shared" si="214"/>
        <v>0</v>
      </c>
      <c r="BB194" s="89">
        <f t="shared" si="214"/>
        <v>0</v>
      </c>
      <c r="BC194" s="89">
        <f t="shared" si="214"/>
        <v>0</v>
      </c>
      <c r="BD194" s="89">
        <f t="shared" si="214"/>
        <v>0</v>
      </c>
      <c r="BE194" s="89">
        <f t="shared" si="214"/>
        <v>0</v>
      </c>
      <c r="BF194" s="89">
        <f t="shared" si="214"/>
        <v>0</v>
      </c>
      <c r="BG194" s="89">
        <f t="shared" si="214"/>
        <v>0</v>
      </c>
      <c r="BH194" s="89">
        <f t="shared" si="214"/>
        <v>0</v>
      </c>
      <c r="BI194" s="89">
        <f t="shared" si="214"/>
        <v>0</v>
      </c>
      <c r="BJ194" s="89">
        <f t="shared" si="214"/>
        <v>0</v>
      </c>
      <c r="BK194" s="89">
        <f t="shared" si="214"/>
        <v>0</v>
      </c>
      <c r="BL194" s="89">
        <f t="shared" si="214"/>
        <v>0</v>
      </c>
      <c r="BM194" s="89">
        <f t="shared" si="214"/>
        <v>0</v>
      </c>
      <c r="BN194" s="89">
        <f t="shared" si="214"/>
        <v>0</v>
      </c>
      <c r="BO194" s="89">
        <f t="shared" si="214"/>
        <v>0</v>
      </c>
      <c r="BP194" s="89">
        <f t="shared" si="214"/>
        <v>0</v>
      </c>
      <c r="BQ194" s="89">
        <f t="shared" si="214"/>
        <v>0</v>
      </c>
      <c r="BR194" s="89">
        <f t="shared" si="214"/>
        <v>0</v>
      </c>
      <c r="BS194" s="89">
        <f t="shared" si="214"/>
        <v>0</v>
      </c>
      <c r="BT194" s="89">
        <f t="shared" si="214"/>
        <v>0</v>
      </c>
      <c r="BU194" s="89">
        <f t="shared" si="214"/>
        <v>0</v>
      </c>
      <c r="BV194" s="89">
        <f t="shared" si="214"/>
        <v>0</v>
      </c>
      <c r="BW194" s="89">
        <f t="shared" si="214"/>
        <v>0</v>
      </c>
      <c r="BX194" s="89">
        <f t="shared" ref="BX194:CO194" si="215" xml:space="preserve"> $G194 * BX$166</f>
        <v>0</v>
      </c>
      <c r="BY194" s="89">
        <f t="shared" si="215"/>
        <v>0</v>
      </c>
      <c r="BZ194" s="89">
        <f t="shared" si="215"/>
        <v>0</v>
      </c>
      <c r="CA194" s="89">
        <f t="shared" si="215"/>
        <v>0</v>
      </c>
      <c r="CB194" s="89">
        <f t="shared" si="215"/>
        <v>0</v>
      </c>
      <c r="CC194" s="89">
        <f t="shared" si="215"/>
        <v>0</v>
      </c>
      <c r="CD194" s="89">
        <f t="shared" si="215"/>
        <v>0</v>
      </c>
      <c r="CE194" s="89">
        <f t="shared" si="215"/>
        <v>0</v>
      </c>
      <c r="CF194" s="89">
        <f t="shared" si="215"/>
        <v>0</v>
      </c>
      <c r="CG194" s="89">
        <f t="shared" si="215"/>
        <v>0</v>
      </c>
      <c r="CH194" s="89">
        <f t="shared" si="215"/>
        <v>0</v>
      </c>
      <c r="CI194" s="89">
        <f t="shared" si="215"/>
        <v>0</v>
      </c>
      <c r="CJ194" s="89">
        <f t="shared" si="215"/>
        <v>0</v>
      </c>
      <c r="CK194" s="89">
        <f t="shared" si="215"/>
        <v>0</v>
      </c>
      <c r="CL194" s="89">
        <f t="shared" si="215"/>
        <v>0</v>
      </c>
      <c r="CM194" s="89">
        <f t="shared" si="215"/>
        <v>0</v>
      </c>
      <c r="CN194" s="89">
        <f t="shared" si="215"/>
        <v>0</v>
      </c>
      <c r="CO194" s="89">
        <f t="shared" si="215"/>
        <v>0</v>
      </c>
    </row>
    <row r="195" spans="2:93" outlineLevel="2" x14ac:dyDescent="0.2">
      <c r="B195" s="61"/>
      <c r="D195" s="39"/>
      <c r="E195" t="s">
        <v>445</v>
      </c>
      <c r="G195" s="82"/>
      <c r="H195" s="163" t="s">
        <v>31</v>
      </c>
      <c r="I195" s="78"/>
      <c r="K195" s="110">
        <f xml:space="preserve"> IF( K194 = 0, 0, K191 / K194 )</f>
        <v>0</v>
      </c>
      <c r="L195" s="110">
        <f t="shared" ref="L195:BW195" si="216" xml:space="preserve"> IF( L194 = 0, 0, L191 / L194 )</f>
        <v>0</v>
      </c>
      <c r="M195" s="110">
        <f t="shared" si="216"/>
        <v>0</v>
      </c>
      <c r="N195" s="110">
        <f t="shared" si="216"/>
        <v>0</v>
      </c>
      <c r="O195" s="110">
        <f t="shared" si="216"/>
        <v>0</v>
      </c>
      <c r="P195" s="110">
        <f t="shared" si="216"/>
        <v>0</v>
      </c>
      <c r="Q195" s="110">
        <f t="shared" si="216"/>
        <v>0</v>
      </c>
      <c r="R195" s="110">
        <f t="shared" si="216"/>
        <v>0</v>
      </c>
      <c r="S195" s="110">
        <f t="shared" si="216"/>
        <v>0</v>
      </c>
      <c r="T195" s="110">
        <f t="shared" si="216"/>
        <v>0</v>
      </c>
      <c r="U195" s="110">
        <f t="shared" si="216"/>
        <v>0</v>
      </c>
      <c r="V195" s="110">
        <f t="shared" si="216"/>
        <v>0</v>
      </c>
      <c r="W195" s="110">
        <f t="shared" si="216"/>
        <v>0</v>
      </c>
      <c r="X195" s="110">
        <f t="shared" si="216"/>
        <v>0</v>
      </c>
      <c r="Y195" s="110">
        <f t="shared" si="216"/>
        <v>0</v>
      </c>
      <c r="Z195" s="110">
        <f t="shared" si="216"/>
        <v>0</v>
      </c>
      <c r="AA195" s="110">
        <f t="shared" si="216"/>
        <v>0</v>
      </c>
      <c r="AB195" s="110">
        <f t="shared" si="216"/>
        <v>0</v>
      </c>
      <c r="AC195" s="110">
        <f t="shared" si="216"/>
        <v>0</v>
      </c>
      <c r="AD195" s="110">
        <f t="shared" si="216"/>
        <v>0</v>
      </c>
      <c r="AE195" s="110">
        <f t="shared" si="216"/>
        <v>0</v>
      </c>
      <c r="AF195" s="110">
        <f t="shared" si="216"/>
        <v>0</v>
      </c>
      <c r="AG195" s="110">
        <f t="shared" si="216"/>
        <v>0</v>
      </c>
      <c r="AH195" s="110">
        <f t="shared" si="216"/>
        <v>0</v>
      </c>
      <c r="AI195" s="110">
        <f t="shared" si="216"/>
        <v>0</v>
      </c>
      <c r="AJ195" s="110">
        <f t="shared" si="216"/>
        <v>0</v>
      </c>
      <c r="AK195" s="110">
        <f t="shared" si="216"/>
        <v>0</v>
      </c>
      <c r="AL195" s="110">
        <f t="shared" si="216"/>
        <v>0</v>
      </c>
      <c r="AM195" s="110">
        <f t="shared" si="216"/>
        <v>0</v>
      </c>
      <c r="AN195" s="110">
        <f t="shared" si="216"/>
        <v>0</v>
      </c>
      <c r="AO195" s="110">
        <f t="shared" si="216"/>
        <v>0</v>
      </c>
      <c r="AP195" s="110">
        <f t="shared" si="216"/>
        <v>0</v>
      </c>
      <c r="AQ195" s="110">
        <f t="shared" si="216"/>
        <v>0</v>
      </c>
      <c r="AR195" s="110">
        <f t="shared" si="216"/>
        <v>0</v>
      </c>
      <c r="AS195" s="110">
        <f t="shared" si="216"/>
        <v>0</v>
      </c>
      <c r="AT195" s="110">
        <f t="shared" si="216"/>
        <v>0</v>
      </c>
      <c r="AU195" s="110">
        <f t="shared" si="216"/>
        <v>0</v>
      </c>
      <c r="AV195" s="110">
        <f t="shared" si="216"/>
        <v>0</v>
      </c>
      <c r="AW195" s="110">
        <f t="shared" si="216"/>
        <v>0</v>
      </c>
      <c r="AX195" s="110">
        <f t="shared" si="216"/>
        <v>0</v>
      </c>
      <c r="AY195" s="110">
        <f t="shared" si="216"/>
        <v>0</v>
      </c>
      <c r="AZ195" s="110">
        <f t="shared" si="216"/>
        <v>0</v>
      </c>
      <c r="BA195" s="110">
        <f t="shared" si="216"/>
        <v>0</v>
      </c>
      <c r="BB195" s="110">
        <f t="shared" si="216"/>
        <v>0</v>
      </c>
      <c r="BC195" s="110">
        <f t="shared" si="216"/>
        <v>0</v>
      </c>
      <c r="BD195" s="110">
        <f t="shared" si="216"/>
        <v>0</v>
      </c>
      <c r="BE195" s="110">
        <f t="shared" si="216"/>
        <v>0</v>
      </c>
      <c r="BF195" s="110">
        <f t="shared" si="216"/>
        <v>0</v>
      </c>
      <c r="BG195" s="110">
        <f t="shared" si="216"/>
        <v>0</v>
      </c>
      <c r="BH195" s="110">
        <f t="shared" si="216"/>
        <v>0</v>
      </c>
      <c r="BI195" s="110">
        <f t="shared" si="216"/>
        <v>0</v>
      </c>
      <c r="BJ195" s="110">
        <f t="shared" si="216"/>
        <v>0</v>
      </c>
      <c r="BK195" s="110">
        <f t="shared" si="216"/>
        <v>0</v>
      </c>
      <c r="BL195" s="110">
        <f t="shared" si="216"/>
        <v>0</v>
      </c>
      <c r="BM195" s="110">
        <f t="shared" si="216"/>
        <v>0</v>
      </c>
      <c r="BN195" s="110">
        <f t="shared" si="216"/>
        <v>0</v>
      </c>
      <c r="BO195" s="110">
        <f t="shared" si="216"/>
        <v>0</v>
      </c>
      <c r="BP195" s="110">
        <f t="shared" si="216"/>
        <v>0</v>
      </c>
      <c r="BQ195" s="110">
        <f t="shared" si="216"/>
        <v>0</v>
      </c>
      <c r="BR195" s="110">
        <f t="shared" si="216"/>
        <v>0</v>
      </c>
      <c r="BS195" s="110">
        <f t="shared" si="216"/>
        <v>0</v>
      </c>
      <c r="BT195" s="110">
        <f t="shared" si="216"/>
        <v>0</v>
      </c>
      <c r="BU195" s="110">
        <f t="shared" si="216"/>
        <v>0</v>
      </c>
      <c r="BV195" s="110">
        <f t="shared" si="216"/>
        <v>0</v>
      </c>
      <c r="BW195" s="110">
        <f t="shared" si="216"/>
        <v>0</v>
      </c>
      <c r="BX195" s="110">
        <f t="shared" ref="BX195:CO195" si="217" xml:space="preserve"> IF( BX194 = 0, 0, BX191 / BX194 )</f>
        <v>0</v>
      </c>
      <c r="BY195" s="110">
        <f t="shared" si="217"/>
        <v>0</v>
      </c>
      <c r="BZ195" s="110">
        <f t="shared" si="217"/>
        <v>0</v>
      </c>
      <c r="CA195" s="110">
        <f t="shared" si="217"/>
        <v>0</v>
      </c>
      <c r="CB195" s="110">
        <f t="shared" si="217"/>
        <v>0</v>
      </c>
      <c r="CC195" s="110">
        <f t="shared" si="217"/>
        <v>0</v>
      </c>
      <c r="CD195" s="110">
        <f t="shared" si="217"/>
        <v>0</v>
      </c>
      <c r="CE195" s="110">
        <f t="shared" si="217"/>
        <v>0</v>
      </c>
      <c r="CF195" s="110">
        <f t="shared" si="217"/>
        <v>0</v>
      </c>
      <c r="CG195" s="110">
        <f t="shared" si="217"/>
        <v>0</v>
      </c>
      <c r="CH195" s="110">
        <f t="shared" si="217"/>
        <v>0</v>
      </c>
      <c r="CI195" s="110">
        <f t="shared" si="217"/>
        <v>0</v>
      </c>
      <c r="CJ195" s="110">
        <f t="shared" si="217"/>
        <v>0</v>
      </c>
      <c r="CK195" s="110">
        <f t="shared" si="217"/>
        <v>0</v>
      </c>
      <c r="CL195" s="110">
        <f t="shared" si="217"/>
        <v>0</v>
      </c>
      <c r="CM195" s="110">
        <f t="shared" si="217"/>
        <v>0</v>
      </c>
      <c r="CN195" s="110">
        <f t="shared" si="217"/>
        <v>0</v>
      </c>
      <c r="CO195" s="110">
        <f t="shared" si="217"/>
        <v>0</v>
      </c>
    </row>
    <row r="196" spans="2:93" outlineLevel="2" x14ac:dyDescent="0.2">
      <c r="B196" s="61"/>
      <c r="D196" s="39"/>
      <c r="H196" s="163"/>
      <c r="I196" s="78"/>
    </row>
    <row r="197" spans="2:93" outlineLevel="2" x14ac:dyDescent="0.2">
      <c r="B197" s="61"/>
      <c r="D197" s="39"/>
      <c r="E197" s="18" t="str">
        <f>UserInput!E71</f>
        <v>Total area of non-households</v>
      </c>
      <c r="G197" s="54">
        <f>UserInput!G71</f>
        <v>0</v>
      </c>
      <c r="H197" s="361" t="str">
        <f>UserInput!H71</f>
        <v>m2</v>
      </c>
      <c r="I197" s="78"/>
    </row>
    <row r="198" spans="2:93" outlineLevel="2" x14ac:dyDescent="0.2">
      <c r="B198" s="61"/>
      <c r="D198" s="39"/>
      <c r="E198" t="s">
        <v>212</v>
      </c>
      <c r="G198" s="55">
        <f xml:space="preserve"> MATCH( G197, InpS!$G$102:$G$123, 1)</f>
        <v>1</v>
      </c>
      <c r="H198" s="163" t="s">
        <v>9</v>
      </c>
      <c r="I198" s="78"/>
    </row>
    <row r="199" spans="2:93" outlineLevel="2" x14ac:dyDescent="0.2">
      <c r="B199" s="61"/>
      <c r="D199" s="39"/>
      <c r="E199" s="18" t="str">
        <f xml:space="preserve"> INDEX( InpS!E$102:E$124, $G$279, 1 )</f>
        <v>Surface Water: Band 11</v>
      </c>
      <c r="G199" s="66">
        <f xml:space="preserve"> IF( G197 = 0, 0, INDEX( InpS!K$102:K$124, G198, 1 ) )</f>
        <v>0</v>
      </c>
      <c r="H199" s="80" t="str">
        <f xml:space="preserve"> INDEX( InpS!H$102:H$124, $G$279, 1 )</f>
        <v>£</v>
      </c>
      <c r="I199" s="55">
        <f xml:space="preserve"> SUM( K199:CO199 )</f>
        <v>0</v>
      </c>
      <c r="K199" s="55">
        <f xml:space="preserve"> IF( $G$197 = 0, 0, IF( INDEX( InpS!K$102:K$124, $G$198, 1 ), INDEX( InpS!K$102:K$124, $G$198, 1 ), J199 * ( 1 + K$6 ) ) )</f>
        <v>0</v>
      </c>
      <c r="L199" s="55">
        <f xml:space="preserve"> IF( $G$197 = 0, 0, IF( INDEX( InpS!L$102:L$124, $G$198, 1 ), INDEX( InpS!L$102:L$124, $G$198, 1 ), K199 * ( 1 + L$6 ) ) )</f>
        <v>0</v>
      </c>
      <c r="M199" s="55">
        <f xml:space="preserve"> IF( $G$197 = 0, 0, IF( INDEX( InpS!M$102:M$124, $G$198, 1 ), INDEX( InpS!M$102:M$124, $G$198, 1 ), L199 * ( 1 + M$6 ) ) )</f>
        <v>0</v>
      </c>
      <c r="N199" s="55">
        <f xml:space="preserve"> IF( $G$197 = 0, 0, IF( INDEX( InpS!N$102:N$124, $G$198, 1 ), INDEX( InpS!N$102:N$124, $G$198, 1 ), M199 * ( 1 + N$6 ) ) )</f>
        <v>0</v>
      </c>
      <c r="O199" s="55">
        <f xml:space="preserve"> IF( $G$197 = 0, 0, IF( INDEX( InpS!O$102:O$124, $G$198, 1 ), INDEX( InpS!O$102:O$124, $G$198, 1 ), N199 * ( 1 + O$6 ) ) )</f>
        <v>0</v>
      </c>
      <c r="P199" s="55">
        <f xml:space="preserve"> IF( $G$197 = 0, 0, IF( INDEX( InpS!P$102:P$124, $G$198, 1 ), INDEX( InpS!P$102:P$124, $G$198, 1 ), O199 * ( 1 + P$6 ) ) )</f>
        <v>0</v>
      </c>
      <c r="Q199" s="55">
        <f xml:space="preserve"> IF( $G$197 = 0, 0, IF( INDEX( InpS!Q$102:Q$124, $G$198, 1 ), INDEX( InpS!Q$102:Q$124, $G$198, 1 ), P199 * ( 1 + Q$6 ) ) )</f>
        <v>0</v>
      </c>
      <c r="R199" s="55">
        <f xml:space="preserve"> IF( $G$197 = 0, 0, IF( INDEX( InpS!R$102:R$124, $G$198, 1 ), INDEX( InpS!R$102:R$124, $G$198, 1 ), Q199 * ( 1 + R$6 ) ) )</f>
        <v>0</v>
      </c>
      <c r="S199" s="55">
        <f xml:space="preserve"> IF( $G$197 = 0, 0, IF( INDEX( InpS!S$102:S$124, $G$198, 1 ), INDEX( InpS!S$102:S$124, $G$198, 1 ), R199 * ( 1 + S$6 ) ) )</f>
        <v>0</v>
      </c>
      <c r="T199" s="55">
        <f xml:space="preserve"> IF( $G$197 = 0, 0, IF( INDEX( InpS!T$102:T$124, $G$198, 1 ), INDEX( InpS!T$102:T$124, $G$198, 1 ), S199 * ( 1 + T$6 ) ) )</f>
        <v>0</v>
      </c>
      <c r="U199" s="55">
        <f xml:space="preserve"> IF( $G$197 = 0, 0, IF( INDEX( InpS!U$102:U$124, $G$198, 1 ), INDEX( InpS!U$102:U$124, $G$198, 1 ), T199 * ( 1 + U$6 ) ) )</f>
        <v>0</v>
      </c>
      <c r="V199" s="55">
        <f xml:space="preserve"> IF( $G$197 = 0, 0, IF( INDEX( InpS!V$102:V$124, $G$198, 1 ), INDEX( InpS!V$102:V$124, $G$198, 1 ), U199 * ( 1 + V$6 ) ) )</f>
        <v>0</v>
      </c>
      <c r="W199" s="55">
        <f xml:space="preserve"> IF( $G$197 = 0, 0, IF( INDEX( InpS!W$102:W$124, $G$198, 1 ), INDEX( InpS!W$102:W$124, $G$198, 1 ), V199 * ( 1 + W$6 ) ) )</f>
        <v>0</v>
      </c>
      <c r="X199" s="55">
        <f xml:space="preserve"> IF( $G$197 = 0, 0, IF( INDEX( InpS!X$102:X$124, $G$198, 1 ), INDEX( InpS!X$102:X$124, $G$198, 1 ), W199 * ( 1 + X$6 ) ) )</f>
        <v>0</v>
      </c>
      <c r="Y199" s="55">
        <f xml:space="preserve"> IF( $G$197 = 0, 0, IF( INDEX( InpS!Y$102:Y$124, $G$198, 1 ), INDEX( InpS!Y$102:Y$124, $G$198, 1 ), X199 * ( 1 + Y$6 ) ) )</f>
        <v>0</v>
      </c>
      <c r="Z199" s="55">
        <f xml:space="preserve"> IF( $G$197 = 0, 0, IF( INDEX( InpS!Z$102:Z$124, $G$198, 1 ), INDEX( InpS!Z$102:Z$124, $G$198, 1 ), Y199 * ( 1 + Z$6 ) ) )</f>
        <v>0</v>
      </c>
      <c r="AA199" s="55">
        <f xml:space="preserve"> IF( $G$197 = 0, 0, IF( INDEX( InpS!AA$102:AA$124, $G$198, 1 ), INDEX( InpS!AA$102:AA$124, $G$198, 1 ), Z199 * ( 1 + AA$6 ) ) )</f>
        <v>0</v>
      </c>
      <c r="AB199" s="55">
        <f xml:space="preserve"> IF( $G$197 = 0, 0, IF( INDEX( InpS!AB$102:AB$124, $G$198, 1 ), INDEX( InpS!AB$102:AB$124, $G$198, 1 ), AA199 * ( 1 + AB$6 ) ) )</f>
        <v>0</v>
      </c>
      <c r="AC199" s="55">
        <f xml:space="preserve"> IF( $G$197 = 0, 0, IF( INDEX( InpS!AC$102:AC$124, $G$198, 1 ), INDEX( InpS!AC$102:AC$124, $G$198, 1 ), AB199 * ( 1 + AC$6 ) ) )</f>
        <v>0</v>
      </c>
      <c r="AD199" s="55">
        <f xml:space="preserve"> IF( $G$197 = 0, 0, IF( INDEX( InpS!AD$102:AD$124, $G$198, 1 ), INDEX( InpS!AD$102:AD$124, $G$198, 1 ), AC199 * ( 1 + AD$6 ) ) )</f>
        <v>0</v>
      </c>
      <c r="AE199" s="55">
        <f xml:space="preserve"> IF( $G$197 = 0, 0, IF( INDEX( InpS!AE$102:AE$124, $G$198, 1 ), INDEX( InpS!AE$102:AE$124, $G$198, 1 ), AD199 * ( 1 + AE$6 ) ) )</f>
        <v>0</v>
      </c>
      <c r="AF199" s="55">
        <f xml:space="preserve"> IF( $G$197 = 0, 0, IF( INDEX( InpS!AF$102:AF$124, $G$198, 1 ), INDEX( InpS!AF$102:AF$124, $G$198, 1 ), AE199 * ( 1 + AF$6 ) ) )</f>
        <v>0</v>
      </c>
      <c r="AG199" s="55">
        <f xml:space="preserve"> IF( $G$197 = 0, 0, IF( INDEX( InpS!AG$102:AG$124, $G$198, 1 ), INDEX( InpS!AG$102:AG$124, $G$198, 1 ), AF199 * ( 1 + AG$6 ) ) )</f>
        <v>0</v>
      </c>
      <c r="AH199" s="55">
        <f xml:space="preserve"> IF( $G$197 = 0, 0, IF( INDEX( InpS!AH$102:AH$124, $G$198, 1 ), INDEX( InpS!AH$102:AH$124, $G$198, 1 ), AG199 * ( 1 + AH$6 ) ) )</f>
        <v>0</v>
      </c>
      <c r="AI199" s="55">
        <f xml:space="preserve"> IF( $G$197 = 0, 0, IF( INDEX( InpS!AI$102:AI$124, $G$198, 1 ), INDEX( InpS!AI$102:AI$124, $G$198, 1 ), AH199 * ( 1 + AI$6 ) ) )</f>
        <v>0</v>
      </c>
      <c r="AJ199" s="55">
        <f xml:space="preserve"> IF( $G$197 = 0, 0, IF( INDEX( InpS!AJ$102:AJ$124, $G$198, 1 ), INDEX( InpS!AJ$102:AJ$124, $G$198, 1 ), AI199 * ( 1 + AJ$6 ) ) )</f>
        <v>0</v>
      </c>
      <c r="AK199" s="55">
        <f xml:space="preserve"> IF( $G$197 = 0, 0, IF( INDEX( InpS!AK$102:AK$124, $G$198, 1 ), INDEX( InpS!AK$102:AK$124, $G$198, 1 ), AJ199 * ( 1 + AK$6 ) ) )</f>
        <v>0</v>
      </c>
      <c r="AL199" s="55">
        <f xml:space="preserve"> IF( $G$197 = 0, 0, IF( INDEX( InpS!AL$102:AL$124, $G$198, 1 ), INDEX( InpS!AL$102:AL$124, $G$198, 1 ), AK199 * ( 1 + AL$6 ) ) )</f>
        <v>0</v>
      </c>
      <c r="AM199" s="55">
        <f xml:space="preserve"> IF( $G$197 = 0, 0, IF( INDEX( InpS!AM$102:AM$124, $G$198, 1 ), INDEX( InpS!AM$102:AM$124, $G$198, 1 ), AL199 * ( 1 + AM$6 ) ) )</f>
        <v>0</v>
      </c>
      <c r="AN199" s="55">
        <f xml:space="preserve"> IF( $G$197 = 0, 0, IF( INDEX( InpS!AN$102:AN$124, $G$198, 1 ), INDEX( InpS!AN$102:AN$124, $G$198, 1 ), AM199 * ( 1 + AN$6 ) ) )</f>
        <v>0</v>
      </c>
      <c r="AO199" s="55">
        <f xml:space="preserve"> IF( $G$197 = 0, 0, IF( INDEX( InpS!AO$102:AO$124, $G$198, 1 ), INDEX( InpS!AO$102:AO$124, $G$198, 1 ), AN199 * ( 1 + AO$6 ) ) )</f>
        <v>0</v>
      </c>
      <c r="AP199" s="55">
        <f xml:space="preserve"> IF( $G$197 = 0, 0, IF( INDEX( InpS!AP$102:AP$124, $G$198, 1 ), INDEX( InpS!AP$102:AP$124, $G$198, 1 ), AO199 * ( 1 + AP$6 ) ) )</f>
        <v>0</v>
      </c>
      <c r="AQ199" s="55">
        <f xml:space="preserve"> IF( $G$197 = 0, 0, IF( INDEX( InpS!AQ$102:AQ$124, $G$198, 1 ), INDEX( InpS!AQ$102:AQ$124, $G$198, 1 ), AP199 * ( 1 + AQ$6 ) ) )</f>
        <v>0</v>
      </c>
      <c r="AR199" s="55">
        <f xml:space="preserve"> IF( $G$197 = 0, 0, IF( INDEX( InpS!AR$102:AR$124, $G$198, 1 ), INDEX( InpS!AR$102:AR$124, $G$198, 1 ), AQ199 * ( 1 + AR$6 ) ) )</f>
        <v>0</v>
      </c>
      <c r="AS199" s="55">
        <f xml:space="preserve"> IF( $G$197 = 0, 0, IF( INDEX( InpS!AS$102:AS$124, $G$198, 1 ), INDEX( InpS!AS$102:AS$124, $G$198, 1 ), AR199 * ( 1 + AS$6 ) ) )</f>
        <v>0</v>
      </c>
      <c r="AT199" s="55">
        <f xml:space="preserve"> IF( $G$197 = 0, 0, IF( INDEX( InpS!AT$102:AT$124, $G$198, 1 ), INDEX( InpS!AT$102:AT$124, $G$198, 1 ), AS199 * ( 1 + AT$6 ) ) )</f>
        <v>0</v>
      </c>
      <c r="AU199" s="55">
        <f xml:space="preserve"> IF( $G$197 = 0, 0, IF( INDEX( InpS!AU$102:AU$124, $G$198, 1 ), INDEX( InpS!AU$102:AU$124, $G$198, 1 ), AT199 * ( 1 + AU$6 ) ) )</f>
        <v>0</v>
      </c>
      <c r="AV199" s="55">
        <f xml:space="preserve"> IF( $G$197 = 0, 0, IF( INDEX( InpS!AV$102:AV$124, $G$198, 1 ), INDEX( InpS!AV$102:AV$124, $G$198, 1 ), AU199 * ( 1 + AV$6 ) ) )</f>
        <v>0</v>
      </c>
      <c r="AW199" s="55">
        <f xml:space="preserve"> IF( $G$197 = 0, 0, IF( INDEX( InpS!AW$102:AW$124, $G$198, 1 ), INDEX( InpS!AW$102:AW$124, $G$198, 1 ), AV199 * ( 1 + AW$6 ) ) )</f>
        <v>0</v>
      </c>
      <c r="AX199" s="55">
        <f xml:space="preserve"> IF( $G$197 = 0, 0, IF( INDEX( InpS!AX$102:AX$124, $G$198, 1 ), INDEX( InpS!AX$102:AX$124, $G$198, 1 ), AW199 * ( 1 + AX$6 ) ) )</f>
        <v>0</v>
      </c>
      <c r="AY199" s="55">
        <f xml:space="preserve"> IF( $G$197 = 0, 0, IF( INDEX( InpS!AY$102:AY$124, $G$198, 1 ), INDEX( InpS!AY$102:AY$124, $G$198, 1 ), AX199 * ( 1 + AY$6 ) ) )</f>
        <v>0</v>
      </c>
      <c r="AZ199" s="55">
        <f xml:space="preserve"> IF( $G$197 = 0, 0, IF( INDEX( InpS!AZ$102:AZ$124, $G$198, 1 ), INDEX( InpS!AZ$102:AZ$124, $G$198, 1 ), AY199 * ( 1 + AZ$6 ) ) )</f>
        <v>0</v>
      </c>
      <c r="BA199" s="55">
        <f xml:space="preserve"> IF( $G$197 = 0, 0, IF( INDEX( InpS!BA$102:BA$124, $G$198, 1 ), INDEX( InpS!BA$102:BA$124, $G$198, 1 ), AZ199 * ( 1 + BA$6 ) ) )</f>
        <v>0</v>
      </c>
      <c r="BB199" s="55">
        <f xml:space="preserve"> IF( $G$197 = 0, 0, IF( INDEX( InpS!BB$102:BB$124, $G$198, 1 ), INDEX( InpS!BB$102:BB$124, $G$198, 1 ), BA199 * ( 1 + BB$6 ) ) )</f>
        <v>0</v>
      </c>
      <c r="BC199" s="55">
        <f xml:space="preserve"> IF( $G$197 = 0, 0, IF( INDEX( InpS!BC$102:BC$124, $G$198, 1 ), INDEX( InpS!BC$102:BC$124, $G$198, 1 ), BB199 * ( 1 + BC$6 ) ) )</f>
        <v>0</v>
      </c>
      <c r="BD199" s="55">
        <f xml:space="preserve"> IF( $G$197 = 0, 0, IF( INDEX( InpS!BD$102:BD$124, $G$198, 1 ), INDEX( InpS!BD$102:BD$124, $G$198, 1 ), BC199 * ( 1 + BD$6 ) ) )</f>
        <v>0</v>
      </c>
      <c r="BE199" s="55">
        <f xml:space="preserve"> IF( $G$197 = 0, 0, IF( INDEX( InpS!BE$102:BE$124, $G$198, 1 ), INDEX( InpS!BE$102:BE$124, $G$198, 1 ), BD199 * ( 1 + BE$6 ) ) )</f>
        <v>0</v>
      </c>
      <c r="BF199" s="55">
        <f xml:space="preserve"> IF( $G$197 = 0, 0, IF( INDEX( InpS!BF$102:BF$124, $G$198, 1 ), INDEX( InpS!BF$102:BF$124, $G$198, 1 ), BE199 * ( 1 + BF$6 ) ) )</f>
        <v>0</v>
      </c>
      <c r="BG199" s="55">
        <f xml:space="preserve"> IF( $G$197 = 0, 0, IF( INDEX( InpS!BG$102:BG$124, $G$198, 1 ), INDEX( InpS!BG$102:BG$124, $G$198, 1 ), BF199 * ( 1 + BG$6 ) ) )</f>
        <v>0</v>
      </c>
      <c r="BH199" s="55">
        <f xml:space="preserve"> IF( $G$197 = 0, 0, IF( INDEX( InpS!BH$102:BH$124, $G$198, 1 ), INDEX( InpS!BH$102:BH$124, $G$198, 1 ), BG199 * ( 1 + BH$6 ) ) )</f>
        <v>0</v>
      </c>
      <c r="BI199" s="55">
        <f xml:space="preserve"> IF( $G$197 = 0, 0, IF( INDEX( InpS!BI$102:BI$124, $G$198, 1 ), INDEX( InpS!BI$102:BI$124, $G$198, 1 ), BH199 * ( 1 + BI$6 ) ) )</f>
        <v>0</v>
      </c>
      <c r="BJ199" s="55">
        <f xml:space="preserve"> IF( $G$197 = 0, 0, IF( INDEX( InpS!BJ$102:BJ$124, $G$198, 1 ), INDEX( InpS!BJ$102:BJ$124, $G$198, 1 ), BI199 * ( 1 + BJ$6 ) ) )</f>
        <v>0</v>
      </c>
      <c r="BK199" s="55">
        <f xml:space="preserve"> IF( $G$197 = 0, 0, IF( INDEX( InpS!BK$102:BK$124, $G$198, 1 ), INDEX( InpS!BK$102:BK$124, $G$198, 1 ), BJ199 * ( 1 + BK$6 ) ) )</f>
        <v>0</v>
      </c>
      <c r="BL199" s="55">
        <f xml:space="preserve"> IF( $G$197 = 0, 0, IF( INDEX( InpS!BL$102:BL$124, $G$198, 1 ), INDEX( InpS!BL$102:BL$124, $G$198, 1 ), BK199 * ( 1 + BL$6 ) ) )</f>
        <v>0</v>
      </c>
      <c r="BM199" s="55">
        <f xml:space="preserve"> IF( $G$197 = 0, 0, IF( INDEX( InpS!BM$102:BM$124, $G$198, 1 ), INDEX( InpS!BM$102:BM$124, $G$198, 1 ), BL199 * ( 1 + BM$6 ) ) )</f>
        <v>0</v>
      </c>
      <c r="BN199" s="55">
        <f xml:space="preserve"> IF( $G$197 = 0, 0, IF( INDEX( InpS!BN$102:BN$124, $G$198, 1 ), INDEX( InpS!BN$102:BN$124, $G$198, 1 ), BM199 * ( 1 + BN$6 ) ) )</f>
        <v>0</v>
      </c>
      <c r="BO199" s="55">
        <f xml:space="preserve"> IF( $G$197 = 0, 0, IF( INDEX( InpS!BO$102:BO$124, $G$198, 1 ), INDEX( InpS!BO$102:BO$124, $G$198, 1 ), BN199 * ( 1 + BO$6 ) ) )</f>
        <v>0</v>
      </c>
      <c r="BP199" s="55">
        <f xml:space="preserve"> IF( $G$197 = 0, 0, IF( INDEX( InpS!BP$102:BP$124, $G$198, 1 ), INDEX( InpS!BP$102:BP$124, $G$198, 1 ), BO199 * ( 1 + BP$6 ) ) )</f>
        <v>0</v>
      </c>
      <c r="BQ199" s="55">
        <f xml:space="preserve"> IF( $G$197 = 0, 0, IF( INDEX( InpS!BQ$102:BQ$124, $G$198, 1 ), INDEX( InpS!BQ$102:BQ$124, $G$198, 1 ), BP199 * ( 1 + BQ$6 ) ) )</f>
        <v>0</v>
      </c>
      <c r="BR199" s="55">
        <f xml:space="preserve"> IF( $G$197 = 0, 0, IF( INDEX( InpS!BR$102:BR$124, $G$198, 1 ), INDEX( InpS!BR$102:BR$124, $G$198, 1 ), BQ199 * ( 1 + BR$6 ) ) )</f>
        <v>0</v>
      </c>
      <c r="BS199" s="55">
        <f xml:space="preserve"> IF( $G$197 = 0, 0, IF( INDEX( InpS!BS$102:BS$124, $G$198, 1 ), INDEX( InpS!BS$102:BS$124, $G$198, 1 ), BR199 * ( 1 + BS$6 ) ) )</f>
        <v>0</v>
      </c>
      <c r="BT199" s="55">
        <f xml:space="preserve"> IF( $G$197 = 0, 0, IF( INDEX( InpS!BT$102:BT$124, $G$198, 1 ), INDEX( InpS!BT$102:BT$124, $G$198, 1 ), BS199 * ( 1 + BT$6 ) ) )</f>
        <v>0</v>
      </c>
      <c r="BU199" s="55">
        <f xml:space="preserve"> IF( $G$197 = 0, 0, IF( INDEX( InpS!BU$102:BU$124, $G$198, 1 ), INDEX( InpS!BU$102:BU$124, $G$198, 1 ), BT199 * ( 1 + BU$6 ) ) )</f>
        <v>0</v>
      </c>
      <c r="BV199" s="55">
        <f xml:space="preserve"> IF( $G$197 = 0, 0, IF( INDEX( InpS!BV$102:BV$124, $G$198, 1 ), INDEX( InpS!BV$102:BV$124, $G$198, 1 ), BU199 * ( 1 + BV$6 ) ) )</f>
        <v>0</v>
      </c>
      <c r="BW199" s="55">
        <f xml:space="preserve"> IF( $G$197 = 0, 0, IF( INDEX( InpS!BW$102:BW$124, $G$198, 1 ), INDEX( InpS!BW$102:BW$124, $G$198, 1 ), BV199 * ( 1 + BW$6 ) ) )</f>
        <v>0</v>
      </c>
      <c r="BX199" s="55">
        <f xml:space="preserve"> IF( $G$197 = 0, 0, IF( INDEX( InpS!BX$102:BX$124, $G$198, 1 ), INDEX( InpS!BX$102:BX$124, $G$198, 1 ), BW199 * ( 1 + BX$6 ) ) )</f>
        <v>0</v>
      </c>
      <c r="BY199" s="55">
        <f xml:space="preserve"> IF( $G$197 = 0, 0, IF( INDEX( InpS!BY$102:BY$124, $G$198, 1 ), INDEX( InpS!BY$102:BY$124, $G$198, 1 ), BX199 * ( 1 + BY$6 ) ) )</f>
        <v>0</v>
      </c>
      <c r="BZ199" s="55">
        <f xml:space="preserve"> IF( $G$197 = 0, 0, IF( INDEX( InpS!BZ$102:BZ$124, $G$198, 1 ), INDEX( InpS!BZ$102:BZ$124, $G$198, 1 ), BY199 * ( 1 + BZ$6 ) ) )</f>
        <v>0</v>
      </c>
      <c r="CA199" s="55">
        <f xml:space="preserve"> IF( $G$197 = 0, 0, IF( INDEX( InpS!CA$102:CA$124, $G$198, 1 ), INDEX( InpS!CA$102:CA$124, $G$198, 1 ), BZ199 * ( 1 + CA$6 ) ) )</f>
        <v>0</v>
      </c>
      <c r="CB199" s="55">
        <f xml:space="preserve"> IF( $G$197 = 0, 0, IF( INDEX( InpS!CB$102:CB$124, $G$198, 1 ), INDEX( InpS!CB$102:CB$124, $G$198, 1 ), CA199 * ( 1 + CB$6 ) ) )</f>
        <v>0</v>
      </c>
      <c r="CC199" s="55">
        <f xml:space="preserve"> IF( $G$197 = 0, 0, IF( INDEX( InpS!CC$102:CC$124, $G$198, 1 ), INDEX( InpS!CC$102:CC$124, $G$198, 1 ), CB199 * ( 1 + CC$6 ) ) )</f>
        <v>0</v>
      </c>
      <c r="CD199" s="55">
        <f xml:space="preserve"> IF( $G$197 = 0, 0, IF( INDEX( InpS!CD$102:CD$124, $G$198, 1 ), INDEX( InpS!CD$102:CD$124, $G$198, 1 ), CC199 * ( 1 + CD$6 ) ) )</f>
        <v>0</v>
      </c>
      <c r="CE199" s="55">
        <f xml:space="preserve"> IF( $G$197 = 0, 0, IF( INDEX( InpS!CE$102:CE$124, $G$198, 1 ), INDEX( InpS!CE$102:CE$124, $G$198, 1 ), CD199 * ( 1 + CE$6 ) ) )</f>
        <v>0</v>
      </c>
      <c r="CF199" s="55">
        <f xml:space="preserve"> IF( $G$197 = 0, 0, IF( INDEX( InpS!CF$102:CF$124, $G$198, 1 ), INDEX( InpS!CF$102:CF$124, $G$198, 1 ), CE199 * ( 1 + CF$6 ) ) )</f>
        <v>0</v>
      </c>
      <c r="CG199" s="55">
        <f xml:space="preserve"> IF( $G$197 = 0, 0, IF( INDEX( InpS!CG$102:CG$124, $G$198, 1 ), INDEX( InpS!CG$102:CG$124, $G$198, 1 ), CF199 * ( 1 + CG$6 ) ) )</f>
        <v>0</v>
      </c>
      <c r="CH199" s="55">
        <f xml:space="preserve"> IF( $G$197 = 0, 0, IF( INDEX( InpS!CH$102:CH$124, $G$198, 1 ), INDEX( InpS!CH$102:CH$124, $G$198, 1 ), CG199 * ( 1 + CH$6 ) ) )</f>
        <v>0</v>
      </c>
      <c r="CI199" s="55">
        <f xml:space="preserve"> IF( $G$197 = 0, 0, IF( INDEX( InpS!CI$102:CI$124, $G$198, 1 ), INDEX( InpS!CI$102:CI$124, $G$198, 1 ), CH199 * ( 1 + CI$6 ) ) )</f>
        <v>0</v>
      </c>
      <c r="CJ199" s="55">
        <f xml:space="preserve"> IF( $G$197 = 0, 0, IF( INDEX( InpS!CJ$102:CJ$124, $G$198, 1 ), INDEX( InpS!CJ$102:CJ$124, $G$198, 1 ), CI199 * ( 1 + CJ$6 ) ) )</f>
        <v>0</v>
      </c>
      <c r="CK199" s="55">
        <f xml:space="preserve"> IF( $G$197 = 0, 0, IF( INDEX( InpS!CK$102:CK$124, $G$198, 1 ), INDEX( InpS!CK$102:CK$124, $G$198, 1 ), CJ199 * ( 1 + CK$6 ) ) )</f>
        <v>0</v>
      </c>
      <c r="CL199" s="55">
        <f xml:space="preserve"> IF( $G$197 = 0, 0, IF( INDEX( InpS!CL$102:CL$124, $G$198, 1 ), INDEX( InpS!CL$102:CL$124, $G$198, 1 ), CK199 * ( 1 + CL$6 ) ) )</f>
        <v>0</v>
      </c>
      <c r="CM199" s="55">
        <f xml:space="preserve"> IF( $G$197 = 0, 0, IF( INDEX( InpS!CM$102:CM$124, $G$198, 1 ), INDEX( InpS!CM$102:CM$124, $G$198, 1 ), CL199 * ( 1 + CM$6 ) ) )</f>
        <v>0</v>
      </c>
      <c r="CN199" s="55">
        <f xml:space="preserve"> IF( $G$197 = 0, 0, IF( INDEX( InpS!CN$102:CN$124, $G$198, 1 ), INDEX( InpS!CN$102:CN$124, $G$198, 1 ), CM199 * ( 1 + CN$6 ) ) )</f>
        <v>0</v>
      </c>
      <c r="CO199" s="55">
        <f xml:space="preserve"> IF( $G$197 = 0, 0, IF( INDEX( InpS!CO$102:CO$124, $G$198, 1 ), INDEX( InpS!CO$102:CO$124, $G$198, 1 ), CN199 * ( 1 + CO$6 ) ) )</f>
        <v>0</v>
      </c>
    </row>
    <row r="200" spans="2:93" outlineLevel="2" x14ac:dyDescent="0.2">
      <c r="B200" s="61"/>
      <c r="D200" s="39"/>
      <c r="H200" s="163"/>
      <c r="I200" s="78"/>
    </row>
    <row r="201" spans="2:93" outlineLevel="2" x14ac:dyDescent="0.2">
      <c r="B201" s="61"/>
      <c r="D201" s="39" t="s">
        <v>461</v>
      </c>
      <c r="H201" s="163"/>
      <c r="I201" s="78"/>
    </row>
    <row r="202" spans="2:93" outlineLevel="2" x14ac:dyDescent="0.2">
      <c r="B202" s="61"/>
      <c r="D202" s="39"/>
      <c r="E202" t="str">
        <f xml:space="preserve"> E168</f>
        <v>Standing charges</v>
      </c>
      <c r="H202" s="197" t="str">
        <f xml:space="preserve"> H168</f>
        <v>£</v>
      </c>
      <c r="I202" s="55">
        <f t="shared" ref="I202:I205" si="218" xml:space="preserve"> SUM( K202:CO202 )</f>
        <v>7376.7710368831558</v>
      </c>
      <c r="K202" s="55">
        <f xml:space="preserve"> K168</f>
        <v>169.24999999999994</v>
      </c>
      <c r="L202" s="55">
        <f t="shared" ref="L202:BW202" si="219" xml:space="preserve"> L168</f>
        <v>300.01666666666671</v>
      </c>
      <c r="M202" s="55">
        <f t="shared" si="219"/>
        <v>166.99199999999999</v>
      </c>
      <c r="N202" s="55">
        <f t="shared" si="219"/>
        <v>34.496000000000009</v>
      </c>
      <c r="O202" s="55">
        <f t="shared" si="219"/>
        <v>35.280000000000008</v>
      </c>
      <c r="P202" s="55">
        <f t="shared" si="219"/>
        <v>36.064000000000007</v>
      </c>
      <c r="Q202" s="55">
        <f t="shared" si="219"/>
        <v>36.847999999999999</v>
      </c>
      <c r="R202" s="55">
        <f t="shared" si="219"/>
        <v>37.631999999999991</v>
      </c>
      <c r="S202" s="55">
        <f t="shared" si="219"/>
        <v>38.415999999999997</v>
      </c>
      <c r="T202" s="55">
        <f t="shared" si="219"/>
        <v>39.184197265795945</v>
      </c>
      <c r="U202" s="55">
        <f t="shared" si="219"/>
        <v>39.967756022615831</v>
      </c>
      <c r="V202" s="55">
        <f t="shared" si="219"/>
        <v>40.766983451202179</v>
      </c>
      <c r="W202" s="55">
        <f t="shared" si="219"/>
        <v>41.582192874930882</v>
      </c>
      <c r="X202" s="55">
        <f t="shared" si="219"/>
        <v>42.413703882644377</v>
      </c>
      <c r="Y202" s="55">
        <f t="shared" si="219"/>
        <v>43.261842453940858</v>
      </c>
      <c r="Z202" s="55">
        <f t="shared" si="219"/>
        <v>44.126941086969076</v>
      </c>
      <c r="AA202" s="55">
        <f t="shared" si="219"/>
        <v>45.009338928778448</v>
      </c>
      <c r="AB202" s="55">
        <f t="shared" si="219"/>
        <v>45.909381908275812</v>
      </c>
      <c r="AC202" s="55">
        <f t="shared" si="219"/>
        <v>46.827422871840952</v>
      </c>
      <c r="AD202" s="55">
        <f t="shared" si="219"/>
        <v>47.763821721654018</v>
      </c>
      <c r="AE202" s="55">
        <f t="shared" si="219"/>
        <v>48.718945556788846</v>
      </c>
      <c r="AF202" s="55">
        <f t="shared" si="219"/>
        <v>49.693168817127919</v>
      </c>
      <c r="AG202" s="55">
        <f t="shared" si="219"/>
        <v>50.686873430155131</v>
      </c>
      <c r="AH202" s="55">
        <f t="shared" si="219"/>
        <v>51.700448960683829</v>
      </c>
      <c r="AI202" s="55">
        <f t="shared" si="219"/>
        <v>52.734292763578971</v>
      </c>
      <c r="AJ202" s="55">
        <f t="shared" si="219"/>
        <v>53.788810139533382</v>
      </c>
      <c r="AK202" s="55">
        <f t="shared" si="219"/>
        <v>54.864414493958769</v>
      </c>
      <c r="AL202" s="55">
        <f t="shared" si="219"/>
        <v>55.961527499054412</v>
      </c>
      <c r="AM202" s="55">
        <f t="shared" si="219"/>
        <v>57.080579259116305</v>
      </c>
      <c r="AN202" s="55">
        <f t="shared" si="219"/>
        <v>58.222008479152308</v>
      </c>
      <c r="AO202" s="55">
        <f t="shared" si="219"/>
        <v>59.386262636868686</v>
      </c>
      <c r="AP202" s="55">
        <f t="shared" si="219"/>
        <v>60.573798158096324</v>
      </c>
      <c r="AQ202" s="55">
        <f t="shared" si="219"/>
        <v>61.785080595724551</v>
      </c>
      <c r="AR202" s="55">
        <f t="shared" si="219"/>
        <v>63.020584812212945</v>
      </c>
      <c r="AS202" s="55">
        <f t="shared" si="219"/>
        <v>64.28079516575319</v>
      </c>
      <c r="AT202" s="55">
        <f t="shared" si="219"/>
        <v>65.566205700153446</v>
      </c>
      <c r="AU202" s="55">
        <f t="shared" si="219"/>
        <v>66.877320338519567</v>
      </c>
      <c r="AV202" s="55">
        <f t="shared" si="219"/>
        <v>68.214653080809484</v>
      </c>
      <c r="AW202" s="55">
        <f t="shared" si="219"/>
        <v>69.578728205338237</v>
      </c>
      <c r="AX202" s="55">
        <f t="shared" si="219"/>
        <v>70.970080474312113</v>
      </c>
      <c r="AY202" s="55">
        <f t="shared" si="219"/>
        <v>72.389255343472968</v>
      </c>
      <c r="AZ202" s="55">
        <f t="shared" si="219"/>
        <v>73.836809175934988</v>
      </c>
      <c r="BA202" s="55">
        <f t="shared" si="219"/>
        <v>75.313309460296963</v>
      </c>
      <c r="BB202" s="55">
        <f t="shared" si="219"/>
        <v>76.819335033116715</v>
      </c>
      <c r="BC202" s="55">
        <f t="shared" si="219"/>
        <v>78.355476305833875</v>
      </c>
      <c r="BD202" s="55">
        <f t="shared" si="219"/>
        <v>79.922335496230616</v>
      </c>
      <c r="BE202" s="55">
        <f t="shared" si="219"/>
        <v>81.520526864520633</v>
      </c>
      <c r="BF202" s="55">
        <f t="shared" si="219"/>
        <v>83.150676954159579</v>
      </c>
      <c r="BG202" s="55">
        <f t="shared" si="219"/>
        <v>84.813424837470336</v>
      </c>
      <c r="BH202" s="55">
        <f t="shared" si="219"/>
        <v>86.509422366180644</v>
      </c>
      <c r="BI202" s="55">
        <f t="shared" si="219"/>
        <v>88.239334426970046</v>
      </c>
      <c r="BJ202" s="55">
        <f t="shared" si="219"/>
        <v>90.003839202127622</v>
      </c>
      <c r="BK202" s="55">
        <f t="shared" si="219"/>
        <v>91.803628435421331</v>
      </c>
      <c r="BL202" s="55">
        <f t="shared" si="219"/>
        <v>93.639407703284647</v>
      </c>
      <c r="BM202" s="55">
        <f t="shared" si="219"/>
        <v>95.511896691425378</v>
      </c>
      <c r="BN202" s="55">
        <f t="shared" si="219"/>
        <v>97.421829476966224</v>
      </c>
      <c r="BO202" s="55">
        <f t="shared" si="219"/>
        <v>99.369954816227079</v>
      </c>
      <c r="BP202" s="55">
        <f t="shared" si="219"/>
        <v>101.35703643826196</v>
      </c>
      <c r="BQ202" s="55">
        <f t="shared" si="219"/>
        <v>103.38385334426603</v>
      </c>
      <c r="BR202" s="55">
        <f t="shared" si="219"/>
        <v>105.45120011296954</v>
      </c>
      <c r="BS202" s="55">
        <f t="shared" si="219"/>
        <v>107.55988721213872</v>
      </c>
      <c r="BT202" s="55">
        <f t="shared" si="219"/>
        <v>109.71074131630587</v>
      </c>
      <c r="BU202" s="55">
        <f t="shared" si="219"/>
        <v>111.9046056308527</v>
      </c>
      <c r="BV202" s="55">
        <f t="shared" si="219"/>
        <v>114.14234022257475</v>
      </c>
      <c r="BW202" s="55">
        <f t="shared" si="219"/>
        <v>116.42482235685561</v>
      </c>
      <c r="BX202" s="55">
        <f t="shared" ref="BX202:CO202" si="220" xml:space="preserve"> BX168</f>
        <v>118.75294684158371</v>
      </c>
      <c r="BY202" s="55">
        <f t="shared" si="220"/>
        <v>121.12762637794648</v>
      </c>
      <c r="BZ202" s="55">
        <f t="shared" si="220"/>
        <v>123.54979191823938</v>
      </c>
      <c r="CA202" s="55">
        <f t="shared" si="220"/>
        <v>126.02039303082917</v>
      </c>
      <c r="CB202" s="55">
        <f t="shared" si="220"/>
        <v>128.54039827241627</v>
      </c>
      <c r="CC202" s="55">
        <f t="shared" si="220"/>
        <v>131.11079556774092</v>
      </c>
      <c r="CD202" s="55">
        <f t="shared" si="220"/>
        <v>133.73259259688169</v>
      </c>
      <c r="CE202" s="55">
        <f t="shared" si="220"/>
        <v>136.40681719029914</v>
      </c>
      <c r="CF202" s="55">
        <f t="shared" si="220"/>
        <v>139.13451773177968</v>
      </c>
      <c r="CG202" s="55">
        <f t="shared" si="220"/>
        <v>141.91676356943563</v>
      </c>
      <c r="CH202" s="55">
        <f t="shared" si="220"/>
        <v>144.75464543492521</v>
      </c>
      <c r="CI202" s="55">
        <f t="shared" si="220"/>
        <v>147.64927587105518</v>
      </c>
      <c r="CJ202" s="55">
        <f t="shared" si="220"/>
        <v>150.60178966793396</v>
      </c>
      <c r="CK202" s="55">
        <f t="shared" si="220"/>
        <v>153.6133443078466</v>
      </c>
      <c r="CL202" s="55">
        <f t="shared" si="220"/>
        <v>156.68512041902571</v>
      </c>
      <c r="CM202" s="55">
        <f t="shared" si="220"/>
        <v>159.81832223849688</v>
      </c>
      <c r="CN202" s="55">
        <f t="shared" si="220"/>
        <v>163.01417808417861</v>
      </c>
      <c r="CO202" s="55">
        <f t="shared" si="220"/>
        <v>166.27394083642349</v>
      </c>
    </row>
    <row r="203" spans="2:93" outlineLevel="2" x14ac:dyDescent="0.2">
      <c r="B203" s="61"/>
      <c r="D203" s="39"/>
      <c r="E203" t="str">
        <f xml:space="preserve"> E190</f>
        <v>Waste: Non-household fixed</v>
      </c>
      <c r="H203" s="197" t="str">
        <f xml:space="preserve"> H190</f>
        <v>£</v>
      </c>
      <c r="I203" s="55">
        <f t="shared" si="218"/>
        <v>0</v>
      </c>
      <c r="K203" s="89">
        <f t="shared" ref="K203:AP203" si="221" xml:space="preserve"> K190</f>
        <v>0</v>
      </c>
      <c r="L203" s="55">
        <f t="shared" si="221"/>
        <v>0</v>
      </c>
      <c r="M203" s="55">
        <f t="shared" si="221"/>
        <v>0</v>
      </c>
      <c r="N203" s="55">
        <f t="shared" si="221"/>
        <v>0</v>
      </c>
      <c r="O203" s="55">
        <f t="shared" si="221"/>
        <v>0</v>
      </c>
      <c r="P203" s="55">
        <f t="shared" si="221"/>
        <v>0</v>
      </c>
      <c r="Q203" s="55">
        <f t="shared" si="221"/>
        <v>0</v>
      </c>
      <c r="R203" s="55">
        <f t="shared" si="221"/>
        <v>0</v>
      </c>
      <c r="S203" s="55">
        <f t="shared" si="221"/>
        <v>0</v>
      </c>
      <c r="T203" s="55">
        <f t="shared" si="221"/>
        <v>0</v>
      </c>
      <c r="U203" s="55">
        <f t="shared" si="221"/>
        <v>0</v>
      </c>
      <c r="V203" s="55">
        <f t="shared" si="221"/>
        <v>0</v>
      </c>
      <c r="W203" s="55">
        <f t="shared" si="221"/>
        <v>0</v>
      </c>
      <c r="X203" s="55">
        <f t="shared" si="221"/>
        <v>0</v>
      </c>
      <c r="Y203" s="55">
        <f t="shared" si="221"/>
        <v>0</v>
      </c>
      <c r="Z203" s="55">
        <f t="shared" si="221"/>
        <v>0</v>
      </c>
      <c r="AA203" s="55">
        <f t="shared" si="221"/>
        <v>0</v>
      </c>
      <c r="AB203" s="55">
        <f t="shared" si="221"/>
        <v>0</v>
      </c>
      <c r="AC203" s="55">
        <f t="shared" si="221"/>
        <v>0</v>
      </c>
      <c r="AD203" s="55">
        <f t="shared" si="221"/>
        <v>0</v>
      </c>
      <c r="AE203" s="55">
        <f t="shared" si="221"/>
        <v>0</v>
      </c>
      <c r="AF203" s="55">
        <f t="shared" si="221"/>
        <v>0</v>
      </c>
      <c r="AG203" s="55">
        <f t="shared" si="221"/>
        <v>0</v>
      </c>
      <c r="AH203" s="55">
        <f t="shared" si="221"/>
        <v>0</v>
      </c>
      <c r="AI203" s="55">
        <f t="shared" si="221"/>
        <v>0</v>
      </c>
      <c r="AJ203" s="55">
        <f t="shared" si="221"/>
        <v>0</v>
      </c>
      <c r="AK203" s="55">
        <f t="shared" si="221"/>
        <v>0</v>
      </c>
      <c r="AL203" s="55">
        <f t="shared" si="221"/>
        <v>0</v>
      </c>
      <c r="AM203" s="55">
        <f t="shared" si="221"/>
        <v>0</v>
      </c>
      <c r="AN203" s="55">
        <f t="shared" si="221"/>
        <v>0</v>
      </c>
      <c r="AO203" s="55">
        <f t="shared" si="221"/>
        <v>0</v>
      </c>
      <c r="AP203" s="55">
        <f t="shared" si="221"/>
        <v>0</v>
      </c>
      <c r="AQ203" s="55">
        <f t="shared" ref="AQ203:BV203" si="222" xml:space="preserve"> AQ190</f>
        <v>0</v>
      </c>
      <c r="AR203" s="55">
        <f t="shared" si="222"/>
        <v>0</v>
      </c>
      <c r="AS203" s="55">
        <f t="shared" si="222"/>
        <v>0</v>
      </c>
      <c r="AT203" s="55">
        <f t="shared" si="222"/>
        <v>0</v>
      </c>
      <c r="AU203" s="55">
        <f t="shared" si="222"/>
        <v>0</v>
      </c>
      <c r="AV203" s="55">
        <f t="shared" si="222"/>
        <v>0</v>
      </c>
      <c r="AW203" s="55">
        <f t="shared" si="222"/>
        <v>0</v>
      </c>
      <c r="AX203" s="55">
        <f t="shared" si="222"/>
        <v>0</v>
      </c>
      <c r="AY203" s="55">
        <f t="shared" si="222"/>
        <v>0</v>
      </c>
      <c r="AZ203" s="55">
        <f t="shared" si="222"/>
        <v>0</v>
      </c>
      <c r="BA203" s="55">
        <f t="shared" si="222"/>
        <v>0</v>
      </c>
      <c r="BB203" s="55">
        <f t="shared" si="222"/>
        <v>0</v>
      </c>
      <c r="BC203" s="55">
        <f t="shared" si="222"/>
        <v>0</v>
      </c>
      <c r="BD203" s="55">
        <f t="shared" si="222"/>
        <v>0</v>
      </c>
      <c r="BE203" s="55">
        <f t="shared" si="222"/>
        <v>0</v>
      </c>
      <c r="BF203" s="55">
        <f t="shared" si="222"/>
        <v>0</v>
      </c>
      <c r="BG203" s="55">
        <f t="shared" si="222"/>
        <v>0</v>
      </c>
      <c r="BH203" s="55">
        <f t="shared" si="222"/>
        <v>0</v>
      </c>
      <c r="BI203" s="55">
        <f t="shared" si="222"/>
        <v>0</v>
      </c>
      <c r="BJ203" s="55">
        <f t="shared" si="222"/>
        <v>0</v>
      </c>
      <c r="BK203" s="55">
        <f t="shared" si="222"/>
        <v>0</v>
      </c>
      <c r="BL203" s="55">
        <f t="shared" si="222"/>
        <v>0</v>
      </c>
      <c r="BM203" s="55">
        <f t="shared" si="222"/>
        <v>0</v>
      </c>
      <c r="BN203" s="55">
        <f t="shared" si="222"/>
        <v>0</v>
      </c>
      <c r="BO203" s="55">
        <f t="shared" si="222"/>
        <v>0</v>
      </c>
      <c r="BP203" s="55">
        <f t="shared" si="222"/>
        <v>0</v>
      </c>
      <c r="BQ203" s="55">
        <f t="shared" si="222"/>
        <v>0</v>
      </c>
      <c r="BR203" s="55">
        <f t="shared" si="222"/>
        <v>0</v>
      </c>
      <c r="BS203" s="55">
        <f t="shared" si="222"/>
        <v>0</v>
      </c>
      <c r="BT203" s="55">
        <f t="shared" si="222"/>
        <v>0</v>
      </c>
      <c r="BU203" s="55">
        <f t="shared" si="222"/>
        <v>0</v>
      </c>
      <c r="BV203" s="55">
        <f t="shared" si="222"/>
        <v>0</v>
      </c>
      <c r="BW203" s="55">
        <f t="shared" ref="BW203:CO203" si="223" xml:space="preserve"> BW190</f>
        <v>0</v>
      </c>
      <c r="BX203" s="55">
        <f t="shared" si="223"/>
        <v>0</v>
      </c>
      <c r="BY203" s="55">
        <f t="shared" si="223"/>
        <v>0</v>
      </c>
      <c r="BZ203" s="55">
        <f t="shared" si="223"/>
        <v>0</v>
      </c>
      <c r="CA203" s="55">
        <f t="shared" si="223"/>
        <v>0</v>
      </c>
      <c r="CB203" s="55">
        <f t="shared" si="223"/>
        <v>0</v>
      </c>
      <c r="CC203" s="55">
        <f t="shared" si="223"/>
        <v>0</v>
      </c>
      <c r="CD203" s="55">
        <f t="shared" si="223"/>
        <v>0</v>
      </c>
      <c r="CE203" s="55">
        <f t="shared" si="223"/>
        <v>0</v>
      </c>
      <c r="CF203" s="55">
        <f t="shared" si="223"/>
        <v>0</v>
      </c>
      <c r="CG203" s="55">
        <f t="shared" si="223"/>
        <v>0</v>
      </c>
      <c r="CH203" s="55">
        <f t="shared" si="223"/>
        <v>0</v>
      </c>
      <c r="CI203" s="55">
        <f t="shared" si="223"/>
        <v>0</v>
      </c>
      <c r="CJ203" s="55">
        <f t="shared" si="223"/>
        <v>0</v>
      </c>
      <c r="CK203" s="55">
        <f t="shared" si="223"/>
        <v>0</v>
      </c>
      <c r="CL203" s="55">
        <f t="shared" si="223"/>
        <v>0</v>
      </c>
      <c r="CM203" s="55">
        <f t="shared" si="223"/>
        <v>0</v>
      </c>
      <c r="CN203" s="55">
        <f t="shared" si="223"/>
        <v>0</v>
      </c>
      <c r="CO203" s="55">
        <f t="shared" si="223"/>
        <v>0</v>
      </c>
    </row>
    <row r="204" spans="2:93" outlineLevel="2" x14ac:dyDescent="0.2">
      <c r="B204" s="61"/>
      <c r="D204" s="39"/>
      <c r="E204" t="s">
        <v>215</v>
      </c>
      <c r="H204" s="197" t="str">
        <f xml:space="preserve"> H191</f>
        <v>£</v>
      </c>
      <c r="I204" s="55">
        <f t="shared" si="218"/>
        <v>363129.40972131252</v>
      </c>
      <c r="K204" s="55">
        <f xml:space="preserve"> K170 + K199</f>
        <v>961.60624999999993</v>
      </c>
      <c r="L204" s="55">
        <f t="shared" ref="L204:BW204" si="224" xml:space="preserve"> L170 + L199</f>
        <v>2855.7983333333341</v>
      </c>
      <c r="M204" s="55">
        <f t="shared" si="224"/>
        <v>2705.5252</v>
      </c>
      <c r="N204" s="55">
        <f t="shared" si="224"/>
        <v>2571.4808000000007</v>
      </c>
      <c r="O204" s="55">
        <f t="shared" si="224"/>
        <v>2449.3728000000006</v>
      </c>
      <c r="P204" s="55">
        <f t="shared" si="224"/>
        <v>2333.5367999999999</v>
      </c>
      <c r="Q204" s="55">
        <f t="shared" si="224"/>
        <v>2223.7768000000001</v>
      </c>
      <c r="R204" s="55">
        <f t="shared" si="224"/>
        <v>2119.5047999999997</v>
      </c>
      <c r="S204" s="55">
        <f t="shared" si="224"/>
        <v>2019.7603999999994</v>
      </c>
      <c r="T204" s="55">
        <f t="shared" si="224"/>
        <v>2060.1491551239828</v>
      </c>
      <c r="U204" s="55">
        <f t="shared" si="224"/>
        <v>2101.3455563135399</v>
      </c>
      <c r="V204" s="55">
        <f t="shared" si="224"/>
        <v>2143.3657539096598</v>
      </c>
      <c r="W204" s="55">
        <f t="shared" si="224"/>
        <v>2186.226221208547</v>
      </c>
      <c r="X204" s="55">
        <f t="shared" si="224"/>
        <v>2229.9437609197043</v>
      </c>
      <c r="Y204" s="55">
        <f t="shared" si="224"/>
        <v>2274.535511753139</v>
      </c>
      <c r="Z204" s="55">
        <f t="shared" si="224"/>
        <v>2320.0189551383041</v>
      </c>
      <c r="AA204" s="55">
        <f t="shared" si="224"/>
        <v>2366.4119220773928</v>
      </c>
      <c r="AB204" s="55">
        <f t="shared" si="224"/>
        <v>2413.7326001356705</v>
      </c>
      <c r="AC204" s="55">
        <f t="shared" si="224"/>
        <v>2461.9995405716013</v>
      </c>
      <c r="AD204" s="55">
        <f t="shared" si="224"/>
        <v>2511.2316656095541</v>
      </c>
      <c r="AE204" s="55">
        <f t="shared" si="224"/>
        <v>2561.4482758579256</v>
      </c>
      <c r="AF204" s="55">
        <f t="shared" si="224"/>
        <v>2612.6690578756206</v>
      </c>
      <c r="AG204" s="55">
        <f t="shared" si="224"/>
        <v>2664.9140918898256</v>
      </c>
      <c r="AH204" s="55">
        <f t="shared" si="224"/>
        <v>2718.2038596681173</v>
      </c>
      <c r="AI204" s="55">
        <f t="shared" si="224"/>
        <v>2772.5592525479851</v>
      </c>
      <c r="AJ204" s="55">
        <f t="shared" si="224"/>
        <v>2828.0015796269272</v>
      </c>
      <c r="AK204" s="55">
        <f t="shared" si="224"/>
        <v>2884.5525761163058</v>
      </c>
      <c r="AL204" s="55">
        <f t="shared" si="224"/>
        <v>2942.2344118622759</v>
      </c>
      <c r="AM204" s="55">
        <f t="shared" si="224"/>
        <v>3001.0697000370806</v>
      </c>
      <c r="AN204" s="55">
        <f t="shared" si="224"/>
        <v>3061.0815060041677</v>
      </c>
      <c r="AO204" s="55">
        <f t="shared" si="224"/>
        <v>3122.2933563605529</v>
      </c>
      <c r="AP204" s="55">
        <f t="shared" si="224"/>
        <v>3184.7292481600361</v>
      </c>
      <c r="AQ204" s="55">
        <f t="shared" si="224"/>
        <v>3248.4136583208274</v>
      </c>
      <c r="AR204" s="55">
        <f t="shared" si="224"/>
        <v>3313.3715532212927</v>
      </c>
      <c r="AS204" s="55">
        <f t="shared" si="224"/>
        <v>3379.6283984876036</v>
      </c>
      <c r="AT204" s="55">
        <f t="shared" si="224"/>
        <v>3447.2101689770989</v>
      </c>
      <c r="AU204" s="55">
        <f t="shared" si="224"/>
        <v>3516.143358961278</v>
      </c>
      <c r="AV204" s="55">
        <f t="shared" si="224"/>
        <v>3586.454992512417</v>
      </c>
      <c r="AW204" s="55">
        <f t="shared" si="224"/>
        <v>3658.1726340979089</v>
      </c>
      <c r="AX204" s="55">
        <f t="shared" si="224"/>
        <v>3731.3243993864239</v>
      </c>
      <c r="AY204" s="55">
        <f t="shared" si="224"/>
        <v>3805.9389662701774</v>
      </c>
      <c r="AZ204" s="55">
        <f t="shared" si="224"/>
        <v>3882.0455861076166</v>
      </c>
      <c r="BA204" s="55">
        <f t="shared" si="224"/>
        <v>3959.6740951908896</v>
      </c>
      <c r="BB204" s="55">
        <f t="shared" si="224"/>
        <v>4038.8549264426765</v>
      </c>
      <c r="BC204" s="55">
        <f t="shared" si="224"/>
        <v>4119.6191213468755</v>
      </c>
      <c r="BD204" s="55">
        <f t="shared" si="224"/>
        <v>4201.9983421178922</v>
      </c>
      <c r="BE204" s="55">
        <f t="shared" si="224"/>
        <v>4286.0248841132598</v>
      </c>
      <c r="BF204" s="55">
        <f t="shared" si="224"/>
        <v>4371.7316884944858</v>
      </c>
      <c r="BG204" s="55">
        <f t="shared" si="224"/>
        <v>4459.1523551410637</v>
      </c>
      <c r="BH204" s="55">
        <f t="shared" si="224"/>
        <v>4548.3211558227304</v>
      </c>
      <c r="BI204" s="55">
        <f t="shared" si="224"/>
        <v>4639.2730476351217</v>
      </c>
      <c r="BJ204" s="55">
        <f t="shared" si="224"/>
        <v>4732.043686704108</v>
      </c>
      <c r="BK204" s="55">
        <f t="shared" si="224"/>
        <v>4826.6694421641505</v>
      </c>
      <c r="BL204" s="55">
        <f t="shared" si="224"/>
        <v>4923.1874104162152</v>
      </c>
      <c r="BM204" s="55">
        <f t="shared" si="224"/>
        <v>5021.6354296707623</v>
      </c>
      <c r="BN204" s="55">
        <f t="shared" si="224"/>
        <v>5122.0520947815785</v>
      </c>
      <c r="BO204" s="55">
        <f t="shared" si="224"/>
        <v>5224.476772376217</v>
      </c>
      <c r="BP204" s="55">
        <f t="shared" si="224"/>
        <v>5328.9496162890073</v>
      </c>
      <c r="BQ204" s="55">
        <f t="shared" si="224"/>
        <v>5435.5115833026903</v>
      </c>
      <c r="BR204" s="55">
        <f t="shared" si="224"/>
        <v>5544.2044492047953</v>
      </c>
      <c r="BS204" s="55">
        <f t="shared" si="224"/>
        <v>5655.0708251651458</v>
      </c>
      <c r="BT204" s="55">
        <f t="shared" si="224"/>
        <v>5768.1541744408187</v>
      </c>
      <c r="BU204" s="55">
        <f t="shared" si="224"/>
        <v>5883.4988294151754</v>
      </c>
      <c r="BV204" s="55">
        <f t="shared" si="224"/>
        <v>6001.1500089776064</v>
      </c>
      <c r="BW204" s="55">
        <f t="shared" si="224"/>
        <v>6121.1538362508263</v>
      </c>
      <c r="BX204" s="55">
        <f t="shared" ref="BX204:CO204" si="225" xml:space="preserve"> BX170 + BX199</f>
        <v>6243.5573566726334</v>
      </c>
      <c r="BY204" s="55">
        <f t="shared" si="225"/>
        <v>6368.4085564392926</v>
      </c>
      <c r="BZ204" s="55">
        <f t="shared" si="225"/>
        <v>6495.7563813176803</v>
      </c>
      <c r="CA204" s="55">
        <f t="shared" si="225"/>
        <v>6625.6507558336334</v>
      </c>
      <c r="CB204" s="55">
        <f t="shared" si="225"/>
        <v>6758.1426028439964</v>
      </c>
      <c r="CC204" s="55">
        <f t="shared" si="225"/>
        <v>6893.2838635000735</v>
      </c>
      <c r="CD204" s="55">
        <f t="shared" si="225"/>
        <v>7031.127517610239</v>
      </c>
      <c r="CE204" s="55">
        <f t="shared" si="225"/>
        <v>7171.727604409768</v>
      </c>
      <c r="CF204" s="55">
        <f t="shared" si="225"/>
        <v>7315.1392437460063</v>
      </c>
      <c r="CG204" s="55">
        <f t="shared" si="225"/>
        <v>7461.4186576871334</v>
      </c>
      <c r="CH204" s="55">
        <f t="shared" si="225"/>
        <v>7610.6231925630709</v>
      </c>
      <c r="CI204" s="55">
        <f t="shared" si="225"/>
        <v>7762.8113414471291</v>
      </c>
      <c r="CJ204" s="55">
        <f t="shared" si="225"/>
        <v>7918.0427670872132</v>
      </c>
      <c r="CK204" s="55">
        <f t="shared" si="225"/>
        <v>8076.3783252955582</v>
      </c>
      <c r="CL204" s="55">
        <f t="shared" si="225"/>
        <v>8237.8800888062196</v>
      </c>
      <c r="CM204" s="55">
        <f t="shared" si="225"/>
        <v>8402.6113716096297</v>
      </c>
      <c r="CN204" s="55">
        <f t="shared" si="225"/>
        <v>8570.6367537737406</v>
      </c>
      <c r="CO204" s="55">
        <f t="shared" si="225"/>
        <v>8742.0221067615385</v>
      </c>
    </row>
    <row r="205" spans="2:93" outlineLevel="2" x14ac:dyDescent="0.2">
      <c r="B205" s="61"/>
      <c r="D205" s="39"/>
      <c r="E205" t="str">
        <f xml:space="preserve"> E169</f>
        <v>Highway drainage</v>
      </c>
      <c r="H205" s="197" t="str">
        <f xml:space="preserve"> H169</f>
        <v>£</v>
      </c>
      <c r="I205" s="55">
        <f t="shared" si="218"/>
        <v>251921.09661105199</v>
      </c>
      <c r="K205" s="132">
        <f xml:space="preserve"> K169 + K189</f>
        <v>0</v>
      </c>
      <c r="L205" s="55">
        <f t="shared" ref="L205:BW205" si="226" xml:space="preserve"> L169 + L189</f>
        <v>391.6666666666668</v>
      </c>
      <c r="M205" s="55">
        <f t="shared" si="226"/>
        <v>784.00000000000011</v>
      </c>
      <c r="N205" s="55">
        <f t="shared" si="226"/>
        <v>1176.0000000000002</v>
      </c>
      <c r="O205" s="55">
        <f t="shared" si="226"/>
        <v>1245.7760000000003</v>
      </c>
      <c r="P205" s="55">
        <f t="shared" si="226"/>
        <v>1347.6960000000001</v>
      </c>
      <c r="Q205" s="55">
        <f t="shared" si="226"/>
        <v>1374.3520000000003</v>
      </c>
      <c r="R205" s="55">
        <f t="shared" si="226"/>
        <v>1401.7919999999995</v>
      </c>
      <c r="S205" s="55">
        <f t="shared" si="226"/>
        <v>1430.0159999999994</v>
      </c>
      <c r="T205" s="55">
        <f t="shared" si="226"/>
        <v>1458.6117512818732</v>
      </c>
      <c r="U205" s="55">
        <f t="shared" si="226"/>
        <v>1487.7793262296177</v>
      </c>
      <c r="V205" s="55">
        <f t="shared" si="226"/>
        <v>1517.5301594896484</v>
      </c>
      <c r="W205" s="55">
        <f t="shared" si="226"/>
        <v>1547.875914364774</v>
      </c>
      <c r="X205" s="55">
        <f t="shared" si="226"/>
        <v>1578.8284873865987</v>
      </c>
      <c r="Y205" s="55">
        <f t="shared" si="226"/>
        <v>1610.4000129793494</v>
      </c>
      <c r="Z205" s="55">
        <f t="shared" si="226"/>
        <v>1642.6028682169713</v>
      </c>
      <c r="AA205" s="55">
        <f t="shared" si="226"/>
        <v>1675.4496776753442</v>
      </c>
      <c r="AB205" s="55">
        <f t="shared" si="226"/>
        <v>1708.9533183815317</v>
      </c>
      <c r="AC205" s="55">
        <f t="shared" si="226"/>
        <v>1743.1269248619976</v>
      </c>
      <c r="AD205" s="55">
        <f t="shared" si="226"/>
        <v>1777.983894291774</v>
      </c>
      <c r="AE205" s="55">
        <f t="shared" si="226"/>
        <v>1813.5378917465891</v>
      </c>
      <c r="AF205" s="55">
        <f t="shared" si="226"/>
        <v>1849.8028555600272</v>
      </c>
      <c r="AG205" s="55">
        <f t="shared" si="226"/>
        <v>1886.7930027878158</v>
      </c>
      <c r="AH205" s="55">
        <f t="shared" si="226"/>
        <v>1924.5228347813741</v>
      </c>
      <c r="AI205" s="55">
        <f t="shared" si="226"/>
        <v>1963.0071428728177</v>
      </c>
      <c r="AJ205" s="55">
        <f t="shared" si="226"/>
        <v>2002.2610141736513</v>
      </c>
      <c r="AK205" s="55">
        <f t="shared" si="226"/>
        <v>2042.2998374894048</v>
      </c>
      <c r="AL205" s="55">
        <f t="shared" si="226"/>
        <v>2083.1393093525571</v>
      </c>
      <c r="AM205" s="55">
        <f t="shared" si="226"/>
        <v>2124.7954401760849</v>
      </c>
      <c r="AN205" s="55">
        <f t="shared" si="226"/>
        <v>2167.2845605300786</v>
      </c>
      <c r="AO205" s="55">
        <f t="shared" si="226"/>
        <v>2210.6233275438472</v>
      </c>
      <c r="AP205" s="55">
        <f t="shared" si="226"/>
        <v>2254.8287314360764</v>
      </c>
      <c r="AQ205" s="55">
        <f t="shared" si="226"/>
        <v>2299.9181021755435</v>
      </c>
      <c r="AR205" s="55">
        <f t="shared" si="226"/>
        <v>2345.9091162750292</v>
      </c>
      <c r="AS205" s="55">
        <f t="shared" si="226"/>
        <v>2392.8198037210991</v>
      </c>
      <c r="AT205" s="55">
        <f t="shared" si="226"/>
        <v>2440.6685550424468</v>
      </c>
      <c r="AU205" s="55">
        <f t="shared" si="226"/>
        <v>2489.474128519586</v>
      </c>
      <c r="AV205" s="55">
        <f t="shared" si="226"/>
        <v>2539.2556575387039</v>
      </c>
      <c r="AW205" s="55">
        <f t="shared" si="226"/>
        <v>2590.0326580925912</v>
      </c>
      <c r="AX205" s="55">
        <f t="shared" si="226"/>
        <v>2641.8250364315372</v>
      </c>
      <c r="AY205" s="55">
        <f t="shared" si="226"/>
        <v>2694.6530968672391</v>
      </c>
      <c r="AZ205" s="55">
        <f t="shared" si="226"/>
        <v>2748.537549732765</v>
      </c>
      <c r="BA205" s="55">
        <f t="shared" si="226"/>
        <v>2803.4995195016672</v>
      </c>
      <c r="BB205" s="55">
        <f t="shared" si="226"/>
        <v>2859.5605530694884</v>
      </c>
      <c r="BC205" s="55">
        <f t="shared" si="226"/>
        <v>2916.7426282008373</v>
      </c>
      <c r="BD205" s="55">
        <f t="shared" si="226"/>
        <v>2975.0681621454014</v>
      </c>
      <c r="BE205" s="55">
        <f t="shared" si="226"/>
        <v>3034.5600204262382</v>
      </c>
      <c r="BF205" s="55">
        <f t="shared" si="226"/>
        <v>3095.2415258038181</v>
      </c>
      <c r="BG205" s="55">
        <f t="shared" si="226"/>
        <v>3157.1364674193051</v>
      </c>
      <c r="BH205" s="55">
        <f t="shared" si="226"/>
        <v>3220.2691101206842</v>
      </c>
      <c r="BI205" s="55">
        <f t="shared" si="226"/>
        <v>3284.6642039753756</v>
      </c>
      <c r="BJ205" s="55">
        <f t="shared" si="226"/>
        <v>3350.346993973078</v>
      </c>
      <c r="BK205" s="55">
        <f t="shared" si="226"/>
        <v>3417.3432299226229</v>
      </c>
      <c r="BL205" s="55">
        <f t="shared" si="226"/>
        <v>3485.6791765467597</v>
      </c>
      <c r="BM205" s="55">
        <f t="shared" si="226"/>
        <v>3555.3816237787742</v>
      </c>
      <c r="BN205" s="55">
        <f t="shared" si="226"/>
        <v>3626.4778972650297</v>
      </c>
      <c r="BO205" s="55">
        <f t="shared" si="226"/>
        <v>3698.9958690775147</v>
      </c>
      <c r="BP205" s="55">
        <f t="shared" si="226"/>
        <v>3772.963968640609</v>
      </c>
      <c r="BQ205" s="55">
        <f t="shared" si="226"/>
        <v>3848.4111938763531</v>
      </c>
      <c r="BR205" s="55">
        <f t="shared" si="226"/>
        <v>3925.3671225725811</v>
      </c>
      <c r="BS205" s="55">
        <f t="shared" si="226"/>
        <v>4003.8619239783893</v>
      </c>
      <c r="BT205" s="55">
        <f t="shared" si="226"/>
        <v>4083.9263706314682</v>
      </c>
      <c r="BU205" s="55">
        <f t="shared" si="226"/>
        <v>4165.5918504219471</v>
      </c>
      <c r="BV205" s="55">
        <f t="shared" si="226"/>
        <v>4248.8903788974776</v>
      </c>
      <c r="BW205" s="55">
        <f t="shared" si="226"/>
        <v>4333.8546118143822</v>
      </c>
      <c r="BX205" s="55">
        <f t="shared" ref="BX205:CO205" si="227" xml:space="preserve"> BX169 + BX189</f>
        <v>4420.5178579397707</v>
      </c>
      <c r="BY205" s="55">
        <f t="shared" si="227"/>
        <v>4508.9140921096832</v>
      </c>
      <c r="BZ205" s="55">
        <f t="shared" si="227"/>
        <v>4599.0779685483403</v>
      </c>
      <c r="CA205" s="55">
        <f t="shared" si="227"/>
        <v>4691.0448344537244</v>
      </c>
      <c r="CB205" s="55">
        <f t="shared" si="227"/>
        <v>4784.850743854844</v>
      </c>
      <c r="CC205" s="55">
        <f t="shared" si="227"/>
        <v>4880.5324717461135</v>
      </c>
      <c r="CD205" s="55">
        <f t="shared" si="227"/>
        <v>4978.1275285043321</v>
      </c>
      <c r="CE205" s="55">
        <f t="shared" si="227"/>
        <v>5077.6741745939953</v>
      </c>
      <c r="CF205" s="55">
        <f t="shared" si="227"/>
        <v>5179.2114355666581</v>
      </c>
      <c r="CG205" s="55">
        <f t="shared" si="227"/>
        <v>5282.7791173602182</v>
      </c>
      <c r="CH205" s="55">
        <f t="shared" si="227"/>
        <v>5388.4178219041578</v>
      </c>
      <c r="CI205" s="55">
        <f t="shared" si="227"/>
        <v>5496.168963036831</v>
      </c>
      <c r="CJ205" s="55">
        <f t="shared" si="227"/>
        <v>5606.0747827410551</v>
      </c>
      <c r="CK205" s="55">
        <f t="shared" si="227"/>
        <v>5718.1783677043322</v>
      </c>
      <c r="CL205" s="55">
        <f t="shared" si="227"/>
        <v>5832.5236662102661</v>
      </c>
      <c r="CM205" s="55">
        <f t="shared" si="227"/>
        <v>5949.1555053677239</v>
      </c>
      <c r="CN205" s="55">
        <f t="shared" si="227"/>
        <v>6068.1196086845284</v>
      </c>
      <c r="CO205" s="55">
        <f t="shared" si="227"/>
        <v>6189.4626139925831</v>
      </c>
    </row>
    <row r="206" spans="2:93" outlineLevel="2" x14ac:dyDescent="0.2">
      <c r="B206" s="61"/>
      <c r="D206" s="39"/>
      <c r="E206" t="str">
        <f xml:space="preserve"> E171</f>
        <v>Volumetric</v>
      </c>
      <c r="H206" s="197" t="str">
        <f xml:space="preserve"> H171</f>
        <v>£</v>
      </c>
      <c r="I206" s="55">
        <f xml:space="preserve"> SUM( K206:CO206 )</f>
        <v>1878978.3430963729</v>
      </c>
      <c r="K206" s="89">
        <f t="shared" ref="K206:AP206" si="228" xml:space="preserve"> K171 + K191</f>
        <v>658.58724945694701</v>
      </c>
      <c r="L206" s="89">
        <f t="shared" si="228"/>
        <v>6883.9334403347575</v>
      </c>
      <c r="M206" s="89">
        <f t="shared" si="228"/>
        <v>6766.8242128264856</v>
      </c>
      <c r="N206" s="89">
        <f t="shared" si="228"/>
        <v>8429.6663674973315</v>
      </c>
      <c r="O206" s="89">
        <f t="shared" si="228"/>
        <v>9636.5997248079566</v>
      </c>
      <c r="P206" s="89">
        <f t="shared" si="228"/>
        <v>10159.388287068145</v>
      </c>
      <c r="Q206" s="89">
        <f t="shared" si="228"/>
        <v>10198.812148482866</v>
      </c>
      <c r="R206" s="89">
        <f t="shared" si="228"/>
        <v>10412.123398637499</v>
      </c>
      <c r="S206" s="89">
        <f t="shared" si="228"/>
        <v>10655.957281223062</v>
      </c>
      <c r="T206" s="89">
        <f t="shared" si="228"/>
        <v>10839.345545317155</v>
      </c>
      <c r="U206" s="89">
        <f t="shared" si="228"/>
        <v>11056.097825901541</v>
      </c>
      <c r="V206" s="89">
        <f t="shared" si="228"/>
        <v>11277.184459601836</v>
      </c>
      <c r="W206" s="89">
        <f t="shared" si="228"/>
        <v>11534.206344617911</v>
      </c>
      <c r="X206" s="89">
        <f t="shared" si="228"/>
        <v>11732.709212395903</v>
      </c>
      <c r="Y206" s="89">
        <f t="shared" si="228"/>
        <v>11967.325912139268</v>
      </c>
      <c r="Z206" s="89">
        <f t="shared" si="228"/>
        <v>12206.634196307172</v>
      </c>
      <c r="AA206" s="89">
        <f t="shared" si="228"/>
        <v>12484.839464836352</v>
      </c>
      <c r="AB206" s="89">
        <f t="shared" si="228"/>
        <v>12699.70266074877</v>
      </c>
      <c r="AC206" s="89">
        <f t="shared" si="228"/>
        <v>12953.656140038865</v>
      </c>
      <c r="AD206" s="89">
        <f t="shared" si="228"/>
        <v>13212.687877565908</v>
      </c>
      <c r="AE206" s="89">
        <f t="shared" si="228"/>
        <v>13513.822434386046</v>
      </c>
      <c r="AF206" s="89">
        <f t="shared" si="228"/>
        <v>13746.394353746562</v>
      </c>
      <c r="AG206" s="89">
        <f t="shared" si="228"/>
        <v>14021.278322850598</v>
      </c>
      <c r="AH206" s="89">
        <f t="shared" si="228"/>
        <v>14301.659093117622</v>
      </c>
      <c r="AI206" s="89">
        <f t="shared" si="228"/>
        <v>14627.612738031237</v>
      </c>
      <c r="AJ206" s="89">
        <f t="shared" si="228"/>
        <v>14879.352909005382</v>
      </c>
      <c r="AK206" s="89">
        <f t="shared" si="228"/>
        <v>15176.892429556989</v>
      </c>
      <c r="AL206" s="89">
        <f t="shared" si="228"/>
        <v>15480.381789918936</v>
      </c>
      <c r="AM206" s="89">
        <f t="shared" si="228"/>
        <v>15833.200077379492</v>
      </c>
      <c r="AN206" s="89">
        <f t="shared" si="228"/>
        <v>16105.688320398422</v>
      </c>
      <c r="AO206" s="89">
        <f t="shared" si="228"/>
        <v>16427.750631193176</v>
      </c>
      <c r="AP206" s="89">
        <f t="shared" si="228"/>
        <v>16756.25315925595</v>
      </c>
      <c r="AQ206" s="89">
        <f t="shared" ref="AQ206:BV206" si="229" xml:space="preserve"> AQ171 + AQ191</f>
        <v>17138.150235447862</v>
      </c>
      <c r="AR206" s="89">
        <f t="shared" si="229"/>
        <v>17433.096577528333</v>
      </c>
      <c r="AS206" s="89">
        <f t="shared" si="229"/>
        <v>17781.702812566171</v>
      </c>
      <c r="AT206" s="89">
        <f t="shared" si="229"/>
        <v>18137.280058552449</v>
      </c>
      <c r="AU206" s="89">
        <f t="shared" si="229"/>
        <v>18550.652556485187</v>
      </c>
      <c r="AV206" s="89">
        <f t="shared" si="229"/>
        <v>18869.907962673882</v>
      </c>
      <c r="AW206" s="89">
        <f t="shared" si="229"/>
        <v>19247.24583498613</v>
      </c>
      <c r="AX206" s="89">
        <f t="shared" si="229"/>
        <v>19632.129259198413</v>
      </c>
      <c r="AY206" s="89">
        <f t="shared" si="229"/>
        <v>20079.571339014899</v>
      </c>
      <c r="AZ206" s="89">
        <f t="shared" si="229"/>
        <v>20425.139328303314</v>
      </c>
      <c r="BA206" s="89">
        <f t="shared" si="229"/>
        <v>20833.576859162942</v>
      </c>
      <c r="BB206" s="89">
        <f t="shared" si="229"/>
        <v>21250.181835734122</v>
      </c>
      <c r="BC206" s="89">
        <f t="shared" si="229"/>
        <v>21734.501464620258</v>
      </c>
      <c r="BD206" s="89">
        <f t="shared" si="229"/>
        <v>22108.550683226898</v>
      </c>
      <c r="BE206" s="89">
        <f t="shared" si="229"/>
        <v>22550.651062901135</v>
      </c>
      <c r="BF206" s="89">
        <f t="shared" si="229"/>
        <v>23001.592037714738</v>
      </c>
      <c r="BG206" s="89">
        <f t="shared" si="229"/>
        <v>23525.828611576097</v>
      </c>
      <c r="BH206" s="89">
        <f t="shared" si="229"/>
        <v>23930.706442501189</v>
      </c>
      <c r="BI206" s="89">
        <f t="shared" si="229"/>
        <v>24409.244115806436</v>
      </c>
      <c r="BJ206" s="89">
        <f t="shared" si="229"/>
        <v>24897.351013711181</v>
      </c>
      <c r="BK206" s="89">
        <f t="shared" si="229"/>
        <v>25464.794431203787</v>
      </c>
      <c r="BL206" s="89">
        <f t="shared" si="229"/>
        <v>25903.041725464274</v>
      </c>
      <c r="BM206" s="89">
        <f t="shared" si="229"/>
        <v>26421.019803069943</v>
      </c>
      <c r="BN206" s="89">
        <f t="shared" si="229"/>
        <v>26949.355787354067</v>
      </c>
      <c r="BO206" s="89">
        <f t="shared" si="229"/>
        <v>27563.56709596996</v>
      </c>
      <c r="BP206" s="89">
        <f t="shared" si="229"/>
        <v>28037.93411796225</v>
      </c>
      <c r="BQ206" s="89">
        <f t="shared" si="229"/>
        <v>28598.603222709902</v>
      </c>
      <c r="BR206" s="89">
        <f t="shared" si="229"/>
        <v>29170.483918286445</v>
      </c>
      <c r="BS206" s="89">
        <f t="shared" si="229"/>
        <v>29835.317662060625</v>
      </c>
      <c r="BT206" s="89">
        <f t="shared" si="229"/>
        <v>30348.781349117853</v>
      </c>
      <c r="BU206" s="89">
        <f t="shared" si="229"/>
        <v>30955.660015627407</v>
      </c>
      <c r="BV206" s="89">
        <f t="shared" si="229"/>
        <v>31574.674316567482</v>
      </c>
      <c r="BW206" s="89">
        <f t="shared" ref="BW206:CO206" si="230" xml:space="preserve"> BW171 + BW191</f>
        <v>32294.302725651771</v>
      </c>
      <c r="BX206" s="89">
        <f t="shared" si="230"/>
        <v>32850.085370109446</v>
      </c>
      <c r="BY206" s="89">
        <f t="shared" si="230"/>
        <v>33506.982125692535</v>
      </c>
      <c r="BZ206" s="89">
        <f t="shared" si="230"/>
        <v>34177.014717686259</v>
      </c>
      <c r="CA206" s="89">
        <f t="shared" si="230"/>
        <v>34955.953891593519</v>
      </c>
      <c r="CB206" s="89">
        <f t="shared" si="230"/>
        <v>35557.543362605007</v>
      </c>
      <c r="CC206" s="89">
        <f t="shared" si="230"/>
        <v>36268.580628056232</v>
      </c>
      <c r="CD206" s="89">
        <f t="shared" si="230"/>
        <v>36993.83636714342</v>
      </c>
      <c r="CE206" s="89">
        <f t="shared" si="230"/>
        <v>37836.97461597855</v>
      </c>
      <c r="CF206" s="89">
        <f t="shared" si="230"/>
        <v>38488.146247984201</v>
      </c>
      <c r="CG206" s="89">
        <f t="shared" si="230"/>
        <v>39257.786208241821</v>
      </c>
      <c r="CH206" s="89">
        <f t="shared" si="230"/>
        <v>40042.816508803364</v>
      </c>
      <c r="CI206" s="89">
        <f t="shared" si="230"/>
        <v>40955.445030338487</v>
      </c>
      <c r="CJ206" s="89">
        <f t="shared" si="230"/>
        <v>41660.285315551475</v>
      </c>
      <c r="CK206" s="89">
        <f t="shared" si="230"/>
        <v>42493.357922582036</v>
      </c>
      <c r="CL206" s="89">
        <f t="shared" si="230"/>
        <v>43343.089320192812</v>
      </c>
      <c r="CM206" s="89">
        <f t="shared" si="230"/>
        <v>44209.812630972745</v>
      </c>
      <c r="CN206" s="89">
        <f t="shared" si="230"/>
        <v>45093.867638898198</v>
      </c>
      <c r="CO206" s="89">
        <f t="shared" si="230"/>
        <v>45995.600922539546</v>
      </c>
    </row>
    <row r="207" spans="2:93" outlineLevel="2" x14ac:dyDescent="0.2">
      <c r="B207" s="61"/>
      <c r="D207" s="39"/>
      <c r="E207" t="s">
        <v>460</v>
      </c>
      <c r="H207" s="197" t="str">
        <f xml:space="preserve"> H172</f>
        <v>£</v>
      </c>
      <c r="I207" s="192">
        <f xml:space="preserve"> SUM( K207:CO207 )</f>
        <v>2501405.6204656209</v>
      </c>
      <c r="K207" s="192">
        <f t="shared" ref="K207:AP207" si="231">SUM(K202:K206)</f>
        <v>1789.4434994569469</v>
      </c>
      <c r="L207" s="192">
        <f t="shared" si="231"/>
        <v>10431.415107001425</v>
      </c>
      <c r="M207" s="192">
        <f t="shared" si="231"/>
        <v>10423.341412826485</v>
      </c>
      <c r="N207" s="192">
        <f t="shared" si="231"/>
        <v>12211.643167497332</v>
      </c>
      <c r="O207" s="192">
        <f t="shared" si="231"/>
        <v>13367.028524807958</v>
      </c>
      <c r="P207" s="192">
        <f t="shared" si="231"/>
        <v>13876.685087068145</v>
      </c>
      <c r="Q207" s="192">
        <f t="shared" si="231"/>
        <v>13833.788948482867</v>
      </c>
      <c r="R207" s="192">
        <f t="shared" si="231"/>
        <v>13971.052198637499</v>
      </c>
      <c r="S207" s="192">
        <f t="shared" si="231"/>
        <v>14144.149681223062</v>
      </c>
      <c r="T207" s="192">
        <f t="shared" si="231"/>
        <v>14397.290648988808</v>
      </c>
      <c r="U207" s="192">
        <f t="shared" si="231"/>
        <v>14685.190464467314</v>
      </c>
      <c r="V207" s="192">
        <f t="shared" si="231"/>
        <v>14978.847356452347</v>
      </c>
      <c r="W207" s="192">
        <f t="shared" si="231"/>
        <v>15309.890673066162</v>
      </c>
      <c r="X207" s="192">
        <f t="shared" si="231"/>
        <v>15583.89516458485</v>
      </c>
      <c r="Y207" s="192">
        <f t="shared" si="231"/>
        <v>15895.523279325696</v>
      </c>
      <c r="Z207" s="192">
        <f t="shared" si="231"/>
        <v>16213.382960749415</v>
      </c>
      <c r="AA207" s="192">
        <f t="shared" si="231"/>
        <v>16571.710403517867</v>
      </c>
      <c r="AB207" s="192">
        <f t="shared" si="231"/>
        <v>16868.297961174248</v>
      </c>
      <c r="AC207" s="192">
        <f t="shared" si="231"/>
        <v>17205.610028344305</v>
      </c>
      <c r="AD207" s="192">
        <f t="shared" si="231"/>
        <v>17549.667259188889</v>
      </c>
      <c r="AE207" s="192">
        <f t="shared" si="231"/>
        <v>17937.52754754735</v>
      </c>
      <c r="AF207" s="192">
        <f t="shared" si="231"/>
        <v>18258.559435999337</v>
      </c>
      <c r="AG207" s="192">
        <f t="shared" si="231"/>
        <v>18623.672290958395</v>
      </c>
      <c r="AH207" s="192">
        <f t="shared" si="231"/>
        <v>18996.086236527797</v>
      </c>
      <c r="AI207" s="192">
        <f t="shared" si="231"/>
        <v>19415.913426215619</v>
      </c>
      <c r="AJ207" s="192">
        <f t="shared" si="231"/>
        <v>19763.404312945495</v>
      </c>
      <c r="AK207" s="192">
        <f t="shared" si="231"/>
        <v>20158.609257656659</v>
      </c>
      <c r="AL207" s="192">
        <f t="shared" si="231"/>
        <v>20561.717038632822</v>
      </c>
      <c r="AM207" s="192">
        <f t="shared" si="231"/>
        <v>21016.145796851772</v>
      </c>
      <c r="AN207" s="192">
        <f t="shared" si="231"/>
        <v>21392.27639541182</v>
      </c>
      <c r="AO207" s="192">
        <f t="shared" si="231"/>
        <v>21820.053577734445</v>
      </c>
      <c r="AP207" s="192">
        <f t="shared" si="231"/>
        <v>22256.38493701016</v>
      </c>
      <c r="AQ207" s="192">
        <f t="shared" ref="AQ207:BV207" si="232">SUM(AQ202:AQ206)</f>
        <v>22748.267076539956</v>
      </c>
      <c r="AR207" s="192">
        <f t="shared" si="232"/>
        <v>23155.397831836868</v>
      </c>
      <c r="AS207" s="192">
        <f t="shared" si="232"/>
        <v>23618.431809940626</v>
      </c>
      <c r="AT207" s="192">
        <f t="shared" si="232"/>
        <v>24090.724988272148</v>
      </c>
      <c r="AU207" s="192">
        <f t="shared" si="232"/>
        <v>24623.147364304568</v>
      </c>
      <c r="AV207" s="192">
        <f t="shared" si="232"/>
        <v>25063.833265805813</v>
      </c>
      <c r="AW207" s="192">
        <f t="shared" si="232"/>
        <v>25565.029855381967</v>
      </c>
      <c r="AX207" s="192">
        <f t="shared" si="232"/>
        <v>26076.248775490687</v>
      </c>
      <c r="AY207" s="192">
        <f t="shared" si="232"/>
        <v>26652.552657495791</v>
      </c>
      <c r="AZ207" s="192">
        <f t="shared" si="232"/>
        <v>27129.559273319632</v>
      </c>
      <c r="BA207" s="192">
        <f t="shared" si="232"/>
        <v>27672.063783315796</v>
      </c>
      <c r="BB207" s="192">
        <f t="shared" si="232"/>
        <v>28225.416650279403</v>
      </c>
      <c r="BC207" s="192">
        <f t="shared" si="232"/>
        <v>28849.218690473805</v>
      </c>
      <c r="BD207" s="192">
        <f t="shared" si="232"/>
        <v>29365.539522986423</v>
      </c>
      <c r="BE207" s="192">
        <f t="shared" si="232"/>
        <v>29952.756494305155</v>
      </c>
      <c r="BF207" s="192">
        <f t="shared" si="232"/>
        <v>30551.715928967202</v>
      </c>
      <c r="BG207" s="192">
        <f t="shared" si="232"/>
        <v>31226.930858973938</v>
      </c>
      <c r="BH207" s="192">
        <f t="shared" si="232"/>
        <v>31785.806130810786</v>
      </c>
      <c r="BI207" s="192">
        <f t="shared" si="232"/>
        <v>32421.420701843905</v>
      </c>
      <c r="BJ207" s="192">
        <f t="shared" si="232"/>
        <v>33069.745533590496</v>
      </c>
      <c r="BK207" s="192">
        <f t="shared" si="232"/>
        <v>33800.610731725981</v>
      </c>
      <c r="BL207" s="192">
        <f t="shared" si="232"/>
        <v>34405.547720130533</v>
      </c>
      <c r="BM207" s="192">
        <f t="shared" si="232"/>
        <v>35093.548753210904</v>
      </c>
      <c r="BN207" s="192">
        <f t="shared" si="232"/>
        <v>35795.307608877643</v>
      </c>
      <c r="BO207" s="192">
        <f t="shared" si="232"/>
        <v>36586.409692239919</v>
      </c>
      <c r="BP207" s="192">
        <f t="shared" si="232"/>
        <v>37241.204739330133</v>
      </c>
      <c r="BQ207" s="192">
        <f t="shared" si="232"/>
        <v>37985.909853233214</v>
      </c>
      <c r="BR207" s="192">
        <f t="shared" si="232"/>
        <v>38745.506690176793</v>
      </c>
      <c r="BS207" s="192">
        <f t="shared" si="232"/>
        <v>39601.810298416298</v>
      </c>
      <c r="BT207" s="192">
        <f t="shared" si="232"/>
        <v>40310.572635506447</v>
      </c>
      <c r="BU207" s="192">
        <f t="shared" si="232"/>
        <v>41116.655301095379</v>
      </c>
      <c r="BV207" s="192">
        <f t="shared" si="232"/>
        <v>41938.857044665143</v>
      </c>
      <c r="BW207" s="192">
        <f t="shared" ref="BW207:CO207" si="233">SUM(BW202:BW206)</f>
        <v>42865.735996073839</v>
      </c>
      <c r="BX207" s="192">
        <f t="shared" si="233"/>
        <v>43632.913531563434</v>
      </c>
      <c r="BY207" s="192">
        <f t="shared" si="233"/>
        <v>44505.432400619458</v>
      </c>
      <c r="BZ207" s="192">
        <f t="shared" si="233"/>
        <v>45395.398859470515</v>
      </c>
      <c r="CA207" s="192">
        <f t="shared" si="233"/>
        <v>46398.669874911706</v>
      </c>
      <c r="CB207" s="192">
        <f t="shared" si="233"/>
        <v>47229.07710757626</v>
      </c>
      <c r="CC207" s="192">
        <f t="shared" si="233"/>
        <v>48173.507758870161</v>
      </c>
      <c r="CD207" s="192">
        <f t="shared" si="233"/>
        <v>49136.824005854869</v>
      </c>
      <c r="CE207" s="192">
        <f t="shared" si="233"/>
        <v>50222.78321217261</v>
      </c>
      <c r="CF207" s="192">
        <f t="shared" si="233"/>
        <v>51121.631445028645</v>
      </c>
      <c r="CG207" s="192">
        <f t="shared" si="233"/>
        <v>52143.900746858606</v>
      </c>
      <c r="CH207" s="192">
        <f t="shared" si="233"/>
        <v>53186.612168705513</v>
      </c>
      <c r="CI207" s="192">
        <f t="shared" si="233"/>
        <v>54362.074610693504</v>
      </c>
      <c r="CJ207" s="192">
        <f t="shared" si="233"/>
        <v>55335.004655047676</v>
      </c>
      <c r="CK207" s="192">
        <f t="shared" si="233"/>
        <v>56441.527959889776</v>
      </c>
      <c r="CL207" s="192">
        <f t="shared" si="233"/>
        <v>57570.178195628323</v>
      </c>
      <c r="CM207" s="192">
        <f t="shared" si="233"/>
        <v>58721.397830188595</v>
      </c>
      <c r="CN207" s="192">
        <f t="shared" si="233"/>
        <v>59895.638179440648</v>
      </c>
      <c r="CO207" s="192">
        <f t="shared" si="233"/>
        <v>61093.359584130092</v>
      </c>
    </row>
    <row r="208" spans="2:93" outlineLevel="2" x14ac:dyDescent="0.2">
      <c r="B208" s="61"/>
      <c r="D208" s="39"/>
      <c r="H208" s="163"/>
      <c r="I208" s="78"/>
    </row>
    <row r="209" spans="2:211" outlineLevel="1" x14ac:dyDescent="0.2">
      <c r="B209" s="61" t="s">
        <v>348</v>
      </c>
      <c r="D209" s="39"/>
      <c r="H209" s="163"/>
      <c r="I209" s="78"/>
    </row>
    <row r="210" spans="2:211" outlineLevel="1" x14ac:dyDescent="0.2">
      <c r="B210" s="61"/>
      <c r="D210" s="39"/>
      <c r="H210" s="163"/>
      <c r="I210" s="78"/>
    </row>
    <row r="211" spans="2:211" outlineLevel="1" x14ac:dyDescent="0.2">
      <c r="B211" s="61"/>
      <c r="D211" s="39"/>
      <c r="E211" t="str">
        <f xml:space="preserve"> E164</f>
        <v>Consumption by households (scaled for occupancy)</v>
      </c>
      <c r="H211" s="164" t="str">
        <f xml:space="preserve"> H164</f>
        <v>m3</v>
      </c>
      <c r="I211" s="55">
        <f t="shared" ref="I211:I213" si="234" xml:space="preserve"> SUM( K211:CO211 )</f>
        <v>591723.9686314034</v>
      </c>
      <c r="K211" s="89">
        <f t="shared" ref="K211:AP211" si="235" xml:space="preserve"> K164</f>
        <v>2296.9800526018867</v>
      </c>
      <c r="L211" s="89">
        <f t="shared" si="235"/>
        <v>7177.5396725656437</v>
      </c>
      <c r="M211" s="89">
        <f t="shared" si="235"/>
        <v>7183.6482169678256</v>
      </c>
      <c r="N211" s="89">
        <f t="shared" si="235"/>
        <v>7183.6482169678266</v>
      </c>
      <c r="O211" s="89">
        <f t="shared" si="235"/>
        <v>7203.3294449595196</v>
      </c>
      <c r="P211" s="89">
        <f t="shared" si="235"/>
        <v>7183.6482169678256</v>
      </c>
      <c r="Q211" s="89">
        <f t="shared" si="235"/>
        <v>7183.6482169678266</v>
      </c>
      <c r="R211" s="89">
        <f t="shared" si="235"/>
        <v>7183.6482169678229</v>
      </c>
      <c r="S211" s="89">
        <f t="shared" si="235"/>
        <v>7203.3294449595169</v>
      </c>
      <c r="T211" s="89">
        <f t="shared" si="235"/>
        <v>7183.6482169678247</v>
      </c>
      <c r="U211" s="89">
        <f t="shared" si="235"/>
        <v>7183.6482169678229</v>
      </c>
      <c r="V211" s="89">
        <f t="shared" si="235"/>
        <v>7183.6482169678266</v>
      </c>
      <c r="W211" s="89">
        <f t="shared" si="235"/>
        <v>7203.3294449595187</v>
      </c>
      <c r="X211" s="89">
        <f t="shared" si="235"/>
        <v>7183.6482169678266</v>
      </c>
      <c r="Y211" s="89">
        <f t="shared" si="235"/>
        <v>7183.6482169678247</v>
      </c>
      <c r="Z211" s="89">
        <f t="shared" si="235"/>
        <v>7183.6482169678238</v>
      </c>
      <c r="AA211" s="89">
        <f t="shared" si="235"/>
        <v>7203.3294449595178</v>
      </c>
      <c r="AB211" s="89">
        <f t="shared" si="235"/>
        <v>7183.6482169678266</v>
      </c>
      <c r="AC211" s="89">
        <f t="shared" si="235"/>
        <v>7183.6482169678238</v>
      </c>
      <c r="AD211" s="89">
        <f t="shared" si="235"/>
        <v>7183.6482169678256</v>
      </c>
      <c r="AE211" s="89">
        <f t="shared" si="235"/>
        <v>7203.3294449595196</v>
      </c>
      <c r="AF211" s="89">
        <f t="shared" si="235"/>
        <v>7183.6482169678247</v>
      </c>
      <c r="AG211" s="89">
        <f t="shared" si="235"/>
        <v>7183.6482169678229</v>
      </c>
      <c r="AH211" s="89">
        <f t="shared" si="235"/>
        <v>7183.6482169678247</v>
      </c>
      <c r="AI211" s="89">
        <f t="shared" si="235"/>
        <v>7203.3294449595178</v>
      </c>
      <c r="AJ211" s="89">
        <f t="shared" si="235"/>
        <v>7183.6482169678275</v>
      </c>
      <c r="AK211" s="89">
        <f t="shared" si="235"/>
        <v>7183.6482169678247</v>
      </c>
      <c r="AL211" s="89">
        <f t="shared" si="235"/>
        <v>7183.6482169678238</v>
      </c>
      <c r="AM211" s="89">
        <f t="shared" si="235"/>
        <v>7203.329444959516</v>
      </c>
      <c r="AN211" s="89">
        <f t="shared" si="235"/>
        <v>7183.6482169678275</v>
      </c>
      <c r="AO211" s="89">
        <f t="shared" si="235"/>
        <v>7183.6482169678256</v>
      </c>
      <c r="AP211" s="89">
        <f t="shared" si="235"/>
        <v>7183.648216967822</v>
      </c>
      <c r="AQ211" s="89">
        <f t="shared" ref="AQ211:BV211" si="236" xml:space="preserve"> AQ164</f>
        <v>7203.3294449595187</v>
      </c>
      <c r="AR211" s="89">
        <f t="shared" si="236"/>
        <v>7183.6482169678266</v>
      </c>
      <c r="AS211" s="89">
        <f t="shared" si="236"/>
        <v>7183.6482169678238</v>
      </c>
      <c r="AT211" s="89">
        <f t="shared" si="236"/>
        <v>7183.648216967822</v>
      </c>
      <c r="AU211" s="89">
        <f t="shared" si="236"/>
        <v>7203.3294449595178</v>
      </c>
      <c r="AV211" s="89">
        <f t="shared" si="236"/>
        <v>7183.648216967822</v>
      </c>
      <c r="AW211" s="89">
        <f t="shared" si="236"/>
        <v>7183.6482169678229</v>
      </c>
      <c r="AX211" s="89">
        <f t="shared" si="236"/>
        <v>7183.6482169678256</v>
      </c>
      <c r="AY211" s="89">
        <f t="shared" si="236"/>
        <v>7203.3294449595169</v>
      </c>
      <c r="AZ211" s="89">
        <f t="shared" si="236"/>
        <v>7183.6482169678256</v>
      </c>
      <c r="BA211" s="89">
        <f t="shared" si="236"/>
        <v>7183.6482169678238</v>
      </c>
      <c r="BB211" s="89">
        <f t="shared" si="236"/>
        <v>7183.6482169678238</v>
      </c>
      <c r="BC211" s="89">
        <f t="shared" si="236"/>
        <v>7203.3294449595178</v>
      </c>
      <c r="BD211" s="89">
        <f t="shared" si="236"/>
        <v>7183.6482169678256</v>
      </c>
      <c r="BE211" s="89">
        <f t="shared" si="236"/>
        <v>7183.6482169678238</v>
      </c>
      <c r="BF211" s="89">
        <f t="shared" si="236"/>
        <v>7183.6482169678247</v>
      </c>
      <c r="BG211" s="89">
        <f t="shared" si="236"/>
        <v>7203.3294449595178</v>
      </c>
      <c r="BH211" s="89">
        <f t="shared" si="236"/>
        <v>7183.6482169678247</v>
      </c>
      <c r="BI211" s="89">
        <f t="shared" si="236"/>
        <v>7183.6482169678229</v>
      </c>
      <c r="BJ211" s="89">
        <f t="shared" si="236"/>
        <v>7183.6482169678256</v>
      </c>
      <c r="BK211" s="89">
        <f t="shared" si="236"/>
        <v>7203.3294449595178</v>
      </c>
      <c r="BL211" s="89">
        <f t="shared" si="236"/>
        <v>7183.6482169678247</v>
      </c>
      <c r="BM211" s="89">
        <f t="shared" si="236"/>
        <v>7183.6482169678229</v>
      </c>
      <c r="BN211" s="89">
        <f t="shared" si="236"/>
        <v>7183.6482169678238</v>
      </c>
      <c r="BO211" s="89">
        <f t="shared" si="236"/>
        <v>7203.3294449595178</v>
      </c>
      <c r="BP211" s="89">
        <f t="shared" si="236"/>
        <v>7183.6482169678247</v>
      </c>
      <c r="BQ211" s="89">
        <f t="shared" si="236"/>
        <v>7183.6482169678266</v>
      </c>
      <c r="BR211" s="89">
        <f t="shared" si="236"/>
        <v>7183.6482169678256</v>
      </c>
      <c r="BS211" s="89">
        <f t="shared" si="236"/>
        <v>7203.3294449595178</v>
      </c>
      <c r="BT211" s="89">
        <f t="shared" si="236"/>
        <v>7183.6482169678256</v>
      </c>
      <c r="BU211" s="89">
        <f t="shared" si="236"/>
        <v>7183.6482169678247</v>
      </c>
      <c r="BV211" s="89">
        <f t="shared" si="236"/>
        <v>7183.6482169678247</v>
      </c>
      <c r="BW211" s="89">
        <f t="shared" ref="BW211:CO211" si="237" xml:space="preserve"> BW164</f>
        <v>7203.3294449595214</v>
      </c>
      <c r="BX211" s="89">
        <f t="shared" si="237"/>
        <v>7183.6482169678275</v>
      </c>
      <c r="BY211" s="89">
        <f t="shared" si="237"/>
        <v>7183.6482169678238</v>
      </c>
      <c r="BZ211" s="89">
        <f t="shared" si="237"/>
        <v>7183.6482169678247</v>
      </c>
      <c r="CA211" s="89">
        <f t="shared" si="237"/>
        <v>7203.3294449595187</v>
      </c>
      <c r="CB211" s="89">
        <f t="shared" si="237"/>
        <v>7183.648216967822</v>
      </c>
      <c r="CC211" s="89">
        <f t="shared" si="237"/>
        <v>7183.6482169678238</v>
      </c>
      <c r="CD211" s="89">
        <f t="shared" si="237"/>
        <v>7183.6482169678256</v>
      </c>
      <c r="CE211" s="89">
        <f t="shared" si="237"/>
        <v>7203.3294449595178</v>
      </c>
      <c r="CF211" s="89">
        <f t="shared" si="237"/>
        <v>7183.6482169678256</v>
      </c>
      <c r="CG211" s="89">
        <f t="shared" si="237"/>
        <v>7183.6482169678275</v>
      </c>
      <c r="CH211" s="89">
        <f t="shared" si="237"/>
        <v>7183.6482169678256</v>
      </c>
      <c r="CI211" s="89">
        <f t="shared" si="237"/>
        <v>7203.3294449595169</v>
      </c>
      <c r="CJ211" s="89">
        <f t="shared" si="237"/>
        <v>7183.6482169678229</v>
      </c>
      <c r="CK211" s="89">
        <f t="shared" si="237"/>
        <v>7183.6482169678247</v>
      </c>
      <c r="CL211" s="89">
        <f t="shared" si="237"/>
        <v>7183.6482169678238</v>
      </c>
      <c r="CM211" s="89">
        <f t="shared" si="237"/>
        <v>7183.6482169678247</v>
      </c>
      <c r="CN211" s="89">
        <f t="shared" si="237"/>
        <v>7183.6482169678256</v>
      </c>
      <c r="CO211" s="89">
        <f t="shared" si="237"/>
        <v>7183.6482169678266</v>
      </c>
    </row>
    <row r="212" spans="2:211" outlineLevel="1" x14ac:dyDescent="0.2">
      <c r="B212" s="61"/>
      <c r="D212" s="39"/>
      <c r="E212" t="str">
        <f xml:space="preserve"> E87</f>
        <v>Water: NHH consumption (scaled)</v>
      </c>
      <c r="G212" s="55">
        <f xml:space="preserve"> G87</f>
        <v>0</v>
      </c>
      <c r="H212" s="164" t="str">
        <f xml:space="preserve"> H87</f>
        <v>m3</v>
      </c>
      <c r="I212" s="55">
        <f t="shared" si="234"/>
        <v>0</v>
      </c>
      <c r="K212" s="89">
        <f t="shared" ref="K212:AP212" si="238" xml:space="preserve"> K87</f>
        <v>0</v>
      </c>
      <c r="L212" s="55">
        <f t="shared" si="238"/>
        <v>0</v>
      </c>
      <c r="M212" s="55">
        <f t="shared" si="238"/>
        <v>0</v>
      </c>
      <c r="N212" s="55">
        <f t="shared" si="238"/>
        <v>0</v>
      </c>
      <c r="O212" s="55">
        <f t="shared" si="238"/>
        <v>0</v>
      </c>
      <c r="P212" s="55">
        <f t="shared" si="238"/>
        <v>0</v>
      </c>
      <c r="Q212" s="55">
        <f t="shared" si="238"/>
        <v>0</v>
      </c>
      <c r="R212" s="55">
        <f t="shared" si="238"/>
        <v>0</v>
      </c>
      <c r="S212" s="55">
        <f t="shared" si="238"/>
        <v>0</v>
      </c>
      <c r="T212" s="55">
        <f t="shared" si="238"/>
        <v>0</v>
      </c>
      <c r="U212" s="55">
        <f t="shared" si="238"/>
        <v>0</v>
      </c>
      <c r="V212" s="55">
        <f t="shared" si="238"/>
        <v>0</v>
      </c>
      <c r="W212" s="55">
        <f t="shared" si="238"/>
        <v>0</v>
      </c>
      <c r="X212" s="55">
        <f t="shared" si="238"/>
        <v>0</v>
      </c>
      <c r="Y212" s="55">
        <f t="shared" si="238"/>
        <v>0</v>
      </c>
      <c r="Z212" s="55">
        <f t="shared" si="238"/>
        <v>0</v>
      </c>
      <c r="AA212" s="55">
        <f t="shared" si="238"/>
        <v>0</v>
      </c>
      <c r="AB212" s="55">
        <f t="shared" si="238"/>
        <v>0</v>
      </c>
      <c r="AC212" s="55">
        <f t="shared" si="238"/>
        <v>0</v>
      </c>
      <c r="AD212" s="55">
        <f t="shared" si="238"/>
        <v>0</v>
      </c>
      <c r="AE212" s="55">
        <f t="shared" si="238"/>
        <v>0</v>
      </c>
      <c r="AF212" s="55">
        <f t="shared" si="238"/>
        <v>0</v>
      </c>
      <c r="AG212" s="55">
        <f t="shared" si="238"/>
        <v>0</v>
      </c>
      <c r="AH212" s="55">
        <f t="shared" si="238"/>
        <v>0</v>
      </c>
      <c r="AI212" s="55">
        <f t="shared" si="238"/>
        <v>0</v>
      </c>
      <c r="AJ212" s="55">
        <f t="shared" si="238"/>
        <v>0</v>
      </c>
      <c r="AK212" s="55">
        <f t="shared" si="238"/>
        <v>0</v>
      </c>
      <c r="AL212" s="55">
        <f t="shared" si="238"/>
        <v>0</v>
      </c>
      <c r="AM212" s="55">
        <f t="shared" si="238"/>
        <v>0</v>
      </c>
      <c r="AN212" s="55">
        <f t="shared" si="238"/>
        <v>0</v>
      </c>
      <c r="AO212" s="55">
        <f t="shared" si="238"/>
        <v>0</v>
      </c>
      <c r="AP212" s="55">
        <f t="shared" si="238"/>
        <v>0</v>
      </c>
      <c r="AQ212" s="55">
        <f t="shared" ref="AQ212:BV212" si="239" xml:space="preserve"> AQ87</f>
        <v>0</v>
      </c>
      <c r="AR212" s="55">
        <f t="shared" si="239"/>
        <v>0</v>
      </c>
      <c r="AS212" s="55">
        <f t="shared" si="239"/>
        <v>0</v>
      </c>
      <c r="AT212" s="55">
        <f t="shared" si="239"/>
        <v>0</v>
      </c>
      <c r="AU212" s="55">
        <f t="shared" si="239"/>
        <v>0</v>
      </c>
      <c r="AV212" s="55">
        <f t="shared" si="239"/>
        <v>0</v>
      </c>
      <c r="AW212" s="55">
        <f t="shared" si="239"/>
        <v>0</v>
      </c>
      <c r="AX212" s="55">
        <f t="shared" si="239"/>
        <v>0</v>
      </c>
      <c r="AY212" s="55">
        <f t="shared" si="239"/>
        <v>0</v>
      </c>
      <c r="AZ212" s="55">
        <f t="shared" si="239"/>
        <v>0</v>
      </c>
      <c r="BA212" s="55">
        <f t="shared" si="239"/>
        <v>0</v>
      </c>
      <c r="BB212" s="55">
        <f t="shared" si="239"/>
        <v>0</v>
      </c>
      <c r="BC212" s="55">
        <f t="shared" si="239"/>
        <v>0</v>
      </c>
      <c r="BD212" s="55">
        <f t="shared" si="239"/>
        <v>0</v>
      </c>
      <c r="BE212" s="55">
        <f t="shared" si="239"/>
        <v>0</v>
      </c>
      <c r="BF212" s="55">
        <f t="shared" si="239"/>
        <v>0</v>
      </c>
      <c r="BG212" s="55">
        <f t="shared" si="239"/>
        <v>0</v>
      </c>
      <c r="BH212" s="55">
        <f t="shared" si="239"/>
        <v>0</v>
      </c>
      <c r="BI212" s="55">
        <f t="shared" si="239"/>
        <v>0</v>
      </c>
      <c r="BJ212" s="55">
        <f t="shared" si="239"/>
        <v>0</v>
      </c>
      <c r="BK212" s="55">
        <f t="shared" si="239"/>
        <v>0</v>
      </c>
      <c r="BL212" s="55">
        <f t="shared" si="239"/>
        <v>0</v>
      </c>
      <c r="BM212" s="55">
        <f t="shared" si="239"/>
        <v>0</v>
      </c>
      <c r="BN212" s="55">
        <f t="shared" si="239"/>
        <v>0</v>
      </c>
      <c r="BO212" s="55">
        <f t="shared" si="239"/>
        <v>0</v>
      </c>
      <c r="BP212" s="55">
        <f t="shared" si="239"/>
        <v>0</v>
      </c>
      <c r="BQ212" s="55">
        <f t="shared" si="239"/>
        <v>0</v>
      </c>
      <c r="BR212" s="55">
        <f t="shared" si="239"/>
        <v>0</v>
      </c>
      <c r="BS212" s="55">
        <f t="shared" si="239"/>
        <v>0</v>
      </c>
      <c r="BT212" s="55">
        <f t="shared" si="239"/>
        <v>0</v>
      </c>
      <c r="BU212" s="55">
        <f t="shared" si="239"/>
        <v>0</v>
      </c>
      <c r="BV212" s="55">
        <f t="shared" si="239"/>
        <v>0</v>
      </c>
      <c r="BW212" s="55">
        <f t="shared" ref="BW212:CO212" si="240" xml:space="preserve"> BW87</f>
        <v>0</v>
      </c>
      <c r="BX212" s="55">
        <f t="shared" si="240"/>
        <v>0</v>
      </c>
      <c r="BY212" s="55">
        <f t="shared" si="240"/>
        <v>0</v>
      </c>
      <c r="BZ212" s="55">
        <f t="shared" si="240"/>
        <v>0</v>
      </c>
      <c r="CA212" s="55">
        <f t="shared" si="240"/>
        <v>0</v>
      </c>
      <c r="CB212" s="55">
        <f t="shared" si="240"/>
        <v>0</v>
      </c>
      <c r="CC212" s="55">
        <f t="shared" si="240"/>
        <v>0</v>
      </c>
      <c r="CD212" s="55">
        <f t="shared" si="240"/>
        <v>0</v>
      </c>
      <c r="CE212" s="55">
        <f t="shared" si="240"/>
        <v>0</v>
      </c>
      <c r="CF212" s="55">
        <f t="shared" si="240"/>
        <v>0</v>
      </c>
      <c r="CG212" s="55">
        <f t="shared" si="240"/>
        <v>0</v>
      </c>
      <c r="CH212" s="55">
        <f t="shared" si="240"/>
        <v>0</v>
      </c>
      <c r="CI212" s="55">
        <f t="shared" si="240"/>
        <v>0</v>
      </c>
      <c r="CJ212" s="55">
        <f t="shared" si="240"/>
        <v>0</v>
      </c>
      <c r="CK212" s="55">
        <f t="shared" si="240"/>
        <v>0</v>
      </c>
      <c r="CL212" s="55">
        <f t="shared" si="240"/>
        <v>0</v>
      </c>
      <c r="CM212" s="55">
        <f t="shared" si="240"/>
        <v>0</v>
      </c>
      <c r="CN212" s="55">
        <f t="shared" si="240"/>
        <v>0</v>
      </c>
      <c r="CO212" s="55">
        <f t="shared" si="240"/>
        <v>0</v>
      </c>
    </row>
    <row r="213" spans="2:211" outlineLevel="1" x14ac:dyDescent="0.2">
      <c r="B213" s="61"/>
      <c r="D213" s="39"/>
      <c r="E213" t="s">
        <v>443</v>
      </c>
      <c r="G213" s="75"/>
      <c r="H213" s="164" t="str">
        <f xml:space="preserve"> H164</f>
        <v>m3</v>
      </c>
      <c r="I213" s="55">
        <f t="shared" si="234"/>
        <v>591723.9686314034</v>
      </c>
      <c r="K213" s="366">
        <f>SUM(K211:K212)</f>
        <v>2296.9800526018867</v>
      </c>
      <c r="L213" s="366">
        <f t="shared" ref="L213:BW213" si="241">SUM(L211:L212)</f>
        <v>7177.5396725656437</v>
      </c>
      <c r="M213" s="366">
        <f t="shared" si="241"/>
        <v>7183.6482169678256</v>
      </c>
      <c r="N213" s="366">
        <f t="shared" si="241"/>
        <v>7183.6482169678266</v>
      </c>
      <c r="O213" s="366">
        <f t="shared" si="241"/>
        <v>7203.3294449595196</v>
      </c>
      <c r="P213" s="366">
        <f t="shared" si="241"/>
        <v>7183.6482169678256</v>
      </c>
      <c r="Q213" s="366">
        <f t="shared" si="241"/>
        <v>7183.6482169678266</v>
      </c>
      <c r="R213" s="366">
        <f t="shared" si="241"/>
        <v>7183.6482169678229</v>
      </c>
      <c r="S213" s="366">
        <f t="shared" si="241"/>
        <v>7203.3294449595169</v>
      </c>
      <c r="T213" s="366">
        <f t="shared" si="241"/>
        <v>7183.6482169678247</v>
      </c>
      <c r="U213" s="366">
        <f t="shared" si="241"/>
        <v>7183.6482169678229</v>
      </c>
      <c r="V213" s="366">
        <f t="shared" si="241"/>
        <v>7183.6482169678266</v>
      </c>
      <c r="W213" s="366">
        <f t="shared" si="241"/>
        <v>7203.3294449595187</v>
      </c>
      <c r="X213" s="366">
        <f t="shared" si="241"/>
        <v>7183.6482169678266</v>
      </c>
      <c r="Y213" s="366">
        <f t="shared" si="241"/>
        <v>7183.6482169678247</v>
      </c>
      <c r="Z213" s="366">
        <f t="shared" si="241"/>
        <v>7183.6482169678238</v>
      </c>
      <c r="AA213" s="366">
        <f t="shared" si="241"/>
        <v>7203.3294449595178</v>
      </c>
      <c r="AB213" s="366">
        <f t="shared" si="241"/>
        <v>7183.6482169678266</v>
      </c>
      <c r="AC213" s="366">
        <f t="shared" si="241"/>
        <v>7183.6482169678238</v>
      </c>
      <c r="AD213" s="366">
        <f t="shared" si="241"/>
        <v>7183.6482169678256</v>
      </c>
      <c r="AE213" s="366">
        <f t="shared" si="241"/>
        <v>7203.3294449595196</v>
      </c>
      <c r="AF213" s="366">
        <f t="shared" si="241"/>
        <v>7183.6482169678247</v>
      </c>
      <c r="AG213" s="366">
        <f t="shared" si="241"/>
        <v>7183.6482169678229</v>
      </c>
      <c r="AH213" s="366">
        <f t="shared" si="241"/>
        <v>7183.6482169678247</v>
      </c>
      <c r="AI213" s="366">
        <f t="shared" si="241"/>
        <v>7203.3294449595178</v>
      </c>
      <c r="AJ213" s="366">
        <f t="shared" si="241"/>
        <v>7183.6482169678275</v>
      </c>
      <c r="AK213" s="366">
        <f t="shared" si="241"/>
        <v>7183.6482169678247</v>
      </c>
      <c r="AL213" s="366">
        <f t="shared" si="241"/>
        <v>7183.6482169678238</v>
      </c>
      <c r="AM213" s="366">
        <f t="shared" si="241"/>
        <v>7203.329444959516</v>
      </c>
      <c r="AN213" s="366">
        <f t="shared" si="241"/>
        <v>7183.6482169678275</v>
      </c>
      <c r="AO213" s="366">
        <f t="shared" si="241"/>
        <v>7183.6482169678256</v>
      </c>
      <c r="AP213" s="366">
        <f t="shared" si="241"/>
        <v>7183.648216967822</v>
      </c>
      <c r="AQ213" s="366">
        <f t="shared" si="241"/>
        <v>7203.3294449595187</v>
      </c>
      <c r="AR213" s="366">
        <f t="shared" si="241"/>
        <v>7183.6482169678266</v>
      </c>
      <c r="AS213" s="366">
        <f t="shared" si="241"/>
        <v>7183.6482169678238</v>
      </c>
      <c r="AT213" s="366">
        <f t="shared" si="241"/>
        <v>7183.648216967822</v>
      </c>
      <c r="AU213" s="366">
        <f t="shared" si="241"/>
        <v>7203.3294449595178</v>
      </c>
      <c r="AV213" s="366">
        <f t="shared" si="241"/>
        <v>7183.648216967822</v>
      </c>
      <c r="AW213" s="366">
        <f t="shared" si="241"/>
        <v>7183.6482169678229</v>
      </c>
      <c r="AX213" s="366">
        <f t="shared" si="241"/>
        <v>7183.6482169678256</v>
      </c>
      <c r="AY213" s="366">
        <f t="shared" si="241"/>
        <v>7203.3294449595169</v>
      </c>
      <c r="AZ213" s="366">
        <f t="shared" si="241"/>
        <v>7183.6482169678256</v>
      </c>
      <c r="BA213" s="366">
        <f t="shared" si="241"/>
        <v>7183.6482169678238</v>
      </c>
      <c r="BB213" s="366">
        <f t="shared" si="241"/>
        <v>7183.6482169678238</v>
      </c>
      <c r="BC213" s="366">
        <f t="shared" si="241"/>
        <v>7203.3294449595178</v>
      </c>
      <c r="BD213" s="366">
        <f t="shared" si="241"/>
        <v>7183.6482169678256</v>
      </c>
      <c r="BE213" s="366">
        <f t="shared" si="241"/>
        <v>7183.6482169678238</v>
      </c>
      <c r="BF213" s="366">
        <f t="shared" si="241"/>
        <v>7183.6482169678247</v>
      </c>
      <c r="BG213" s="366">
        <f t="shared" si="241"/>
        <v>7203.3294449595178</v>
      </c>
      <c r="BH213" s="366">
        <f t="shared" si="241"/>
        <v>7183.6482169678247</v>
      </c>
      <c r="BI213" s="366">
        <f t="shared" si="241"/>
        <v>7183.6482169678229</v>
      </c>
      <c r="BJ213" s="366">
        <f t="shared" si="241"/>
        <v>7183.6482169678256</v>
      </c>
      <c r="BK213" s="366">
        <f t="shared" si="241"/>
        <v>7203.3294449595178</v>
      </c>
      <c r="BL213" s="366">
        <f t="shared" si="241"/>
        <v>7183.6482169678247</v>
      </c>
      <c r="BM213" s="366">
        <f t="shared" si="241"/>
        <v>7183.6482169678229</v>
      </c>
      <c r="BN213" s="366">
        <f t="shared" si="241"/>
        <v>7183.6482169678238</v>
      </c>
      <c r="BO213" s="366">
        <f t="shared" si="241"/>
        <v>7203.3294449595178</v>
      </c>
      <c r="BP213" s="366">
        <f t="shared" si="241"/>
        <v>7183.6482169678247</v>
      </c>
      <c r="BQ213" s="366">
        <f t="shared" si="241"/>
        <v>7183.6482169678266</v>
      </c>
      <c r="BR213" s="366">
        <f t="shared" si="241"/>
        <v>7183.6482169678256</v>
      </c>
      <c r="BS213" s="366">
        <f t="shared" si="241"/>
        <v>7203.3294449595178</v>
      </c>
      <c r="BT213" s="366">
        <f t="shared" si="241"/>
        <v>7183.6482169678256</v>
      </c>
      <c r="BU213" s="366">
        <f t="shared" si="241"/>
        <v>7183.6482169678247</v>
      </c>
      <c r="BV213" s="366">
        <f t="shared" si="241"/>
        <v>7183.6482169678247</v>
      </c>
      <c r="BW213" s="366">
        <f t="shared" si="241"/>
        <v>7203.3294449595214</v>
      </c>
      <c r="BX213" s="366">
        <f t="shared" ref="BX213:CO213" si="242">SUM(BX211:BX212)</f>
        <v>7183.6482169678275</v>
      </c>
      <c r="BY213" s="366">
        <f t="shared" si="242"/>
        <v>7183.6482169678238</v>
      </c>
      <c r="BZ213" s="366">
        <f t="shared" si="242"/>
        <v>7183.6482169678247</v>
      </c>
      <c r="CA213" s="366">
        <f t="shared" si="242"/>
        <v>7203.3294449595187</v>
      </c>
      <c r="CB213" s="366">
        <f t="shared" si="242"/>
        <v>7183.648216967822</v>
      </c>
      <c r="CC213" s="366">
        <f t="shared" si="242"/>
        <v>7183.6482169678238</v>
      </c>
      <c r="CD213" s="366">
        <f t="shared" si="242"/>
        <v>7183.6482169678256</v>
      </c>
      <c r="CE213" s="366">
        <f t="shared" si="242"/>
        <v>7203.3294449595178</v>
      </c>
      <c r="CF213" s="366">
        <f t="shared" si="242"/>
        <v>7183.6482169678256</v>
      </c>
      <c r="CG213" s="366">
        <f t="shared" si="242"/>
        <v>7183.6482169678275</v>
      </c>
      <c r="CH213" s="366">
        <f t="shared" si="242"/>
        <v>7183.6482169678256</v>
      </c>
      <c r="CI213" s="366">
        <f t="shared" si="242"/>
        <v>7203.3294449595169</v>
      </c>
      <c r="CJ213" s="366">
        <f t="shared" si="242"/>
        <v>7183.6482169678229</v>
      </c>
      <c r="CK213" s="366">
        <f t="shared" si="242"/>
        <v>7183.6482169678247</v>
      </c>
      <c r="CL213" s="366">
        <f t="shared" si="242"/>
        <v>7183.6482169678238</v>
      </c>
      <c r="CM213" s="366">
        <f t="shared" si="242"/>
        <v>7183.6482169678247</v>
      </c>
      <c r="CN213" s="366">
        <f t="shared" si="242"/>
        <v>7183.6482169678256</v>
      </c>
      <c r="CO213" s="366">
        <f t="shared" si="242"/>
        <v>7183.6482169678266</v>
      </c>
    </row>
    <row r="214" spans="2:211" ht="7.5" customHeight="1" outlineLevel="1" x14ac:dyDescent="0.2">
      <c r="B214" s="61"/>
      <c r="D214" s="39"/>
      <c r="H214" s="163"/>
      <c r="I214" s="78"/>
    </row>
    <row r="215" spans="2:211" outlineLevel="1" x14ac:dyDescent="0.2">
      <c r="B215" s="61"/>
      <c r="D215" s="39"/>
      <c r="E215" s="18" t="str">
        <f>InpC!E65</f>
        <v>Wastewater discharge volume based on customer meters</v>
      </c>
      <c r="F215" s="18">
        <f>InpC!F65</f>
        <v>0</v>
      </c>
      <c r="G215" s="19" t="b">
        <f>InpC!G65</f>
        <v>1</v>
      </c>
      <c r="H215" s="361" t="str">
        <f>InpC!H65</f>
        <v>Boolean</v>
      </c>
      <c r="I215" s="78"/>
    </row>
    <row r="216" spans="2:211" outlineLevel="1" x14ac:dyDescent="0.2">
      <c r="B216" s="61"/>
      <c r="D216" s="39"/>
      <c r="E216" t="str">
        <f xml:space="preserve"> E90</f>
        <v>Distribution losses (leakage)</v>
      </c>
      <c r="G216" s="82"/>
      <c r="H216" s="165" t="s">
        <v>182</v>
      </c>
      <c r="I216" s="55">
        <f t="shared" ref="I216:I218" si="243" xml:space="preserve"> SUM( K216:CO216 )</f>
        <v>0</v>
      </c>
      <c r="K216" s="306">
        <f t="shared" ref="K216:AP216" si="244" xml:space="preserve"> K90 * ( 1 - $G$215 )</f>
        <v>0</v>
      </c>
      <c r="L216" s="306">
        <f t="shared" si="244"/>
        <v>0</v>
      </c>
      <c r="M216" s="306">
        <f t="shared" si="244"/>
        <v>0</v>
      </c>
      <c r="N216" s="306">
        <f t="shared" si="244"/>
        <v>0</v>
      </c>
      <c r="O216" s="306">
        <f t="shared" si="244"/>
        <v>0</v>
      </c>
      <c r="P216" s="306">
        <f t="shared" si="244"/>
        <v>0</v>
      </c>
      <c r="Q216" s="306">
        <f t="shared" si="244"/>
        <v>0</v>
      </c>
      <c r="R216" s="306">
        <f t="shared" si="244"/>
        <v>0</v>
      </c>
      <c r="S216" s="306">
        <f t="shared" si="244"/>
        <v>0</v>
      </c>
      <c r="T216" s="306">
        <f t="shared" si="244"/>
        <v>0</v>
      </c>
      <c r="U216" s="306">
        <f t="shared" si="244"/>
        <v>0</v>
      </c>
      <c r="V216" s="306">
        <f t="shared" si="244"/>
        <v>0</v>
      </c>
      <c r="W216" s="306">
        <f t="shared" si="244"/>
        <v>0</v>
      </c>
      <c r="X216" s="306">
        <f t="shared" si="244"/>
        <v>0</v>
      </c>
      <c r="Y216" s="306">
        <f t="shared" si="244"/>
        <v>0</v>
      </c>
      <c r="Z216" s="306">
        <f t="shared" si="244"/>
        <v>0</v>
      </c>
      <c r="AA216" s="306">
        <f t="shared" si="244"/>
        <v>0</v>
      </c>
      <c r="AB216" s="306">
        <f t="shared" si="244"/>
        <v>0</v>
      </c>
      <c r="AC216" s="306">
        <f t="shared" si="244"/>
        <v>0</v>
      </c>
      <c r="AD216" s="306">
        <f t="shared" si="244"/>
        <v>0</v>
      </c>
      <c r="AE216" s="306">
        <f t="shared" si="244"/>
        <v>0</v>
      </c>
      <c r="AF216" s="306">
        <f t="shared" si="244"/>
        <v>0</v>
      </c>
      <c r="AG216" s="306">
        <f t="shared" si="244"/>
        <v>0</v>
      </c>
      <c r="AH216" s="306">
        <f t="shared" si="244"/>
        <v>0</v>
      </c>
      <c r="AI216" s="306">
        <f t="shared" si="244"/>
        <v>0</v>
      </c>
      <c r="AJ216" s="306">
        <f t="shared" si="244"/>
        <v>0</v>
      </c>
      <c r="AK216" s="306">
        <f t="shared" si="244"/>
        <v>0</v>
      </c>
      <c r="AL216" s="306">
        <f t="shared" si="244"/>
        <v>0</v>
      </c>
      <c r="AM216" s="306">
        <f t="shared" si="244"/>
        <v>0</v>
      </c>
      <c r="AN216" s="306">
        <f t="shared" si="244"/>
        <v>0</v>
      </c>
      <c r="AO216" s="306">
        <f t="shared" si="244"/>
        <v>0</v>
      </c>
      <c r="AP216" s="306">
        <f t="shared" si="244"/>
        <v>0</v>
      </c>
      <c r="AQ216" s="306">
        <f t="shared" ref="AQ216:BV216" si="245" xml:space="preserve"> AQ90 * ( 1 - $G$215 )</f>
        <v>0</v>
      </c>
      <c r="AR216" s="306">
        <f t="shared" si="245"/>
        <v>0</v>
      </c>
      <c r="AS216" s="306">
        <f t="shared" si="245"/>
        <v>0</v>
      </c>
      <c r="AT216" s="306">
        <f t="shared" si="245"/>
        <v>0</v>
      </c>
      <c r="AU216" s="306">
        <f t="shared" si="245"/>
        <v>0</v>
      </c>
      <c r="AV216" s="306">
        <f t="shared" si="245"/>
        <v>0</v>
      </c>
      <c r="AW216" s="306">
        <f t="shared" si="245"/>
        <v>0</v>
      </c>
      <c r="AX216" s="306">
        <f t="shared" si="245"/>
        <v>0</v>
      </c>
      <c r="AY216" s="306">
        <f t="shared" si="245"/>
        <v>0</v>
      </c>
      <c r="AZ216" s="306">
        <f t="shared" si="245"/>
        <v>0</v>
      </c>
      <c r="BA216" s="306">
        <f t="shared" si="245"/>
        <v>0</v>
      </c>
      <c r="BB216" s="306">
        <f t="shared" si="245"/>
        <v>0</v>
      </c>
      <c r="BC216" s="306">
        <f t="shared" si="245"/>
        <v>0</v>
      </c>
      <c r="BD216" s="306">
        <f t="shared" si="245"/>
        <v>0</v>
      </c>
      <c r="BE216" s="306">
        <f t="shared" si="245"/>
        <v>0</v>
      </c>
      <c r="BF216" s="306">
        <f t="shared" si="245"/>
        <v>0</v>
      </c>
      <c r="BG216" s="306">
        <f t="shared" si="245"/>
        <v>0</v>
      </c>
      <c r="BH216" s="306">
        <f t="shared" si="245"/>
        <v>0</v>
      </c>
      <c r="BI216" s="306">
        <f t="shared" si="245"/>
        <v>0</v>
      </c>
      <c r="BJ216" s="306">
        <f t="shared" si="245"/>
        <v>0</v>
      </c>
      <c r="BK216" s="306">
        <f t="shared" si="245"/>
        <v>0</v>
      </c>
      <c r="BL216" s="306">
        <f t="shared" si="245"/>
        <v>0</v>
      </c>
      <c r="BM216" s="306">
        <f t="shared" si="245"/>
        <v>0</v>
      </c>
      <c r="BN216" s="306">
        <f t="shared" si="245"/>
        <v>0</v>
      </c>
      <c r="BO216" s="306">
        <f t="shared" si="245"/>
        <v>0</v>
      </c>
      <c r="BP216" s="306">
        <f t="shared" si="245"/>
        <v>0</v>
      </c>
      <c r="BQ216" s="306">
        <f t="shared" si="245"/>
        <v>0</v>
      </c>
      <c r="BR216" s="306">
        <f t="shared" si="245"/>
        <v>0</v>
      </c>
      <c r="BS216" s="306">
        <f t="shared" si="245"/>
        <v>0</v>
      </c>
      <c r="BT216" s="306">
        <f t="shared" si="245"/>
        <v>0</v>
      </c>
      <c r="BU216" s="306">
        <f t="shared" si="245"/>
        <v>0</v>
      </c>
      <c r="BV216" s="306">
        <f t="shared" si="245"/>
        <v>0</v>
      </c>
      <c r="BW216" s="306">
        <f t="shared" ref="BW216:CO216" si="246" xml:space="preserve"> BW90 * ( 1 - $G$215 )</f>
        <v>0</v>
      </c>
      <c r="BX216" s="306">
        <f t="shared" si="246"/>
        <v>0</v>
      </c>
      <c r="BY216" s="306">
        <f t="shared" si="246"/>
        <v>0</v>
      </c>
      <c r="BZ216" s="306">
        <f t="shared" si="246"/>
        <v>0</v>
      </c>
      <c r="CA216" s="306">
        <f t="shared" si="246"/>
        <v>0</v>
      </c>
      <c r="CB216" s="306">
        <f t="shared" si="246"/>
        <v>0</v>
      </c>
      <c r="CC216" s="306">
        <f t="shared" si="246"/>
        <v>0</v>
      </c>
      <c r="CD216" s="306">
        <f t="shared" si="246"/>
        <v>0</v>
      </c>
      <c r="CE216" s="306">
        <f t="shared" si="246"/>
        <v>0</v>
      </c>
      <c r="CF216" s="306">
        <f t="shared" si="246"/>
        <v>0</v>
      </c>
      <c r="CG216" s="306">
        <f t="shared" si="246"/>
        <v>0</v>
      </c>
      <c r="CH216" s="306">
        <f t="shared" si="246"/>
        <v>0</v>
      </c>
      <c r="CI216" s="306">
        <f t="shared" si="246"/>
        <v>0</v>
      </c>
      <c r="CJ216" s="306">
        <f t="shared" si="246"/>
        <v>0</v>
      </c>
      <c r="CK216" s="306">
        <f t="shared" si="246"/>
        <v>0</v>
      </c>
      <c r="CL216" s="306">
        <f t="shared" si="246"/>
        <v>0</v>
      </c>
      <c r="CM216" s="306">
        <f t="shared" si="246"/>
        <v>0</v>
      </c>
      <c r="CN216" s="306">
        <f t="shared" si="246"/>
        <v>0</v>
      </c>
      <c r="CO216" s="306">
        <f t="shared" si="246"/>
        <v>0</v>
      </c>
    </row>
    <row r="217" spans="2:211" outlineLevel="1" x14ac:dyDescent="0.2">
      <c r="B217" s="61"/>
      <c r="D217" s="39"/>
      <c r="E217" t="str">
        <f xml:space="preserve"> E91</f>
        <v>Water taken unbilled</v>
      </c>
      <c r="G217" s="82"/>
      <c r="H217" s="165" t="s">
        <v>182</v>
      </c>
      <c r="I217" s="55">
        <f t="shared" si="243"/>
        <v>0</v>
      </c>
      <c r="K217" s="306">
        <f t="shared" ref="K217:AP217" si="247" xml:space="preserve"> K91 * ( 1 - $G$215 )</f>
        <v>0</v>
      </c>
      <c r="L217" s="306">
        <f t="shared" si="247"/>
        <v>0</v>
      </c>
      <c r="M217" s="306">
        <f t="shared" si="247"/>
        <v>0</v>
      </c>
      <c r="N217" s="306">
        <f t="shared" si="247"/>
        <v>0</v>
      </c>
      <c r="O217" s="306">
        <f t="shared" si="247"/>
        <v>0</v>
      </c>
      <c r="P217" s="306">
        <f t="shared" si="247"/>
        <v>0</v>
      </c>
      <c r="Q217" s="306">
        <f t="shared" si="247"/>
        <v>0</v>
      </c>
      <c r="R217" s="306">
        <f t="shared" si="247"/>
        <v>0</v>
      </c>
      <c r="S217" s="306">
        <f t="shared" si="247"/>
        <v>0</v>
      </c>
      <c r="T217" s="306">
        <f t="shared" si="247"/>
        <v>0</v>
      </c>
      <c r="U217" s="306">
        <f t="shared" si="247"/>
        <v>0</v>
      </c>
      <c r="V217" s="306">
        <f t="shared" si="247"/>
        <v>0</v>
      </c>
      <c r="W217" s="306">
        <f t="shared" si="247"/>
        <v>0</v>
      </c>
      <c r="X217" s="306">
        <f t="shared" si="247"/>
        <v>0</v>
      </c>
      <c r="Y217" s="306">
        <f t="shared" si="247"/>
        <v>0</v>
      </c>
      <c r="Z217" s="306">
        <f t="shared" si="247"/>
        <v>0</v>
      </c>
      <c r="AA217" s="306">
        <f t="shared" si="247"/>
        <v>0</v>
      </c>
      <c r="AB217" s="306">
        <f t="shared" si="247"/>
        <v>0</v>
      </c>
      <c r="AC217" s="306">
        <f t="shared" si="247"/>
        <v>0</v>
      </c>
      <c r="AD217" s="306">
        <f t="shared" si="247"/>
        <v>0</v>
      </c>
      <c r="AE217" s="306">
        <f t="shared" si="247"/>
        <v>0</v>
      </c>
      <c r="AF217" s="306">
        <f t="shared" si="247"/>
        <v>0</v>
      </c>
      <c r="AG217" s="306">
        <f t="shared" si="247"/>
        <v>0</v>
      </c>
      <c r="AH217" s="306">
        <f t="shared" si="247"/>
        <v>0</v>
      </c>
      <c r="AI217" s="306">
        <f t="shared" si="247"/>
        <v>0</v>
      </c>
      <c r="AJ217" s="306">
        <f t="shared" si="247"/>
        <v>0</v>
      </c>
      <c r="AK217" s="306">
        <f t="shared" si="247"/>
        <v>0</v>
      </c>
      <c r="AL217" s="306">
        <f t="shared" si="247"/>
        <v>0</v>
      </c>
      <c r="AM217" s="306">
        <f t="shared" si="247"/>
        <v>0</v>
      </c>
      <c r="AN217" s="306">
        <f t="shared" si="247"/>
        <v>0</v>
      </c>
      <c r="AO217" s="306">
        <f t="shared" si="247"/>
        <v>0</v>
      </c>
      <c r="AP217" s="306">
        <f t="shared" si="247"/>
        <v>0</v>
      </c>
      <c r="AQ217" s="306">
        <f t="shared" ref="AQ217:BV217" si="248" xml:space="preserve"> AQ91 * ( 1 - $G$215 )</f>
        <v>0</v>
      </c>
      <c r="AR217" s="306">
        <f t="shared" si="248"/>
        <v>0</v>
      </c>
      <c r="AS217" s="306">
        <f t="shared" si="248"/>
        <v>0</v>
      </c>
      <c r="AT217" s="306">
        <f t="shared" si="248"/>
        <v>0</v>
      </c>
      <c r="AU217" s="306">
        <f t="shared" si="248"/>
        <v>0</v>
      </c>
      <c r="AV217" s="306">
        <f t="shared" si="248"/>
        <v>0</v>
      </c>
      <c r="AW217" s="306">
        <f t="shared" si="248"/>
        <v>0</v>
      </c>
      <c r="AX217" s="306">
        <f t="shared" si="248"/>
        <v>0</v>
      </c>
      <c r="AY217" s="306">
        <f t="shared" si="248"/>
        <v>0</v>
      </c>
      <c r="AZ217" s="306">
        <f t="shared" si="248"/>
        <v>0</v>
      </c>
      <c r="BA217" s="306">
        <f t="shared" si="248"/>
        <v>0</v>
      </c>
      <c r="BB217" s="306">
        <f t="shared" si="248"/>
        <v>0</v>
      </c>
      <c r="BC217" s="306">
        <f t="shared" si="248"/>
        <v>0</v>
      </c>
      <c r="BD217" s="306">
        <f t="shared" si="248"/>
        <v>0</v>
      </c>
      <c r="BE217" s="306">
        <f t="shared" si="248"/>
        <v>0</v>
      </c>
      <c r="BF217" s="306">
        <f t="shared" si="248"/>
        <v>0</v>
      </c>
      <c r="BG217" s="306">
        <f t="shared" si="248"/>
        <v>0</v>
      </c>
      <c r="BH217" s="306">
        <f t="shared" si="248"/>
        <v>0</v>
      </c>
      <c r="BI217" s="306">
        <f t="shared" si="248"/>
        <v>0</v>
      </c>
      <c r="BJ217" s="306">
        <f t="shared" si="248"/>
        <v>0</v>
      </c>
      <c r="BK217" s="306">
        <f t="shared" si="248"/>
        <v>0</v>
      </c>
      <c r="BL217" s="306">
        <f t="shared" si="248"/>
        <v>0</v>
      </c>
      <c r="BM217" s="306">
        <f t="shared" si="248"/>
        <v>0</v>
      </c>
      <c r="BN217" s="306">
        <f t="shared" si="248"/>
        <v>0</v>
      </c>
      <c r="BO217" s="306">
        <f t="shared" si="248"/>
        <v>0</v>
      </c>
      <c r="BP217" s="306">
        <f t="shared" si="248"/>
        <v>0</v>
      </c>
      <c r="BQ217" s="306">
        <f t="shared" si="248"/>
        <v>0</v>
      </c>
      <c r="BR217" s="306">
        <f t="shared" si="248"/>
        <v>0</v>
      </c>
      <c r="BS217" s="306">
        <f t="shared" si="248"/>
        <v>0</v>
      </c>
      <c r="BT217" s="306">
        <f t="shared" si="248"/>
        <v>0</v>
      </c>
      <c r="BU217" s="306">
        <f t="shared" si="248"/>
        <v>0</v>
      </c>
      <c r="BV217" s="306">
        <f t="shared" si="248"/>
        <v>0</v>
      </c>
      <c r="BW217" s="306">
        <f t="shared" ref="BW217:CO217" si="249" xml:space="preserve"> BW91 * ( 1 - $G$215 )</f>
        <v>0</v>
      </c>
      <c r="BX217" s="306">
        <f t="shared" si="249"/>
        <v>0</v>
      </c>
      <c r="BY217" s="306">
        <f t="shared" si="249"/>
        <v>0</v>
      </c>
      <c r="BZ217" s="306">
        <f t="shared" si="249"/>
        <v>0</v>
      </c>
      <c r="CA217" s="306">
        <f t="shared" si="249"/>
        <v>0</v>
      </c>
      <c r="CB217" s="306">
        <f t="shared" si="249"/>
        <v>0</v>
      </c>
      <c r="CC217" s="306">
        <f t="shared" si="249"/>
        <v>0</v>
      </c>
      <c r="CD217" s="306">
        <f t="shared" si="249"/>
        <v>0</v>
      </c>
      <c r="CE217" s="306">
        <f t="shared" si="249"/>
        <v>0</v>
      </c>
      <c r="CF217" s="306">
        <f t="shared" si="249"/>
        <v>0</v>
      </c>
      <c r="CG217" s="306">
        <f t="shared" si="249"/>
        <v>0</v>
      </c>
      <c r="CH217" s="306">
        <f t="shared" si="249"/>
        <v>0</v>
      </c>
      <c r="CI217" s="306">
        <f t="shared" si="249"/>
        <v>0</v>
      </c>
      <c r="CJ217" s="306">
        <f t="shared" si="249"/>
        <v>0</v>
      </c>
      <c r="CK217" s="306">
        <f t="shared" si="249"/>
        <v>0</v>
      </c>
      <c r="CL217" s="306">
        <f t="shared" si="249"/>
        <v>0</v>
      </c>
      <c r="CM217" s="306">
        <f t="shared" si="249"/>
        <v>0</v>
      </c>
      <c r="CN217" s="306">
        <f t="shared" si="249"/>
        <v>0</v>
      </c>
      <c r="CO217" s="306">
        <f t="shared" si="249"/>
        <v>0</v>
      </c>
    </row>
    <row r="218" spans="2:211" outlineLevel="1" x14ac:dyDescent="0.2">
      <c r="B218" s="61"/>
      <c r="D218" s="39"/>
      <c r="E218" t="str">
        <f xml:space="preserve"> E92</f>
        <v>Meter under-registration (assuming replacement)</v>
      </c>
      <c r="G218" s="82"/>
      <c r="H218" s="165" t="s">
        <v>182</v>
      </c>
      <c r="I218" s="55">
        <f t="shared" si="243"/>
        <v>0</v>
      </c>
      <c r="K218" s="306">
        <f t="shared" ref="K218:AP218" si="250" xml:space="preserve"> K92 * ( 1 - $G$215 )</f>
        <v>0</v>
      </c>
      <c r="L218" s="306">
        <f t="shared" si="250"/>
        <v>0</v>
      </c>
      <c r="M218" s="306">
        <f t="shared" si="250"/>
        <v>0</v>
      </c>
      <c r="N218" s="306">
        <f t="shared" si="250"/>
        <v>0</v>
      </c>
      <c r="O218" s="306">
        <f t="shared" si="250"/>
        <v>0</v>
      </c>
      <c r="P218" s="306">
        <f t="shared" si="250"/>
        <v>0</v>
      </c>
      <c r="Q218" s="306">
        <f t="shared" si="250"/>
        <v>0</v>
      </c>
      <c r="R218" s="306">
        <f t="shared" si="250"/>
        <v>0</v>
      </c>
      <c r="S218" s="306">
        <f t="shared" si="250"/>
        <v>0</v>
      </c>
      <c r="T218" s="306">
        <f t="shared" si="250"/>
        <v>0</v>
      </c>
      <c r="U218" s="306">
        <f t="shared" si="250"/>
        <v>0</v>
      </c>
      <c r="V218" s="306">
        <f t="shared" si="250"/>
        <v>0</v>
      </c>
      <c r="W218" s="306">
        <f t="shared" si="250"/>
        <v>0</v>
      </c>
      <c r="X218" s="306">
        <f t="shared" si="250"/>
        <v>0</v>
      </c>
      <c r="Y218" s="306">
        <f t="shared" si="250"/>
        <v>0</v>
      </c>
      <c r="Z218" s="306">
        <f t="shared" si="250"/>
        <v>0</v>
      </c>
      <c r="AA218" s="306">
        <f t="shared" si="250"/>
        <v>0</v>
      </c>
      <c r="AB218" s="306">
        <f t="shared" si="250"/>
        <v>0</v>
      </c>
      <c r="AC218" s="306">
        <f t="shared" si="250"/>
        <v>0</v>
      </c>
      <c r="AD218" s="306">
        <f t="shared" si="250"/>
        <v>0</v>
      </c>
      <c r="AE218" s="306">
        <f t="shared" si="250"/>
        <v>0</v>
      </c>
      <c r="AF218" s="306">
        <f t="shared" si="250"/>
        <v>0</v>
      </c>
      <c r="AG218" s="306">
        <f t="shared" si="250"/>
        <v>0</v>
      </c>
      <c r="AH218" s="306">
        <f t="shared" si="250"/>
        <v>0</v>
      </c>
      <c r="AI218" s="306">
        <f t="shared" si="250"/>
        <v>0</v>
      </c>
      <c r="AJ218" s="306">
        <f t="shared" si="250"/>
        <v>0</v>
      </c>
      <c r="AK218" s="306">
        <f t="shared" si="250"/>
        <v>0</v>
      </c>
      <c r="AL218" s="306">
        <f t="shared" si="250"/>
        <v>0</v>
      </c>
      <c r="AM218" s="306">
        <f t="shared" si="250"/>
        <v>0</v>
      </c>
      <c r="AN218" s="306">
        <f t="shared" si="250"/>
        <v>0</v>
      </c>
      <c r="AO218" s="306">
        <f t="shared" si="250"/>
        <v>0</v>
      </c>
      <c r="AP218" s="306">
        <f t="shared" si="250"/>
        <v>0</v>
      </c>
      <c r="AQ218" s="306">
        <f t="shared" ref="AQ218:BV218" si="251" xml:space="preserve"> AQ92 * ( 1 - $G$215 )</f>
        <v>0</v>
      </c>
      <c r="AR218" s="306">
        <f t="shared" si="251"/>
        <v>0</v>
      </c>
      <c r="AS218" s="306">
        <f t="shared" si="251"/>
        <v>0</v>
      </c>
      <c r="AT218" s="306">
        <f t="shared" si="251"/>
        <v>0</v>
      </c>
      <c r="AU218" s="306">
        <f t="shared" si="251"/>
        <v>0</v>
      </c>
      <c r="AV218" s="306">
        <f t="shared" si="251"/>
        <v>0</v>
      </c>
      <c r="AW218" s="306">
        <f t="shared" si="251"/>
        <v>0</v>
      </c>
      <c r="AX218" s="306">
        <f t="shared" si="251"/>
        <v>0</v>
      </c>
      <c r="AY218" s="306">
        <f t="shared" si="251"/>
        <v>0</v>
      </c>
      <c r="AZ218" s="306">
        <f t="shared" si="251"/>
        <v>0</v>
      </c>
      <c r="BA218" s="306">
        <f t="shared" si="251"/>
        <v>0</v>
      </c>
      <c r="BB218" s="306">
        <f t="shared" si="251"/>
        <v>0</v>
      </c>
      <c r="BC218" s="306">
        <f t="shared" si="251"/>
        <v>0</v>
      </c>
      <c r="BD218" s="306">
        <f t="shared" si="251"/>
        <v>0</v>
      </c>
      <c r="BE218" s="306">
        <f t="shared" si="251"/>
        <v>0</v>
      </c>
      <c r="BF218" s="306">
        <f t="shared" si="251"/>
        <v>0</v>
      </c>
      <c r="BG218" s="306">
        <f t="shared" si="251"/>
        <v>0</v>
      </c>
      <c r="BH218" s="306">
        <f t="shared" si="251"/>
        <v>0</v>
      </c>
      <c r="BI218" s="306">
        <f t="shared" si="251"/>
        <v>0</v>
      </c>
      <c r="BJ218" s="306">
        <f t="shared" si="251"/>
        <v>0</v>
      </c>
      <c r="BK218" s="306">
        <f t="shared" si="251"/>
        <v>0</v>
      </c>
      <c r="BL218" s="306">
        <f t="shared" si="251"/>
        <v>0</v>
      </c>
      <c r="BM218" s="306">
        <f t="shared" si="251"/>
        <v>0</v>
      </c>
      <c r="BN218" s="306">
        <f t="shared" si="251"/>
        <v>0</v>
      </c>
      <c r="BO218" s="306">
        <f t="shared" si="251"/>
        <v>0</v>
      </c>
      <c r="BP218" s="306">
        <f t="shared" si="251"/>
        <v>0</v>
      </c>
      <c r="BQ218" s="306">
        <f t="shared" si="251"/>
        <v>0</v>
      </c>
      <c r="BR218" s="306">
        <f t="shared" si="251"/>
        <v>0</v>
      </c>
      <c r="BS218" s="306">
        <f t="shared" si="251"/>
        <v>0</v>
      </c>
      <c r="BT218" s="306">
        <f t="shared" si="251"/>
        <v>0</v>
      </c>
      <c r="BU218" s="306">
        <f t="shared" si="251"/>
        <v>0</v>
      </c>
      <c r="BV218" s="306">
        <f t="shared" si="251"/>
        <v>0</v>
      </c>
      <c r="BW218" s="306">
        <f t="shared" ref="BW218:CO218" si="252" xml:space="preserve"> BW92 * ( 1 - $G$215 )</f>
        <v>0</v>
      </c>
      <c r="BX218" s="306">
        <f t="shared" si="252"/>
        <v>0</v>
      </c>
      <c r="BY218" s="306">
        <f t="shared" si="252"/>
        <v>0</v>
      </c>
      <c r="BZ218" s="306">
        <f t="shared" si="252"/>
        <v>0</v>
      </c>
      <c r="CA218" s="306">
        <f t="shared" si="252"/>
        <v>0</v>
      </c>
      <c r="CB218" s="306">
        <f t="shared" si="252"/>
        <v>0</v>
      </c>
      <c r="CC218" s="306">
        <f t="shared" si="252"/>
        <v>0</v>
      </c>
      <c r="CD218" s="306">
        <f t="shared" si="252"/>
        <v>0</v>
      </c>
      <c r="CE218" s="306">
        <f t="shared" si="252"/>
        <v>0</v>
      </c>
      <c r="CF218" s="306">
        <f t="shared" si="252"/>
        <v>0</v>
      </c>
      <c r="CG218" s="306">
        <f t="shared" si="252"/>
        <v>0</v>
      </c>
      <c r="CH218" s="306">
        <f t="shared" si="252"/>
        <v>0</v>
      </c>
      <c r="CI218" s="306">
        <f t="shared" si="252"/>
        <v>0</v>
      </c>
      <c r="CJ218" s="306">
        <f t="shared" si="252"/>
        <v>0</v>
      </c>
      <c r="CK218" s="306">
        <f t="shared" si="252"/>
        <v>0</v>
      </c>
      <c r="CL218" s="306">
        <f t="shared" si="252"/>
        <v>0</v>
      </c>
      <c r="CM218" s="306">
        <f t="shared" si="252"/>
        <v>0</v>
      </c>
      <c r="CN218" s="306">
        <f t="shared" si="252"/>
        <v>0</v>
      </c>
      <c r="CO218" s="306">
        <f t="shared" si="252"/>
        <v>0</v>
      </c>
    </row>
    <row r="219" spans="2:211" s="266" customFormat="1" ht="2.1" customHeight="1" outlineLevel="1" x14ac:dyDescent="0.2">
      <c r="E219" s="267"/>
      <c r="H219" s="268"/>
      <c r="K219" s="269"/>
      <c r="L219" s="270"/>
      <c r="M219" s="270"/>
      <c r="N219" s="270"/>
      <c r="O219" s="270"/>
      <c r="P219" s="270"/>
      <c r="Q219" s="270"/>
      <c r="R219" s="270"/>
      <c r="S219" s="270"/>
      <c r="T219" s="270"/>
      <c r="U219" s="270"/>
      <c r="V219" s="270"/>
      <c r="W219" s="270"/>
      <c r="X219" s="270"/>
      <c r="Y219" s="270"/>
      <c r="Z219" s="270"/>
      <c r="AA219" s="270"/>
      <c r="AB219" s="270"/>
      <c r="AC219" s="270"/>
      <c r="AD219" s="270"/>
      <c r="AE219" s="270"/>
      <c r="AF219" s="270"/>
      <c r="AG219" s="270"/>
      <c r="AH219" s="270"/>
      <c r="AI219" s="270"/>
      <c r="AJ219" s="270"/>
      <c r="AK219" s="270"/>
      <c r="AL219" s="270"/>
      <c r="AM219" s="270"/>
      <c r="AN219" s="270"/>
      <c r="AO219" s="270"/>
      <c r="AP219" s="270"/>
      <c r="AQ219" s="270"/>
      <c r="AR219" s="270"/>
      <c r="AS219" s="270"/>
      <c r="AT219" s="270"/>
      <c r="AU219" s="270"/>
      <c r="AV219" s="270"/>
      <c r="AW219" s="270"/>
      <c r="AX219" s="270"/>
      <c r="AY219" s="270"/>
      <c r="AZ219" s="270"/>
      <c r="BA219" s="270"/>
      <c r="BB219" s="270"/>
      <c r="BC219" s="270"/>
      <c r="BD219" s="270"/>
      <c r="BE219" s="270"/>
      <c r="BF219" s="270"/>
      <c r="BG219" s="270"/>
      <c r="BH219" s="270"/>
      <c r="BI219" s="270"/>
      <c r="BJ219" s="270"/>
      <c r="BK219" s="270"/>
      <c r="BL219" s="270"/>
      <c r="BM219" s="270"/>
      <c r="BN219" s="270"/>
      <c r="BO219" s="270"/>
      <c r="BP219" s="270"/>
      <c r="BQ219" s="270"/>
      <c r="BR219" s="270"/>
      <c r="BS219" s="270"/>
      <c r="BT219" s="270"/>
      <c r="BU219" s="270"/>
      <c r="BV219" s="270"/>
      <c r="BW219" s="270"/>
      <c r="BX219" s="270"/>
      <c r="BY219" s="270"/>
      <c r="BZ219" s="270"/>
      <c r="CA219" s="270"/>
      <c r="CB219" s="270"/>
      <c r="CC219" s="270"/>
      <c r="CD219" s="270"/>
      <c r="CE219" s="270"/>
      <c r="CF219" s="270"/>
      <c r="CG219" s="270"/>
      <c r="CH219" s="270"/>
      <c r="CI219" s="270"/>
      <c r="CJ219" s="270"/>
      <c r="CK219" s="270"/>
      <c r="CL219" s="270"/>
      <c r="CM219" s="270"/>
      <c r="CN219" s="270"/>
      <c r="CO219" s="270"/>
      <c r="CP219" s="271"/>
      <c r="CQ219" s="271"/>
      <c r="CR219" s="271"/>
      <c r="CS219" s="271"/>
      <c r="CT219" s="271"/>
      <c r="CU219" s="271"/>
      <c r="CV219" s="271"/>
      <c r="CW219" s="271"/>
      <c r="CX219" s="271"/>
      <c r="CY219" s="271"/>
      <c r="CZ219" s="271"/>
      <c r="DA219" s="271"/>
      <c r="DB219" s="271"/>
      <c r="DC219" s="271"/>
      <c r="DD219" s="271"/>
      <c r="DE219" s="271"/>
      <c r="DF219" s="271"/>
      <c r="DG219" s="271"/>
      <c r="DH219" s="271"/>
      <c r="DI219" s="271"/>
      <c r="DJ219" s="271"/>
      <c r="DK219" s="271"/>
      <c r="DL219" s="271"/>
      <c r="DM219" s="271"/>
      <c r="DN219" s="271"/>
      <c r="DO219" s="271"/>
      <c r="DP219" s="271"/>
      <c r="DQ219" s="271"/>
      <c r="DR219" s="271"/>
      <c r="DS219" s="271"/>
      <c r="DT219" s="271"/>
      <c r="DU219" s="271"/>
      <c r="DV219" s="271"/>
      <c r="DW219" s="271"/>
      <c r="DX219" s="271"/>
      <c r="DY219" s="271"/>
      <c r="DZ219" s="271"/>
      <c r="EA219" s="271"/>
      <c r="EB219" s="271"/>
      <c r="EC219" s="271"/>
      <c r="ED219" s="271"/>
      <c r="EE219" s="271"/>
      <c r="EF219" s="271"/>
      <c r="EG219" s="271"/>
      <c r="EH219" s="271"/>
      <c r="EI219" s="271"/>
      <c r="EJ219" s="271"/>
      <c r="EK219" s="271"/>
      <c r="EL219" s="271"/>
      <c r="EM219" s="271"/>
      <c r="EN219" s="271"/>
      <c r="EO219" s="271"/>
      <c r="EP219" s="271"/>
      <c r="EQ219" s="271"/>
      <c r="ER219" s="271"/>
      <c r="ES219" s="271"/>
      <c r="ET219" s="271"/>
      <c r="EU219" s="271"/>
      <c r="EV219" s="271"/>
      <c r="EW219" s="271"/>
      <c r="EX219" s="271"/>
      <c r="EY219" s="271"/>
      <c r="EZ219" s="271"/>
      <c r="FA219" s="271"/>
      <c r="FB219" s="271"/>
      <c r="FC219" s="271"/>
      <c r="FD219" s="271"/>
      <c r="FE219" s="271"/>
      <c r="FF219" s="271"/>
      <c r="FG219" s="271"/>
      <c r="FH219" s="271"/>
      <c r="FI219" s="271"/>
      <c r="FJ219" s="271"/>
      <c r="FK219" s="271"/>
      <c r="FL219" s="271"/>
      <c r="FM219" s="271"/>
      <c r="FN219" s="271"/>
      <c r="FO219" s="271"/>
      <c r="FP219" s="271"/>
      <c r="FQ219" s="271"/>
      <c r="FR219" s="271"/>
      <c r="FS219" s="271"/>
      <c r="FT219" s="271"/>
      <c r="FU219" s="271"/>
      <c r="FV219" s="271"/>
      <c r="FW219" s="271"/>
      <c r="FX219" s="271"/>
      <c r="FY219" s="271"/>
      <c r="FZ219" s="271"/>
      <c r="GA219" s="271"/>
      <c r="GB219" s="271"/>
      <c r="GC219" s="271"/>
      <c r="GD219" s="271"/>
      <c r="GE219" s="271"/>
      <c r="GF219" s="271"/>
      <c r="GG219" s="271"/>
      <c r="GH219" s="271"/>
      <c r="GI219" s="271"/>
      <c r="GJ219" s="271"/>
      <c r="GK219" s="271"/>
      <c r="GL219" s="271"/>
      <c r="GM219" s="271"/>
      <c r="GN219" s="271"/>
      <c r="GO219" s="271"/>
      <c r="GP219" s="271"/>
      <c r="GQ219" s="271"/>
      <c r="GR219" s="271"/>
      <c r="GS219" s="271"/>
      <c r="GT219" s="271"/>
      <c r="GU219" s="271"/>
      <c r="GV219" s="271"/>
      <c r="GW219" s="271"/>
      <c r="GX219" s="271"/>
      <c r="GY219" s="271"/>
      <c r="GZ219" s="271"/>
      <c r="HA219" s="271"/>
      <c r="HB219" s="271"/>
      <c r="HC219" s="271"/>
    </row>
    <row r="220" spans="2:211" outlineLevel="1" x14ac:dyDescent="0.2">
      <c r="B220" s="61"/>
      <c r="D220" s="39"/>
      <c r="E220" t="s">
        <v>349</v>
      </c>
      <c r="G220" s="82"/>
      <c r="H220" s="165" t="s">
        <v>182</v>
      </c>
      <c r="I220" s="55">
        <f t="shared" ref="I220" si="253" xml:space="preserve"> SUM( K220:CO220 )</f>
        <v>0</v>
      </c>
      <c r="K220" s="306">
        <f>SUM(K216:K219)</f>
        <v>0</v>
      </c>
      <c r="L220" s="306">
        <f t="shared" ref="L220:BW220" si="254">SUM(L216:L219)</f>
        <v>0</v>
      </c>
      <c r="M220" s="306">
        <f t="shared" si="254"/>
        <v>0</v>
      </c>
      <c r="N220" s="306">
        <f t="shared" si="254"/>
        <v>0</v>
      </c>
      <c r="O220" s="306">
        <f t="shared" si="254"/>
        <v>0</v>
      </c>
      <c r="P220" s="306">
        <f t="shared" si="254"/>
        <v>0</v>
      </c>
      <c r="Q220" s="306">
        <f t="shared" si="254"/>
        <v>0</v>
      </c>
      <c r="R220" s="306">
        <f t="shared" si="254"/>
        <v>0</v>
      </c>
      <c r="S220" s="306">
        <f t="shared" si="254"/>
        <v>0</v>
      </c>
      <c r="T220" s="306">
        <f t="shared" si="254"/>
        <v>0</v>
      </c>
      <c r="U220" s="306">
        <f t="shared" si="254"/>
        <v>0</v>
      </c>
      <c r="V220" s="306">
        <f t="shared" si="254"/>
        <v>0</v>
      </c>
      <c r="W220" s="306">
        <f t="shared" si="254"/>
        <v>0</v>
      </c>
      <c r="X220" s="306">
        <f t="shared" si="254"/>
        <v>0</v>
      </c>
      <c r="Y220" s="306">
        <f t="shared" si="254"/>
        <v>0</v>
      </c>
      <c r="Z220" s="306">
        <f t="shared" si="254"/>
        <v>0</v>
      </c>
      <c r="AA220" s="306">
        <f t="shared" si="254"/>
        <v>0</v>
      </c>
      <c r="AB220" s="306">
        <f t="shared" si="254"/>
        <v>0</v>
      </c>
      <c r="AC220" s="306">
        <f t="shared" si="254"/>
        <v>0</v>
      </c>
      <c r="AD220" s="306">
        <f t="shared" si="254"/>
        <v>0</v>
      </c>
      <c r="AE220" s="306">
        <f t="shared" si="254"/>
        <v>0</v>
      </c>
      <c r="AF220" s="306">
        <f t="shared" si="254"/>
        <v>0</v>
      </c>
      <c r="AG220" s="306">
        <f t="shared" si="254"/>
        <v>0</v>
      </c>
      <c r="AH220" s="306">
        <f t="shared" si="254"/>
        <v>0</v>
      </c>
      <c r="AI220" s="306">
        <f t="shared" si="254"/>
        <v>0</v>
      </c>
      <c r="AJ220" s="306">
        <f t="shared" si="254"/>
        <v>0</v>
      </c>
      <c r="AK220" s="306">
        <f t="shared" si="254"/>
        <v>0</v>
      </c>
      <c r="AL220" s="306">
        <f t="shared" si="254"/>
        <v>0</v>
      </c>
      <c r="AM220" s="306">
        <f t="shared" si="254"/>
        <v>0</v>
      </c>
      <c r="AN220" s="306">
        <f t="shared" si="254"/>
        <v>0</v>
      </c>
      <c r="AO220" s="306">
        <f t="shared" si="254"/>
        <v>0</v>
      </c>
      <c r="AP220" s="306">
        <f t="shared" si="254"/>
        <v>0</v>
      </c>
      <c r="AQ220" s="306">
        <f t="shared" si="254"/>
        <v>0</v>
      </c>
      <c r="AR220" s="306">
        <f t="shared" si="254"/>
        <v>0</v>
      </c>
      <c r="AS220" s="306">
        <f t="shared" si="254"/>
        <v>0</v>
      </c>
      <c r="AT220" s="306">
        <f t="shared" si="254"/>
        <v>0</v>
      </c>
      <c r="AU220" s="306">
        <f t="shared" si="254"/>
        <v>0</v>
      </c>
      <c r="AV220" s="306">
        <f t="shared" si="254"/>
        <v>0</v>
      </c>
      <c r="AW220" s="306">
        <f t="shared" si="254"/>
        <v>0</v>
      </c>
      <c r="AX220" s="306">
        <f t="shared" si="254"/>
        <v>0</v>
      </c>
      <c r="AY220" s="306">
        <f t="shared" si="254"/>
        <v>0</v>
      </c>
      <c r="AZ220" s="306">
        <f t="shared" si="254"/>
        <v>0</v>
      </c>
      <c r="BA220" s="306">
        <f t="shared" si="254"/>
        <v>0</v>
      </c>
      <c r="BB220" s="306">
        <f t="shared" si="254"/>
        <v>0</v>
      </c>
      <c r="BC220" s="306">
        <f t="shared" si="254"/>
        <v>0</v>
      </c>
      <c r="BD220" s="306">
        <f t="shared" si="254"/>
        <v>0</v>
      </c>
      <c r="BE220" s="306">
        <f t="shared" si="254"/>
        <v>0</v>
      </c>
      <c r="BF220" s="306">
        <f t="shared" si="254"/>
        <v>0</v>
      </c>
      <c r="BG220" s="306">
        <f t="shared" si="254"/>
        <v>0</v>
      </c>
      <c r="BH220" s="306">
        <f t="shared" si="254"/>
        <v>0</v>
      </c>
      <c r="BI220" s="306">
        <f t="shared" si="254"/>
        <v>0</v>
      </c>
      <c r="BJ220" s="306">
        <f t="shared" si="254"/>
        <v>0</v>
      </c>
      <c r="BK220" s="306">
        <f t="shared" si="254"/>
        <v>0</v>
      </c>
      <c r="BL220" s="306">
        <f t="shared" si="254"/>
        <v>0</v>
      </c>
      <c r="BM220" s="306">
        <f t="shared" si="254"/>
        <v>0</v>
      </c>
      <c r="BN220" s="306">
        <f t="shared" si="254"/>
        <v>0</v>
      </c>
      <c r="BO220" s="306">
        <f t="shared" si="254"/>
        <v>0</v>
      </c>
      <c r="BP220" s="306">
        <f t="shared" si="254"/>
        <v>0</v>
      </c>
      <c r="BQ220" s="306">
        <f t="shared" si="254"/>
        <v>0</v>
      </c>
      <c r="BR220" s="306">
        <f t="shared" si="254"/>
        <v>0</v>
      </c>
      <c r="BS220" s="306">
        <f t="shared" si="254"/>
        <v>0</v>
      </c>
      <c r="BT220" s="306">
        <f t="shared" si="254"/>
        <v>0</v>
      </c>
      <c r="BU220" s="306">
        <f t="shared" si="254"/>
        <v>0</v>
      </c>
      <c r="BV220" s="306">
        <f t="shared" si="254"/>
        <v>0</v>
      </c>
      <c r="BW220" s="306">
        <f t="shared" si="254"/>
        <v>0</v>
      </c>
      <c r="BX220" s="306">
        <f t="shared" ref="BX220:CO220" si="255">SUM(BX216:BX219)</f>
        <v>0</v>
      </c>
      <c r="BY220" s="306">
        <f t="shared" si="255"/>
        <v>0</v>
      </c>
      <c r="BZ220" s="306">
        <f t="shared" si="255"/>
        <v>0</v>
      </c>
      <c r="CA220" s="306">
        <f t="shared" si="255"/>
        <v>0</v>
      </c>
      <c r="CB220" s="306">
        <f t="shared" si="255"/>
        <v>0</v>
      </c>
      <c r="CC220" s="306">
        <f t="shared" si="255"/>
        <v>0</v>
      </c>
      <c r="CD220" s="306">
        <f t="shared" si="255"/>
        <v>0</v>
      </c>
      <c r="CE220" s="306">
        <f t="shared" si="255"/>
        <v>0</v>
      </c>
      <c r="CF220" s="306">
        <f t="shared" si="255"/>
        <v>0</v>
      </c>
      <c r="CG220" s="306">
        <f t="shared" si="255"/>
        <v>0</v>
      </c>
      <c r="CH220" s="306">
        <f t="shared" si="255"/>
        <v>0</v>
      </c>
      <c r="CI220" s="306">
        <f t="shared" si="255"/>
        <v>0</v>
      </c>
      <c r="CJ220" s="306">
        <f t="shared" si="255"/>
        <v>0</v>
      </c>
      <c r="CK220" s="306">
        <f t="shared" si="255"/>
        <v>0</v>
      </c>
      <c r="CL220" s="306">
        <f t="shared" si="255"/>
        <v>0</v>
      </c>
      <c r="CM220" s="306">
        <f t="shared" si="255"/>
        <v>0</v>
      </c>
      <c r="CN220" s="306">
        <f t="shared" si="255"/>
        <v>0</v>
      </c>
      <c r="CO220" s="306">
        <f t="shared" si="255"/>
        <v>0</v>
      </c>
    </row>
    <row r="221" spans="2:211" s="128" customFormat="1" outlineLevel="1" x14ac:dyDescent="0.2">
      <c r="B221" s="152"/>
      <c r="D221" s="153"/>
      <c r="H221" s="154"/>
      <c r="K221" s="144"/>
      <c r="L221" s="144"/>
      <c r="M221" s="144"/>
      <c r="N221" s="144"/>
      <c r="O221" s="144"/>
      <c r="P221" s="144"/>
      <c r="Q221" s="144"/>
      <c r="R221" s="144"/>
      <c r="S221" s="144"/>
      <c r="T221" s="144"/>
      <c r="U221" s="144"/>
      <c r="V221" s="144"/>
      <c r="W221" s="144"/>
      <c r="X221" s="144"/>
      <c r="Y221" s="144"/>
      <c r="Z221" s="144"/>
      <c r="AA221" s="144"/>
      <c r="AB221" s="144"/>
      <c r="AC221" s="144"/>
      <c r="AD221" s="144"/>
      <c r="AE221" s="144"/>
      <c r="AF221" s="144"/>
      <c r="AG221" s="144"/>
      <c r="AH221" s="144"/>
      <c r="AI221" s="144"/>
      <c r="AJ221" s="144"/>
      <c r="AK221" s="144"/>
      <c r="AL221" s="144"/>
      <c r="AM221" s="144"/>
      <c r="AN221" s="144"/>
      <c r="AO221" s="144"/>
      <c r="AP221" s="144"/>
      <c r="AQ221" s="144"/>
      <c r="AR221" s="144"/>
      <c r="AS221" s="144"/>
      <c r="AT221" s="144"/>
      <c r="AU221" s="144"/>
      <c r="AV221" s="144"/>
      <c r="AW221" s="144"/>
      <c r="AX221" s="144"/>
      <c r="AY221" s="144"/>
      <c r="AZ221" s="144"/>
      <c r="BA221" s="144"/>
      <c r="BB221" s="144"/>
      <c r="BC221" s="144"/>
      <c r="BD221" s="144"/>
      <c r="BE221" s="144"/>
      <c r="BF221" s="144"/>
      <c r="BG221" s="144"/>
      <c r="BH221" s="144"/>
      <c r="BI221" s="144"/>
      <c r="BJ221" s="144"/>
      <c r="BK221" s="144"/>
      <c r="BL221" s="144"/>
      <c r="BM221" s="144"/>
      <c r="BN221" s="144"/>
      <c r="BO221" s="144"/>
      <c r="BP221" s="144"/>
      <c r="BQ221" s="144"/>
      <c r="BR221" s="144"/>
      <c r="BS221" s="144"/>
      <c r="BT221" s="144"/>
      <c r="BU221" s="144"/>
      <c r="BV221" s="144"/>
      <c r="BW221" s="144"/>
      <c r="BX221" s="144"/>
      <c r="BY221" s="144"/>
      <c r="BZ221" s="144"/>
      <c r="CA221" s="144"/>
      <c r="CB221" s="144"/>
      <c r="CC221" s="144"/>
      <c r="CD221" s="144"/>
      <c r="CE221" s="144"/>
      <c r="CF221" s="144"/>
      <c r="CG221" s="144"/>
      <c r="CH221" s="144"/>
      <c r="CI221" s="144"/>
      <c r="CJ221" s="144"/>
      <c r="CK221" s="144"/>
      <c r="CL221" s="144"/>
      <c r="CM221" s="144"/>
      <c r="CN221" s="144"/>
      <c r="CO221" s="144"/>
    </row>
    <row r="222" spans="2:211" s="149" customFormat="1" outlineLevel="1" x14ac:dyDescent="0.2">
      <c r="B222" s="150"/>
      <c r="D222" s="151"/>
      <c r="E222" s="149" t="str">
        <f xml:space="preserve"> "Discharge from site " &amp; IF( $G$215, "(based on customer meters)", "(based on ST bulk supply meter")</f>
        <v>Discharge from site (based on customer meters)</v>
      </c>
      <c r="H222" s="165" t="s">
        <v>182</v>
      </c>
      <c r="I222" s="55">
        <f xml:space="preserve"> SUM( K222:CO222 )</f>
        <v>591723.9686314034</v>
      </c>
      <c r="K222" s="175">
        <f xml:space="preserve"> K213 + K220</f>
        <v>2296.9800526018867</v>
      </c>
      <c r="L222" s="175">
        <f t="shared" ref="L222:BW222" si="256" xml:space="preserve"> L213 + L220</f>
        <v>7177.5396725656437</v>
      </c>
      <c r="M222" s="175">
        <f t="shared" si="256"/>
        <v>7183.6482169678256</v>
      </c>
      <c r="N222" s="175">
        <f t="shared" si="256"/>
        <v>7183.6482169678266</v>
      </c>
      <c r="O222" s="175">
        <f t="shared" si="256"/>
        <v>7203.3294449595196</v>
      </c>
      <c r="P222" s="175">
        <f t="shared" si="256"/>
        <v>7183.6482169678256</v>
      </c>
      <c r="Q222" s="175">
        <f t="shared" si="256"/>
        <v>7183.6482169678266</v>
      </c>
      <c r="R222" s="175">
        <f t="shared" si="256"/>
        <v>7183.6482169678229</v>
      </c>
      <c r="S222" s="175">
        <f t="shared" si="256"/>
        <v>7203.3294449595169</v>
      </c>
      <c r="T222" s="175">
        <f t="shared" si="256"/>
        <v>7183.6482169678247</v>
      </c>
      <c r="U222" s="175">
        <f t="shared" si="256"/>
        <v>7183.6482169678229</v>
      </c>
      <c r="V222" s="175">
        <f t="shared" si="256"/>
        <v>7183.6482169678266</v>
      </c>
      <c r="W222" s="175">
        <f t="shared" si="256"/>
        <v>7203.3294449595187</v>
      </c>
      <c r="X222" s="175">
        <f t="shared" si="256"/>
        <v>7183.6482169678266</v>
      </c>
      <c r="Y222" s="175">
        <f t="shared" si="256"/>
        <v>7183.6482169678247</v>
      </c>
      <c r="Z222" s="175">
        <f t="shared" si="256"/>
        <v>7183.6482169678238</v>
      </c>
      <c r="AA222" s="175">
        <f t="shared" si="256"/>
        <v>7203.3294449595178</v>
      </c>
      <c r="AB222" s="175">
        <f t="shared" si="256"/>
        <v>7183.6482169678266</v>
      </c>
      <c r="AC222" s="175">
        <f t="shared" si="256"/>
        <v>7183.6482169678238</v>
      </c>
      <c r="AD222" s="175">
        <f t="shared" si="256"/>
        <v>7183.6482169678256</v>
      </c>
      <c r="AE222" s="175">
        <f t="shared" si="256"/>
        <v>7203.3294449595196</v>
      </c>
      <c r="AF222" s="175">
        <f t="shared" si="256"/>
        <v>7183.6482169678247</v>
      </c>
      <c r="AG222" s="175">
        <f t="shared" si="256"/>
        <v>7183.6482169678229</v>
      </c>
      <c r="AH222" s="175">
        <f t="shared" si="256"/>
        <v>7183.6482169678247</v>
      </c>
      <c r="AI222" s="175">
        <f t="shared" si="256"/>
        <v>7203.3294449595178</v>
      </c>
      <c r="AJ222" s="175">
        <f t="shared" si="256"/>
        <v>7183.6482169678275</v>
      </c>
      <c r="AK222" s="175">
        <f t="shared" si="256"/>
        <v>7183.6482169678247</v>
      </c>
      <c r="AL222" s="175">
        <f t="shared" si="256"/>
        <v>7183.6482169678238</v>
      </c>
      <c r="AM222" s="175">
        <f t="shared" si="256"/>
        <v>7203.329444959516</v>
      </c>
      <c r="AN222" s="175">
        <f t="shared" si="256"/>
        <v>7183.6482169678275</v>
      </c>
      <c r="AO222" s="175">
        <f t="shared" si="256"/>
        <v>7183.6482169678256</v>
      </c>
      <c r="AP222" s="175">
        <f t="shared" si="256"/>
        <v>7183.648216967822</v>
      </c>
      <c r="AQ222" s="175">
        <f t="shared" si="256"/>
        <v>7203.3294449595187</v>
      </c>
      <c r="AR222" s="175">
        <f t="shared" si="256"/>
        <v>7183.6482169678266</v>
      </c>
      <c r="AS222" s="175">
        <f t="shared" si="256"/>
        <v>7183.6482169678238</v>
      </c>
      <c r="AT222" s="175">
        <f t="shared" si="256"/>
        <v>7183.648216967822</v>
      </c>
      <c r="AU222" s="175">
        <f t="shared" si="256"/>
        <v>7203.3294449595178</v>
      </c>
      <c r="AV222" s="175">
        <f t="shared" si="256"/>
        <v>7183.648216967822</v>
      </c>
      <c r="AW222" s="175">
        <f t="shared" si="256"/>
        <v>7183.6482169678229</v>
      </c>
      <c r="AX222" s="175">
        <f t="shared" si="256"/>
        <v>7183.6482169678256</v>
      </c>
      <c r="AY222" s="175">
        <f t="shared" si="256"/>
        <v>7203.3294449595169</v>
      </c>
      <c r="AZ222" s="175">
        <f t="shared" si="256"/>
        <v>7183.6482169678256</v>
      </c>
      <c r="BA222" s="175">
        <f t="shared" si="256"/>
        <v>7183.6482169678238</v>
      </c>
      <c r="BB222" s="175">
        <f t="shared" si="256"/>
        <v>7183.6482169678238</v>
      </c>
      <c r="BC222" s="175">
        <f t="shared" si="256"/>
        <v>7203.3294449595178</v>
      </c>
      <c r="BD222" s="175">
        <f t="shared" si="256"/>
        <v>7183.6482169678256</v>
      </c>
      <c r="BE222" s="175">
        <f t="shared" si="256"/>
        <v>7183.6482169678238</v>
      </c>
      <c r="BF222" s="175">
        <f t="shared" si="256"/>
        <v>7183.6482169678247</v>
      </c>
      <c r="BG222" s="175">
        <f t="shared" si="256"/>
        <v>7203.3294449595178</v>
      </c>
      <c r="BH222" s="175">
        <f t="shared" si="256"/>
        <v>7183.6482169678247</v>
      </c>
      <c r="BI222" s="175">
        <f t="shared" si="256"/>
        <v>7183.6482169678229</v>
      </c>
      <c r="BJ222" s="175">
        <f t="shared" si="256"/>
        <v>7183.6482169678256</v>
      </c>
      <c r="BK222" s="175">
        <f t="shared" si="256"/>
        <v>7203.3294449595178</v>
      </c>
      <c r="BL222" s="175">
        <f t="shared" si="256"/>
        <v>7183.6482169678247</v>
      </c>
      <c r="BM222" s="175">
        <f t="shared" si="256"/>
        <v>7183.6482169678229</v>
      </c>
      <c r="BN222" s="175">
        <f t="shared" si="256"/>
        <v>7183.6482169678238</v>
      </c>
      <c r="BO222" s="175">
        <f t="shared" si="256"/>
        <v>7203.3294449595178</v>
      </c>
      <c r="BP222" s="175">
        <f t="shared" si="256"/>
        <v>7183.6482169678247</v>
      </c>
      <c r="BQ222" s="175">
        <f t="shared" si="256"/>
        <v>7183.6482169678266</v>
      </c>
      <c r="BR222" s="175">
        <f t="shared" si="256"/>
        <v>7183.6482169678256</v>
      </c>
      <c r="BS222" s="175">
        <f t="shared" si="256"/>
        <v>7203.3294449595178</v>
      </c>
      <c r="BT222" s="175">
        <f t="shared" si="256"/>
        <v>7183.6482169678256</v>
      </c>
      <c r="BU222" s="175">
        <f t="shared" si="256"/>
        <v>7183.6482169678247</v>
      </c>
      <c r="BV222" s="175">
        <f t="shared" si="256"/>
        <v>7183.6482169678247</v>
      </c>
      <c r="BW222" s="175">
        <f t="shared" si="256"/>
        <v>7203.3294449595214</v>
      </c>
      <c r="BX222" s="175">
        <f t="shared" ref="BX222:CO222" si="257" xml:space="preserve"> BX213 + BX220</f>
        <v>7183.6482169678275</v>
      </c>
      <c r="BY222" s="175">
        <f t="shared" si="257"/>
        <v>7183.6482169678238</v>
      </c>
      <c r="BZ222" s="175">
        <f t="shared" si="257"/>
        <v>7183.6482169678247</v>
      </c>
      <c r="CA222" s="175">
        <f t="shared" si="257"/>
        <v>7203.3294449595187</v>
      </c>
      <c r="CB222" s="175">
        <f t="shared" si="257"/>
        <v>7183.648216967822</v>
      </c>
      <c r="CC222" s="175">
        <f t="shared" si="257"/>
        <v>7183.6482169678238</v>
      </c>
      <c r="CD222" s="175">
        <f t="shared" si="257"/>
        <v>7183.6482169678256</v>
      </c>
      <c r="CE222" s="175">
        <f t="shared" si="257"/>
        <v>7203.3294449595178</v>
      </c>
      <c r="CF222" s="175">
        <f t="shared" si="257"/>
        <v>7183.6482169678256</v>
      </c>
      <c r="CG222" s="175">
        <f t="shared" si="257"/>
        <v>7183.6482169678275</v>
      </c>
      <c r="CH222" s="175">
        <f t="shared" si="257"/>
        <v>7183.6482169678256</v>
      </c>
      <c r="CI222" s="175">
        <f t="shared" si="257"/>
        <v>7203.3294449595169</v>
      </c>
      <c r="CJ222" s="175">
        <f t="shared" si="257"/>
        <v>7183.6482169678229</v>
      </c>
      <c r="CK222" s="175">
        <f t="shared" si="257"/>
        <v>7183.6482169678247</v>
      </c>
      <c r="CL222" s="175">
        <f t="shared" si="257"/>
        <v>7183.6482169678238</v>
      </c>
      <c r="CM222" s="175">
        <f t="shared" si="257"/>
        <v>7183.6482169678247</v>
      </c>
      <c r="CN222" s="175">
        <f t="shared" si="257"/>
        <v>7183.6482169678256</v>
      </c>
      <c r="CO222" s="175">
        <f t="shared" si="257"/>
        <v>7183.6482169678266</v>
      </c>
    </row>
    <row r="223" spans="2:211" s="149" customFormat="1" outlineLevel="1" x14ac:dyDescent="0.2">
      <c r="B223" s="150"/>
      <c r="D223" s="151"/>
      <c r="E223" s="149" t="s">
        <v>429</v>
      </c>
      <c r="G223" s="99">
        <f xml:space="preserve"> I211 / $I$213</f>
        <v>1</v>
      </c>
      <c r="H223" s="165" t="s">
        <v>182</v>
      </c>
      <c r="I223" s="55">
        <f xml:space="preserve"> SUM( K223:CO223 )</f>
        <v>591723.9686314034</v>
      </c>
      <c r="K223" s="95">
        <f xml:space="preserve"> K222 * $G223</f>
        <v>2296.9800526018867</v>
      </c>
      <c r="L223" s="95">
        <f t="shared" ref="L223:BW223" si="258" xml:space="preserve"> L222 * $G223</f>
        <v>7177.5396725656437</v>
      </c>
      <c r="M223" s="95">
        <f t="shared" si="258"/>
        <v>7183.6482169678256</v>
      </c>
      <c r="N223" s="95">
        <f t="shared" si="258"/>
        <v>7183.6482169678266</v>
      </c>
      <c r="O223" s="95">
        <f t="shared" si="258"/>
        <v>7203.3294449595196</v>
      </c>
      <c r="P223" s="95">
        <f t="shared" si="258"/>
        <v>7183.6482169678256</v>
      </c>
      <c r="Q223" s="95">
        <f t="shared" si="258"/>
        <v>7183.6482169678266</v>
      </c>
      <c r="R223" s="95">
        <f t="shared" si="258"/>
        <v>7183.6482169678229</v>
      </c>
      <c r="S223" s="95">
        <f t="shared" si="258"/>
        <v>7203.3294449595169</v>
      </c>
      <c r="T223" s="95">
        <f t="shared" si="258"/>
        <v>7183.6482169678247</v>
      </c>
      <c r="U223" s="95">
        <f t="shared" si="258"/>
        <v>7183.6482169678229</v>
      </c>
      <c r="V223" s="95">
        <f t="shared" si="258"/>
        <v>7183.6482169678266</v>
      </c>
      <c r="W223" s="95">
        <f t="shared" si="258"/>
        <v>7203.3294449595187</v>
      </c>
      <c r="X223" s="95">
        <f t="shared" si="258"/>
        <v>7183.6482169678266</v>
      </c>
      <c r="Y223" s="95">
        <f t="shared" si="258"/>
        <v>7183.6482169678247</v>
      </c>
      <c r="Z223" s="95">
        <f t="shared" si="258"/>
        <v>7183.6482169678238</v>
      </c>
      <c r="AA223" s="95">
        <f t="shared" si="258"/>
        <v>7203.3294449595178</v>
      </c>
      <c r="AB223" s="95">
        <f t="shared" si="258"/>
        <v>7183.6482169678266</v>
      </c>
      <c r="AC223" s="95">
        <f t="shared" si="258"/>
        <v>7183.6482169678238</v>
      </c>
      <c r="AD223" s="95">
        <f t="shared" si="258"/>
        <v>7183.6482169678256</v>
      </c>
      <c r="AE223" s="95">
        <f t="shared" si="258"/>
        <v>7203.3294449595196</v>
      </c>
      <c r="AF223" s="95">
        <f t="shared" si="258"/>
        <v>7183.6482169678247</v>
      </c>
      <c r="AG223" s="95">
        <f t="shared" si="258"/>
        <v>7183.6482169678229</v>
      </c>
      <c r="AH223" s="95">
        <f t="shared" si="258"/>
        <v>7183.6482169678247</v>
      </c>
      <c r="AI223" s="95">
        <f t="shared" si="258"/>
        <v>7203.3294449595178</v>
      </c>
      <c r="AJ223" s="95">
        <f t="shared" si="258"/>
        <v>7183.6482169678275</v>
      </c>
      <c r="AK223" s="95">
        <f t="shared" si="258"/>
        <v>7183.6482169678247</v>
      </c>
      <c r="AL223" s="95">
        <f t="shared" si="258"/>
        <v>7183.6482169678238</v>
      </c>
      <c r="AM223" s="95">
        <f t="shared" si="258"/>
        <v>7203.329444959516</v>
      </c>
      <c r="AN223" s="95">
        <f t="shared" si="258"/>
        <v>7183.6482169678275</v>
      </c>
      <c r="AO223" s="95">
        <f t="shared" si="258"/>
        <v>7183.6482169678256</v>
      </c>
      <c r="AP223" s="95">
        <f t="shared" si="258"/>
        <v>7183.648216967822</v>
      </c>
      <c r="AQ223" s="95">
        <f t="shared" si="258"/>
        <v>7203.3294449595187</v>
      </c>
      <c r="AR223" s="95">
        <f t="shared" si="258"/>
        <v>7183.6482169678266</v>
      </c>
      <c r="AS223" s="95">
        <f t="shared" si="258"/>
        <v>7183.6482169678238</v>
      </c>
      <c r="AT223" s="95">
        <f t="shared" si="258"/>
        <v>7183.648216967822</v>
      </c>
      <c r="AU223" s="95">
        <f t="shared" si="258"/>
        <v>7203.3294449595178</v>
      </c>
      <c r="AV223" s="95">
        <f t="shared" si="258"/>
        <v>7183.648216967822</v>
      </c>
      <c r="AW223" s="95">
        <f t="shared" si="258"/>
        <v>7183.6482169678229</v>
      </c>
      <c r="AX223" s="95">
        <f t="shared" si="258"/>
        <v>7183.6482169678256</v>
      </c>
      <c r="AY223" s="95">
        <f t="shared" si="258"/>
        <v>7203.3294449595169</v>
      </c>
      <c r="AZ223" s="95">
        <f t="shared" si="258"/>
        <v>7183.6482169678256</v>
      </c>
      <c r="BA223" s="95">
        <f t="shared" si="258"/>
        <v>7183.6482169678238</v>
      </c>
      <c r="BB223" s="95">
        <f t="shared" si="258"/>
        <v>7183.6482169678238</v>
      </c>
      <c r="BC223" s="95">
        <f t="shared" si="258"/>
        <v>7203.3294449595178</v>
      </c>
      <c r="BD223" s="95">
        <f t="shared" si="258"/>
        <v>7183.6482169678256</v>
      </c>
      <c r="BE223" s="95">
        <f t="shared" si="258"/>
        <v>7183.6482169678238</v>
      </c>
      <c r="BF223" s="95">
        <f t="shared" si="258"/>
        <v>7183.6482169678247</v>
      </c>
      <c r="BG223" s="95">
        <f t="shared" si="258"/>
        <v>7203.3294449595178</v>
      </c>
      <c r="BH223" s="95">
        <f t="shared" si="258"/>
        <v>7183.6482169678247</v>
      </c>
      <c r="BI223" s="95">
        <f t="shared" si="258"/>
        <v>7183.6482169678229</v>
      </c>
      <c r="BJ223" s="95">
        <f t="shared" si="258"/>
        <v>7183.6482169678256</v>
      </c>
      <c r="BK223" s="95">
        <f t="shared" si="258"/>
        <v>7203.3294449595178</v>
      </c>
      <c r="BL223" s="95">
        <f t="shared" si="258"/>
        <v>7183.6482169678247</v>
      </c>
      <c r="BM223" s="95">
        <f t="shared" si="258"/>
        <v>7183.6482169678229</v>
      </c>
      <c r="BN223" s="95">
        <f t="shared" si="258"/>
        <v>7183.6482169678238</v>
      </c>
      <c r="BO223" s="95">
        <f t="shared" si="258"/>
        <v>7203.3294449595178</v>
      </c>
      <c r="BP223" s="95">
        <f t="shared" si="258"/>
        <v>7183.6482169678247</v>
      </c>
      <c r="BQ223" s="95">
        <f t="shared" si="258"/>
        <v>7183.6482169678266</v>
      </c>
      <c r="BR223" s="95">
        <f t="shared" si="258"/>
        <v>7183.6482169678256</v>
      </c>
      <c r="BS223" s="95">
        <f t="shared" si="258"/>
        <v>7203.3294449595178</v>
      </c>
      <c r="BT223" s="95">
        <f t="shared" si="258"/>
        <v>7183.6482169678256</v>
      </c>
      <c r="BU223" s="95">
        <f t="shared" si="258"/>
        <v>7183.6482169678247</v>
      </c>
      <c r="BV223" s="95">
        <f t="shared" si="258"/>
        <v>7183.6482169678247</v>
      </c>
      <c r="BW223" s="95">
        <f t="shared" si="258"/>
        <v>7203.3294449595214</v>
      </c>
      <c r="BX223" s="95">
        <f t="shared" ref="BX223:CO223" si="259" xml:space="preserve"> BX222 * $G223</f>
        <v>7183.6482169678275</v>
      </c>
      <c r="BY223" s="95">
        <f t="shared" si="259"/>
        <v>7183.6482169678238</v>
      </c>
      <c r="BZ223" s="95">
        <f t="shared" si="259"/>
        <v>7183.6482169678247</v>
      </c>
      <c r="CA223" s="95">
        <f t="shared" si="259"/>
        <v>7203.3294449595187</v>
      </c>
      <c r="CB223" s="95">
        <f t="shared" si="259"/>
        <v>7183.648216967822</v>
      </c>
      <c r="CC223" s="95">
        <f t="shared" si="259"/>
        <v>7183.6482169678238</v>
      </c>
      <c r="CD223" s="95">
        <f t="shared" si="259"/>
        <v>7183.6482169678256</v>
      </c>
      <c r="CE223" s="95">
        <f t="shared" si="259"/>
        <v>7203.3294449595178</v>
      </c>
      <c r="CF223" s="95">
        <f t="shared" si="259"/>
        <v>7183.6482169678256</v>
      </c>
      <c r="CG223" s="95">
        <f t="shared" si="259"/>
        <v>7183.6482169678275</v>
      </c>
      <c r="CH223" s="95">
        <f t="shared" si="259"/>
        <v>7183.6482169678256</v>
      </c>
      <c r="CI223" s="95">
        <f t="shared" si="259"/>
        <v>7203.3294449595169</v>
      </c>
      <c r="CJ223" s="95">
        <f t="shared" si="259"/>
        <v>7183.6482169678229</v>
      </c>
      <c r="CK223" s="95">
        <f t="shared" si="259"/>
        <v>7183.6482169678247</v>
      </c>
      <c r="CL223" s="95">
        <f t="shared" si="259"/>
        <v>7183.6482169678238</v>
      </c>
      <c r="CM223" s="95">
        <f t="shared" si="259"/>
        <v>7183.6482169678247</v>
      </c>
      <c r="CN223" s="95">
        <f t="shared" si="259"/>
        <v>7183.6482169678256</v>
      </c>
      <c r="CO223" s="95">
        <f t="shared" si="259"/>
        <v>7183.6482169678266</v>
      </c>
    </row>
    <row r="224" spans="2:211" s="149" customFormat="1" outlineLevel="1" x14ac:dyDescent="0.2">
      <c r="B224" s="150"/>
      <c r="D224" s="151"/>
      <c r="E224" s="149" t="s">
        <v>430</v>
      </c>
      <c r="G224" s="99">
        <f xml:space="preserve"> I212 / $I$213</f>
        <v>0</v>
      </c>
      <c r="H224" s="165" t="s">
        <v>182</v>
      </c>
      <c r="I224" s="55">
        <f xml:space="preserve"> SUM( K224:CO224 )</f>
        <v>0</v>
      </c>
      <c r="K224" s="95">
        <f xml:space="preserve"> K222 - K223</f>
        <v>0</v>
      </c>
      <c r="L224" s="95">
        <f t="shared" ref="L224:BW224" si="260" xml:space="preserve"> L222 - L223</f>
        <v>0</v>
      </c>
      <c r="M224" s="95">
        <f t="shared" si="260"/>
        <v>0</v>
      </c>
      <c r="N224" s="95">
        <f t="shared" si="260"/>
        <v>0</v>
      </c>
      <c r="O224" s="95">
        <f t="shared" si="260"/>
        <v>0</v>
      </c>
      <c r="P224" s="95">
        <f t="shared" si="260"/>
        <v>0</v>
      </c>
      <c r="Q224" s="95">
        <f t="shared" si="260"/>
        <v>0</v>
      </c>
      <c r="R224" s="95">
        <f t="shared" si="260"/>
        <v>0</v>
      </c>
      <c r="S224" s="95">
        <f t="shared" si="260"/>
        <v>0</v>
      </c>
      <c r="T224" s="95">
        <f t="shared" si="260"/>
        <v>0</v>
      </c>
      <c r="U224" s="95">
        <f t="shared" si="260"/>
        <v>0</v>
      </c>
      <c r="V224" s="95">
        <f t="shared" si="260"/>
        <v>0</v>
      </c>
      <c r="W224" s="95">
        <f t="shared" si="260"/>
        <v>0</v>
      </c>
      <c r="X224" s="95">
        <f t="shared" si="260"/>
        <v>0</v>
      </c>
      <c r="Y224" s="95">
        <f t="shared" si="260"/>
        <v>0</v>
      </c>
      <c r="Z224" s="95">
        <f t="shared" si="260"/>
        <v>0</v>
      </c>
      <c r="AA224" s="95">
        <f t="shared" si="260"/>
        <v>0</v>
      </c>
      <c r="AB224" s="95">
        <f t="shared" si="260"/>
        <v>0</v>
      </c>
      <c r="AC224" s="95">
        <f t="shared" si="260"/>
        <v>0</v>
      </c>
      <c r="AD224" s="95">
        <f t="shared" si="260"/>
        <v>0</v>
      </c>
      <c r="AE224" s="95">
        <f t="shared" si="260"/>
        <v>0</v>
      </c>
      <c r="AF224" s="95">
        <f t="shared" si="260"/>
        <v>0</v>
      </c>
      <c r="AG224" s="95">
        <f t="shared" si="260"/>
        <v>0</v>
      </c>
      <c r="AH224" s="95">
        <f t="shared" si="260"/>
        <v>0</v>
      </c>
      <c r="AI224" s="95">
        <f t="shared" si="260"/>
        <v>0</v>
      </c>
      <c r="AJ224" s="95">
        <f t="shared" si="260"/>
        <v>0</v>
      </c>
      <c r="AK224" s="95">
        <f t="shared" si="260"/>
        <v>0</v>
      </c>
      <c r="AL224" s="95">
        <f t="shared" si="260"/>
        <v>0</v>
      </c>
      <c r="AM224" s="95">
        <f t="shared" si="260"/>
        <v>0</v>
      </c>
      <c r="AN224" s="95">
        <f t="shared" si="260"/>
        <v>0</v>
      </c>
      <c r="AO224" s="95">
        <f t="shared" si="260"/>
        <v>0</v>
      </c>
      <c r="AP224" s="95">
        <f t="shared" si="260"/>
        <v>0</v>
      </c>
      <c r="AQ224" s="95">
        <f t="shared" si="260"/>
        <v>0</v>
      </c>
      <c r="AR224" s="95">
        <f t="shared" si="260"/>
        <v>0</v>
      </c>
      <c r="AS224" s="95">
        <f t="shared" si="260"/>
        <v>0</v>
      </c>
      <c r="AT224" s="95">
        <f t="shared" si="260"/>
        <v>0</v>
      </c>
      <c r="AU224" s="95">
        <f t="shared" si="260"/>
        <v>0</v>
      </c>
      <c r="AV224" s="95">
        <f t="shared" si="260"/>
        <v>0</v>
      </c>
      <c r="AW224" s="95">
        <f t="shared" si="260"/>
        <v>0</v>
      </c>
      <c r="AX224" s="95">
        <f t="shared" si="260"/>
        <v>0</v>
      </c>
      <c r="AY224" s="95">
        <f t="shared" si="260"/>
        <v>0</v>
      </c>
      <c r="AZ224" s="95">
        <f t="shared" si="260"/>
        <v>0</v>
      </c>
      <c r="BA224" s="95">
        <f t="shared" si="260"/>
        <v>0</v>
      </c>
      <c r="BB224" s="95">
        <f t="shared" si="260"/>
        <v>0</v>
      </c>
      <c r="BC224" s="95">
        <f t="shared" si="260"/>
        <v>0</v>
      </c>
      <c r="BD224" s="95">
        <f t="shared" si="260"/>
        <v>0</v>
      </c>
      <c r="BE224" s="95">
        <f t="shared" si="260"/>
        <v>0</v>
      </c>
      <c r="BF224" s="95">
        <f t="shared" si="260"/>
        <v>0</v>
      </c>
      <c r="BG224" s="95">
        <f t="shared" si="260"/>
        <v>0</v>
      </c>
      <c r="BH224" s="95">
        <f t="shared" si="260"/>
        <v>0</v>
      </c>
      <c r="BI224" s="95">
        <f t="shared" si="260"/>
        <v>0</v>
      </c>
      <c r="BJ224" s="95">
        <f t="shared" si="260"/>
        <v>0</v>
      </c>
      <c r="BK224" s="95">
        <f t="shared" si="260"/>
        <v>0</v>
      </c>
      <c r="BL224" s="95">
        <f t="shared" si="260"/>
        <v>0</v>
      </c>
      <c r="BM224" s="95">
        <f t="shared" si="260"/>
        <v>0</v>
      </c>
      <c r="BN224" s="95">
        <f t="shared" si="260"/>
        <v>0</v>
      </c>
      <c r="BO224" s="95">
        <f t="shared" si="260"/>
        <v>0</v>
      </c>
      <c r="BP224" s="95">
        <f t="shared" si="260"/>
        <v>0</v>
      </c>
      <c r="BQ224" s="95">
        <f t="shared" si="260"/>
        <v>0</v>
      </c>
      <c r="BR224" s="95">
        <f t="shared" si="260"/>
        <v>0</v>
      </c>
      <c r="BS224" s="95">
        <f t="shared" si="260"/>
        <v>0</v>
      </c>
      <c r="BT224" s="95">
        <f t="shared" si="260"/>
        <v>0</v>
      </c>
      <c r="BU224" s="95">
        <f t="shared" si="260"/>
        <v>0</v>
      </c>
      <c r="BV224" s="95">
        <f t="shared" si="260"/>
        <v>0</v>
      </c>
      <c r="BW224" s="95">
        <f t="shared" si="260"/>
        <v>0</v>
      </c>
      <c r="BX224" s="95">
        <f t="shared" ref="BX224:CO224" si="261" xml:space="preserve"> BX222 - BX223</f>
        <v>0</v>
      </c>
      <c r="BY224" s="95">
        <f t="shared" si="261"/>
        <v>0</v>
      </c>
      <c r="BZ224" s="95">
        <f t="shared" si="261"/>
        <v>0</v>
      </c>
      <c r="CA224" s="95">
        <f t="shared" si="261"/>
        <v>0</v>
      </c>
      <c r="CB224" s="95">
        <f t="shared" si="261"/>
        <v>0</v>
      </c>
      <c r="CC224" s="95">
        <f t="shared" si="261"/>
        <v>0</v>
      </c>
      <c r="CD224" s="95">
        <f t="shared" si="261"/>
        <v>0</v>
      </c>
      <c r="CE224" s="95">
        <f t="shared" si="261"/>
        <v>0</v>
      </c>
      <c r="CF224" s="95">
        <f t="shared" si="261"/>
        <v>0</v>
      </c>
      <c r="CG224" s="95">
        <f t="shared" si="261"/>
        <v>0</v>
      </c>
      <c r="CH224" s="95">
        <f t="shared" si="261"/>
        <v>0</v>
      </c>
      <c r="CI224" s="95">
        <f t="shared" si="261"/>
        <v>0</v>
      </c>
      <c r="CJ224" s="95">
        <f t="shared" si="261"/>
        <v>0</v>
      </c>
      <c r="CK224" s="95">
        <f t="shared" si="261"/>
        <v>0</v>
      </c>
      <c r="CL224" s="95">
        <f t="shared" si="261"/>
        <v>0</v>
      </c>
      <c r="CM224" s="95">
        <f t="shared" si="261"/>
        <v>0</v>
      </c>
      <c r="CN224" s="95">
        <f t="shared" si="261"/>
        <v>0</v>
      </c>
      <c r="CO224" s="95">
        <f t="shared" si="261"/>
        <v>0</v>
      </c>
    </row>
    <row r="225" spans="1:93" outlineLevel="1" x14ac:dyDescent="0.2">
      <c r="B225" s="61"/>
      <c r="D225" s="39"/>
      <c r="H225" s="163"/>
      <c r="I225" s="78"/>
    </row>
    <row r="226" spans="1:93" outlineLevel="1" x14ac:dyDescent="0.2">
      <c r="B226" s="61"/>
      <c r="D226" s="39"/>
      <c r="E226" s="18" t="str">
        <f xml:space="preserve"> InpS!E93</f>
        <v>Waste: standard volumetric rate</v>
      </c>
      <c r="G226" s="80"/>
      <c r="H226" s="80" t="str">
        <f xml:space="preserve"> InpS!H93</f>
        <v>£/m3</v>
      </c>
      <c r="I226" s="78"/>
      <c r="K226" s="372">
        <f xml:space="preserve"> IF( InpS!K93, InpS!K93, J226 * ( 1 + K$6 ) )</f>
        <v>0.91749999999999998</v>
      </c>
      <c r="L226" s="372">
        <f xml:space="preserve"> IF( InpS!L93, InpS!L93, K226 * ( 1 + L$6 ) )</f>
        <v>0.97950000000000004</v>
      </c>
      <c r="M226" s="372">
        <f xml:space="preserve"> IF( InpS!M93, InpS!M93, L226 * ( 1 + M$6 ) )</f>
        <v>0.96120000000000005</v>
      </c>
      <c r="N226" s="372">
        <f xml:space="preserve"> IF( InpS!N93, InpS!N93, M226 * ( 1 + N$6 ) )</f>
        <v>1.1974</v>
      </c>
      <c r="O226" s="372">
        <f xml:space="preserve"> IF( InpS!O93, InpS!O93, N226 * ( 1 + O$6 ) )</f>
        <v>1.3651</v>
      </c>
      <c r="P226" s="372">
        <f xml:space="preserve"> IF( InpS!P93, InpS!P93, O226 * ( 1 + P$6 ) )</f>
        <v>1.4431</v>
      </c>
      <c r="Q226" s="372">
        <f xml:space="preserve"> IF( InpS!Q93, InpS!Q93, P226 * ( 1 + Q$6 ) )</f>
        <v>1.4486999999999999</v>
      </c>
      <c r="R226" s="372">
        <f xml:space="preserve"> IF( InpS!R93, InpS!R93, Q226 * ( 1 + R$6 ) )</f>
        <v>1.4789999999999999</v>
      </c>
      <c r="S226" s="372">
        <f xml:space="preserve"> IF( InpS!S93, InpS!S93, R226 * ( 1 + S$6 ) )</f>
        <v>1.5095000000000001</v>
      </c>
      <c r="T226" s="372">
        <f xml:space="preserve"> IF( InpS!T93, InpS!T93, S226 * ( 1 + T$6 ) )</f>
        <v>1.5396851773406648</v>
      </c>
      <c r="U226" s="372">
        <f xml:space="preserve"> IF( InpS!U93, InpS!U93, T226 * ( 1 + U$6 ) )</f>
        <v>1.5704739617903638</v>
      </c>
      <c r="V226" s="372">
        <f xml:space="preserve"> IF( InpS!V93, InpS!V93, U226 * ( 1 + V$6 ) )</f>
        <v>1.6018784235628305</v>
      </c>
      <c r="W226" s="372">
        <f xml:space="preserve"> IF( InpS!W93, InpS!W93, V226 * ( 1 + W$6 ) )</f>
        <v>1.6339108742375097</v>
      </c>
      <c r="X226" s="372">
        <f xml:space="preserve"> IF( InpS!X93, InpS!X93, W226 * ( 1 + X$6 ) )</f>
        <v>1.6665838715861017</v>
      </c>
      <c r="Y226" s="372">
        <f xml:space="preserve"> IF( InpS!Y93, InpS!Y93, X226 * ( 1 + Y$6 ) )</f>
        <v>1.6999102244956199</v>
      </c>
      <c r="Z226" s="372">
        <f xml:space="preserve"> IF( InpS!Z93, InpS!Z93, Y226 * ( 1 + Z$6 ) )</f>
        <v>1.7339029979898957</v>
      </c>
      <c r="AA226" s="372">
        <f xml:space="preserve"> IF( InpS!AA93, InpS!AA93, Z226 * ( 1 + AA$6 ) )</f>
        <v>1.7685755183514955</v>
      </c>
      <c r="AB226" s="372">
        <f xml:space="preserve"> IF( InpS!AB93, InpS!AB93, AA226 * ( 1 + AB$6 ) )</f>
        <v>1.8039413783460618</v>
      </c>
      <c r="AC226" s="372">
        <f xml:space="preserve"> IF( InpS!AC93, InpS!AC93, AB226 * ( 1 + AC$6 ) )</f>
        <v>1.8400144425511225</v>
      </c>
      <c r="AD226" s="372">
        <f xml:space="preserve"> IF( InpS!AD93, InpS!AD93, AC226 * ( 1 + AD$6 ) )</f>
        <v>1.8768088527914601</v>
      </c>
      <c r="AE226" s="372">
        <f xml:space="preserve"> IF( InpS!AE93, InpS!AE93, AD226 * ( 1 + AE$6 ) )</f>
        <v>1.9143390336831723</v>
      </c>
      <c r="AF226" s="372">
        <f xml:space="preserve"> IF( InpS!AF93, InpS!AF93, AE226 * ( 1 + AF$6 ) )</f>
        <v>1.9526196982885933</v>
      </c>
      <c r="AG226" s="372">
        <f xml:space="preserve"> IF( InpS!AG93, InpS!AG93, AF226 * ( 1 + AG$6 ) )</f>
        <v>1.991665853884298</v>
      </c>
      <c r="AH226" s="372">
        <f xml:space="preserve"> IF( InpS!AH93, InpS!AH93, AG226 * ( 1 + AH$6 ) )</f>
        <v>2.0314928078444461</v>
      </c>
      <c r="AI226" s="372">
        <f xml:space="preserve"> IF( InpS!AI93, InpS!AI93, AH226 * ( 1 + AI$6 ) )</f>
        <v>2.0721161736417759</v>
      </c>
      <c r="AJ226" s="372">
        <f xml:space="preserve"> IF( InpS!AJ93, InpS!AJ93, AI226 * ( 1 + AJ$6 ) )</f>
        <v>2.113551876968597</v>
      </c>
      <c r="AK226" s="372">
        <f xml:space="preserve"> IF( InpS!AK93, InpS!AK93, AJ226 * ( 1 + AK$6 ) )</f>
        <v>2.155816161980185</v>
      </c>
      <c r="AL226" s="372">
        <f xml:space="preserve"> IF( InpS!AL93, InpS!AL93, AK226 * ( 1 + AL$6 ) )</f>
        <v>2.1989255976630222</v>
      </c>
      <c r="AM226" s="372">
        <f xml:space="preserve"> IF( InpS!AM93, InpS!AM93, AL226 * ( 1 + AM$6 ) )</f>
        <v>2.2428970843303859</v>
      </c>
      <c r="AN226" s="372">
        <f xml:space="preserve"> IF( InpS!AN93, InpS!AN93, AM226 * ( 1 + AN$6 ) )</f>
        <v>2.2877478602478236</v>
      </c>
      <c r="AO226" s="372">
        <f xml:space="preserve"> IF( InpS!AO93, InpS!AO93, AN226 * ( 1 + AO$6 ) )</f>
        <v>2.3334955083911204</v>
      </c>
      <c r="AP226" s="372">
        <f xml:space="preserve"> IF( InpS!AP93, InpS!AP93, AO226 * ( 1 + AP$6 ) )</f>
        <v>2.3801579633394017</v>
      </c>
      <c r="AQ226" s="372">
        <f xml:space="preserve"> IF( InpS!AQ93, InpS!AQ93, AP226 * ( 1 + AQ$6 ) )</f>
        <v>2.4277535183060759</v>
      </c>
      <c r="AR226" s="372">
        <f xml:space="preserve"> IF( InpS!AR93, InpS!AR93, AQ226 * ( 1 + AR$6 ) )</f>
        <v>2.4763008323103763</v>
      </c>
      <c r="AS226" s="372">
        <f xml:space="preserve"> IF( InpS!AS93, InpS!AS93, AR226 * ( 1 + AS$6 ) )</f>
        <v>2.525818937492307</v>
      </c>
      <c r="AT226" s="372">
        <f xml:space="preserve"> IF( InpS!AT93, InpS!AT93, AS226 * ( 1 + AT$6 ) )</f>
        <v>2.5763272465738667</v>
      </c>
      <c r="AU226" s="372">
        <f xml:space="preserve"> IF( InpS!AU93, InpS!AU93, AT226 * ( 1 + AU$6 ) )</f>
        <v>2.6278455604694733</v>
      </c>
      <c r="AV226" s="372">
        <f xml:space="preserve"> IF( InpS!AV93, InpS!AV93, AU226 * ( 1 + AV$6 ) )</f>
        <v>2.680394076048572</v>
      </c>
      <c r="AW226" s="372">
        <f xml:space="preserve"> IF( InpS!AW93, InpS!AW93, AV226 * ( 1 + AW$6 ) )</f>
        <v>2.7339933940534697</v>
      </c>
      <c r="AX226" s="372">
        <f xml:space="preserve"> IF( InpS!AX93, InpS!AX93, AW226 * ( 1 + AX$6 ) )</f>
        <v>2.7886645271755031</v>
      </c>
      <c r="AY226" s="372">
        <f xml:space="preserve"> IF( InpS!AY93, InpS!AY93, AX226 * ( 1 + AY$6 ) )</f>
        <v>2.844428908292703</v>
      </c>
      <c r="AZ226" s="372">
        <f xml:space="preserve"> IF( InpS!AZ93, InpS!AZ93, AY226 * ( 1 + AZ$6 ) )</f>
        <v>2.9013083988721853</v>
      </c>
      <c r="BA226" s="372">
        <f xml:space="preserve"> IF( InpS!BA93, InpS!BA93, AZ226 * ( 1 + BA$6 ) )</f>
        <v>2.9593252975405635</v>
      </c>
      <c r="BB226" s="372">
        <f xml:space="preserve"> IF( InpS!BB93, InpS!BB93, BA226 * ( 1 + BB$6 ) )</f>
        <v>3.0185023488257419</v>
      </c>
      <c r="BC226" s="372">
        <f xml:space="preserve"> IF( InpS!BC93, InpS!BC93, BB226 * ( 1 + BC$6 ) )</f>
        <v>3.0788627520735177</v>
      </c>
      <c r="BD226" s="372">
        <f xml:space="preserve"> IF( InpS!BD93, InpS!BD93, BC226 * ( 1 + BD$6 ) )</f>
        <v>3.1404301705424849</v>
      </c>
      <c r="BE226" s="372">
        <f xml:space="preserve"> IF( InpS!BE93, InpS!BE93, BD226 * ( 1 + BE$6 ) )</f>
        <v>3.203228740680808</v>
      </c>
      <c r="BF226" s="372">
        <f xml:space="preserve"> IF( InpS!BF93, InpS!BF93, BE226 * ( 1 + BF$6 ) )</f>
        <v>3.2672830815885021</v>
      </c>
      <c r="BG226" s="372">
        <f xml:space="preserve"> IF( InpS!BG93, InpS!BG93, BF226 * ( 1 + BG$6 ) )</f>
        <v>3.3326183046689275</v>
      </c>
      <c r="BH226" s="372">
        <f xml:space="preserve"> IF( InpS!BH93, InpS!BH93, BG226 * ( 1 + BH$6 ) )</f>
        <v>3.3992600234732846</v>
      </c>
      <c r="BI226" s="372">
        <f xml:space="preserve"> IF( InpS!BI93, InpS!BI93, BH226 * ( 1 + BI$6 ) )</f>
        <v>3.4672343637419649</v>
      </c>
      <c r="BJ226" s="372">
        <f xml:space="preserve"> IF( InpS!BJ93, InpS!BJ93, BI226 * ( 1 + BJ$6 ) )</f>
        <v>3.5365679736466999</v>
      </c>
      <c r="BK226" s="372">
        <f xml:space="preserve"> IF( InpS!BK93, InpS!BK93, BJ226 * ( 1 + BK$6 ) )</f>
        <v>3.6072880342375186</v>
      </c>
      <c r="BL226" s="372">
        <f xml:space="preserve"> IF( InpS!BL93, InpS!BL93, BK226 * ( 1 + BL$6 ) )</f>
        <v>3.6794222700986099</v>
      </c>
      <c r="BM226" s="372">
        <f xml:space="preserve"> IF( InpS!BM93, InpS!BM93, BL226 * ( 1 + BM$6 ) )</f>
        <v>3.75299896021727</v>
      </c>
      <c r="BN226" s="372">
        <f xml:space="preserve"> IF( InpS!BN93, InpS!BN93, BM226 * ( 1 + BN$6 ) )</f>
        <v>3.8280469490701936</v>
      </c>
      <c r="BO226" s="372">
        <f xml:space="preserve"> IF( InpS!BO93, InpS!BO93, BN226 * ( 1 + BO$6 ) )</f>
        <v>3.9045956579314551</v>
      </c>
      <c r="BP226" s="372">
        <f xml:space="preserve"> IF( InpS!BP93, InpS!BP93, BO226 * ( 1 + BP$6 ) )</f>
        <v>3.9826750964066124</v>
      </c>
      <c r="BQ226" s="372">
        <f xml:space="preserve"> IF( InpS!BQ93, InpS!BQ93, BP226 * ( 1 + BQ$6 ) )</f>
        <v>4.0623158741974583</v>
      </c>
      <c r="BR226" s="372">
        <f xml:space="preserve"> IF( InpS!BR93, InpS!BR93, BQ226 * ( 1 + BR$6 ) )</f>
        <v>4.1435492131020277</v>
      </c>
      <c r="BS226" s="372">
        <f xml:space="preserve"> IF( InpS!BS93, InpS!BS93, BR226 * ( 1 + BS$6 ) )</f>
        <v>4.2264069592545654</v>
      </c>
      <c r="BT226" s="372">
        <f xml:space="preserve"> IF( InpS!BT93, InpS!BT93, BS226 * ( 1 + BT$6 ) )</f>
        <v>4.3109215956102584</v>
      </c>
      <c r="BU226" s="372">
        <f xml:space="preserve"> IF( InpS!BU93, InpS!BU93, BT226 * ( 1 + BU$6 ) )</f>
        <v>4.397126254679617</v>
      </c>
      <c r="BV226" s="372">
        <f xml:space="preserve"> IF( InpS!BV93, InpS!BV93, BU226 * ( 1 + BV$6 ) )</f>
        <v>4.4850547315175087</v>
      </c>
      <c r="BW226" s="372">
        <f xml:space="preserve"> IF( InpS!BW93, InpS!BW93, BV226 * ( 1 + BW$6 ) )</f>
        <v>4.5747414969719262</v>
      </c>
      <c r="BX226" s="372">
        <f xml:space="preserve"> IF( InpS!BX93, InpS!BX93, BW226 * ( 1 + BX$6 ) )</f>
        <v>4.6662217111976929</v>
      </c>
      <c r="BY226" s="372">
        <f xml:space="preserve"> IF( InpS!BY93, InpS!BY93, BX226 * ( 1 + BY$6 ) )</f>
        <v>4.7595312374403971</v>
      </c>
      <c r="BZ226" s="372">
        <f xml:space="preserve"> IF( InpS!BZ93, InpS!BZ93, BY226 * ( 1 + BZ$6 ) )</f>
        <v>4.8547066560959591</v>
      </c>
      <c r="CA226" s="372">
        <f xml:space="preserve"> IF( InpS!CA93, InpS!CA93, BZ226 * ( 1 + CA$6 ) )</f>
        <v>4.9517852790513492</v>
      </c>
      <c r="CB226" s="372">
        <f xml:space="preserve"> IF( InpS!CB93, InpS!CB93, CA226 * ( 1 + CB$6 ) )</f>
        <v>5.0508051643120693</v>
      </c>
      <c r="CC226" s="372">
        <f xml:space="preserve"> IF( InpS!CC93, InpS!CC93, CB226 * ( 1 + CC$6 ) )</f>
        <v>5.151805130922142</v>
      </c>
      <c r="CD226" s="372">
        <f xml:space="preserve"> IF( InpS!CD93, InpS!CD93, CC226 * ( 1 + CD$6 ) )</f>
        <v>5.2548247741824472</v>
      </c>
      <c r="CE226" s="372">
        <f xml:space="preserve"> IF( InpS!CE93, InpS!CE93, CD226 * ( 1 + CE$6 ) )</f>
        <v>5.3599044811733814</v>
      </c>
      <c r="CF226" s="372">
        <f xml:space="preserve"> IF( InpS!CF93, InpS!CF93, CE226 * ( 1 + CF$6 ) )</f>
        <v>5.4670854465879168</v>
      </c>
      <c r="CG226" s="372">
        <f xml:space="preserve"> IF( InpS!CG93, InpS!CG93, CF226 * ( 1 + CG$6 ) )</f>
        <v>5.5764096888812746</v>
      </c>
      <c r="CH226" s="372">
        <f xml:space="preserve"> IF( InpS!CH93, InpS!CH93, CG226 * ( 1 + CH$6 ) )</f>
        <v>5.6879200667435352</v>
      </c>
      <c r="CI226" s="372">
        <f xml:space="preserve"> IF( InpS!CI93, InpS!CI93, CH226 * ( 1 + CI$6 ) )</f>
        <v>5.8016602959016526</v>
      </c>
      <c r="CJ226" s="372">
        <f xml:space="preserve"> IF( InpS!CJ93, InpS!CJ93, CI226 * ( 1 + CJ$6 ) )</f>
        <v>5.9176749662574553</v>
      </c>
      <c r="CK226" s="372">
        <f xml:space="preserve"> IF( InpS!CK93, InpS!CK93, CJ226 * ( 1 + CK$6 ) )</f>
        <v>6.036009559368348</v>
      </c>
      <c r="CL226" s="372">
        <f xml:space="preserve"> IF( InpS!CL93, InpS!CL93, CK226 * ( 1 + CL$6 ) )</f>
        <v>6.1567104662775769</v>
      </c>
      <c r="CM226" s="372">
        <f xml:space="preserve"> IF( InpS!CM93, InpS!CM93, CL226 * ( 1 + CM$6 ) )</f>
        <v>6.2798250057010385</v>
      </c>
      <c r="CN226" s="372">
        <f xml:space="preserve"> IF( InpS!CN93, InpS!CN93, CM226 * ( 1 + CN$6 ) )</f>
        <v>6.4054014425777703</v>
      </c>
      <c r="CO226" s="372">
        <f xml:space="preserve"> IF( InpS!CO93, InpS!CO93, CN226 * ( 1 + CO$6 ) )</f>
        <v>6.53348900699139</v>
      </c>
    </row>
    <row r="227" spans="1:93" s="20" customFormat="1" outlineLevel="1" x14ac:dyDescent="0.2">
      <c r="A227" s="87"/>
      <c r="B227" s="34"/>
      <c r="D227" s="88"/>
      <c r="E227" s="20" t="str">
        <f xml:space="preserve"> E195</f>
        <v>Waste: weighted average NHH rate</v>
      </c>
      <c r="F227" s="80"/>
      <c r="G227" s="80"/>
      <c r="H227" s="98" t="str">
        <f xml:space="preserve"> H195</f>
        <v>£/m3</v>
      </c>
      <c r="I227" s="134"/>
      <c r="K227" s="198">
        <f t="shared" ref="K227:AP227" si="262" xml:space="preserve"> K195</f>
        <v>0</v>
      </c>
      <c r="L227" s="198">
        <f t="shared" si="262"/>
        <v>0</v>
      </c>
      <c r="M227" s="198">
        <f t="shared" si="262"/>
        <v>0</v>
      </c>
      <c r="N227" s="198">
        <f t="shared" si="262"/>
        <v>0</v>
      </c>
      <c r="O227" s="198">
        <f t="shared" si="262"/>
        <v>0</v>
      </c>
      <c r="P227" s="198">
        <f t="shared" si="262"/>
        <v>0</v>
      </c>
      <c r="Q227" s="198">
        <f t="shared" si="262"/>
        <v>0</v>
      </c>
      <c r="R227" s="198">
        <f t="shared" si="262"/>
        <v>0</v>
      </c>
      <c r="S227" s="198">
        <f t="shared" si="262"/>
        <v>0</v>
      </c>
      <c r="T227" s="198">
        <f t="shared" si="262"/>
        <v>0</v>
      </c>
      <c r="U227" s="198">
        <f t="shared" si="262"/>
        <v>0</v>
      </c>
      <c r="V227" s="198">
        <f t="shared" si="262"/>
        <v>0</v>
      </c>
      <c r="W227" s="198">
        <f t="shared" si="262"/>
        <v>0</v>
      </c>
      <c r="X227" s="198">
        <f t="shared" si="262"/>
        <v>0</v>
      </c>
      <c r="Y227" s="198">
        <f t="shared" si="262"/>
        <v>0</v>
      </c>
      <c r="Z227" s="198">
        <f t="shared" si="262"/>
        <v>0</v>
      </c>
      <c r="AA227" s="198">
        <f t="shared" si="262"/>
        <v>0</v>
      </c>
      <c r="AB227" s="198">
        <f t="shared" si="262"/>
        <v>0</v>
      </c>
      <c r="AC227" s="198">
        <f t="shared" si="262"/>
        <v>0</v>
      </c>
      <c r="AD227" s="198">
        <f t="shared" si="262"/>
        <v>0</v>
      </c>
      <c r="AE227" s="198">
        <f t="shared" si="262"/>
        <v>0</v>
      </c>
      <c r="AF227" s="198">
        <f t="shared" si="262"/>
        <v>0</v>
      </c>
      <c r="AG227" s="198">
        <f t="shared" si="262"/>
        <v>0</v>
      </c>
      <c r="AH227" s="198">
        <f t="shared" si="262"/>
        <v>0</v>
      </c>
      <c r="AI227" s="198">
        <f t="shared" si="262"/>
        <v>0</v>
      </c>
      <c r="AJ227" s="198">
        <f t="shared" si="262"/>
        <v>0</v>
      </c>
      <c r="AK227" s="198">
        <f t="shared" si="262"/>
        <v>0</v>
      </c>
      <c r="AL227" s="198">
        <f t="shared" si="262"/>
        <v>0</v>
      </c>
      <c r="AM227" s="198">
        <f t="shared" si="262"/>
        <v>0</v>
      </c>
      <c r="AN227" s="198">
        <f t="shared" si="262"/>
        <v>0</v>
      </c>
      <c r="AO227" s="198">
        <f t="shared" si="262"/>
        <v>0</v>
      </c>
      <c r="AP227" s="198">
        <f t="shared" si="262"/>
        <v>0</v>
      </c>
      <c r="AQ227" s="198">
        <f t="shared" ref="AQ227:BV227" si="263" xml:space="preserve"> AQ195</f>
        <v>0</v>
      </c>
      <c r="AR227" s="198">
        <f t="shared" si="263"/>
        <v>0</v>
      </c>
      <c r="AS227" s="198">
        <f t="shared" si="263"/>
        <v>0</v>
      </c>
      <c r="AT227" s="198">
        <f t="shared" si="263"/>
        <v>0</v>
      </c>
      <c r="AU227" s="198">
        <f t="shared" si="263"/>
        <v>0</v>
      </c>
      <c r="AV227" s="198">
        <f t="shared" si="263"/>
        <v>0</v>
      </c>
      <c r="AW227" s="198">
        <f t="shared" si="263"/>
        <v>0</v>
      </c>
      <c r="AX227" s="198">
        <f t="shared" si="263"/>
        <v>0</v>
      </c>
      <c r="AY227" s="198">
        <f t="shared" si="263"/>
        <v>0</v>
      </c>
      <c r="AZ227" s="198">
        <f t="shared" si="263"/>
        <v>0</v>
      </c>
      <c r="BA227" s="198">
        <f t="shared" si="263"/>
        <v>0</v>
      </c>
      <c r="BB227" s="198">
        <f t="shared" si="263"/>
        <v>0</v>
      </c>
      <c r="BC227" s="198">
        <f t="shared" si="263"/>
        <v>0</v>
      </c>
      <c r="BD227" s="198">
        <f t="shared" si="263"/>
        <v>0</v>
      </c>
      <c r="BE227" s="198">
        <f t="shared" si="263"/>
        <v>0</v>
      </c>
      <c r="BF227" s="198">
        <f t="shared" si="263"/>
        <v>0</v>
      </c>
      <c r="BG227" s="198">
        <f t="shared" si="263"/>
        <v>0</v>
      </c>
      <c r="BH227" s="198">
        <f t="shared" si="263"/>
        <v>0</v>
      </c>
      <c r="BI227" s="198">
        <f t="shared" si="263"/>
        <v>0</v>
      </c>
      <c r="BJ227" s="198">
        <f t="shared" si="263"/>
        <v>0</v>
      </c>
      <c r="BK227" s="198">
        <f t="shared" si="263"/>
        <v>0</v>
      </c>
      <c r="BL227" s="198">
        <f t="shared" si="263"/>
        <v>0</v>
      </c>
      <c r="BM227" s="198">
        <f t="shared" si="263"/>
        <v>0</v>
      </c>
      <c r="BN227" s="198">
        <f t="shared" si="263"/>
        <v>0</v>
      </c>
      <c r="BO227" s="198">
        <f t="shared" si="263"/>
        <v>0</v>
      </c>
      <c r="BP227" s="198">
        <f t="shared" si="263"/>
        <v>0</v>
      </c>
      <c r="BQ227" s="198">
        <f t="shared" si="263"/>
        <v>0</v>
      </c>
      <c r="BR227" s="198">
        <f t="shared" si="263"/>
        <v>0</v>
      </c>
      <c r="BS227" s="198">
        <f t="shared" si="263"/>
        <v>0</v>
      </c>
      <c r="BT227" s="198">
        <f t="shared" si="263"/>
        <v>0</v>
      </c>
      <c r="BU227" s="198">
        <f t="shared" si="263"/>
        <v>0</v>
      </c>
      <c r="BV227" s="198">
        <f t="shared" si="263"/>
        <v>0</v>
      </c>
      <c r="BW227" s="198">
        <f t="shared" ref="BW227:CO227" si="264" xml:space="preserve"> BW195</f>
        <v>0</v>
      </c>
      <c r="BX227" s="198">
        <f t="shared" si="264"/>
        <v>0</v>
      </c>
      <c r="BY227" s="198">
        <f t="shared" si="264"/>
        <v>0</v>
      </c>
      <c r="BZ227" s="198">
        <f t="shared" si="264"/>
        <v>0</v>
      </c>
      <c r="CA227" s="198">
        <f t="shared" si="264"/>
        <v>0</v>
      </c>
      <c r="CB227" s="198">
        <f t="shared" si="264"/>
        <v>0</v>
      </c>
      <c r="CC227" s="198">
        <f t="shared" si="264"/>
        <v>0</v>
      </c>
      <c r="CD227" s="198">
        <f t="shared" si="264"/>
        <v>0</v>
      </c>
      <c r="CE227" s="198">
        <f t="shared" si="264"/>
        <v>0</v>
      </c>
      <c r="CF227" s="198">
        <f t="shared" si="264"/>
        <v>0</v>
      </c>
      <c r="CG227" s="198">
        <f t="shared" si="264"/>
        <v>0</v>
      </c>
      <c r="CH227" s="198">
        <f t="shared" si="264"/>
        <v>0</v>
      </c>
      <c r="CI227" s="198">
        <f t="shared" si="264"/>
        <v>0</v>
      </c>
      <c r="CJ227" s="198">
        <f t="shared" si="264"/>
        <v>0</v>
      </c>
      <c r="CK227" s="198">
        <f t="shared" si="264"/>
        <v>0</v>
      </c>
      <c r="CL227" s="198">
        <f t="shared" si="264"/>
        <v>0</v>
      </c>
      <c r="CM227" s="198">
        <f t="shared" si="264"/>
        <v>0</v>
      </c>
      <c r="CN227" s="198">
        <f t="shared" si="264"/>
        <v>0</v>
      </c>
      <c r="CO227" s="198">
        <f t="shared" si="264"/>
        <v>0</v>
      </c>
    </row>
    <row r="228" spans="1:93" s="82" customFormat="1" outlineLevel="1" x14ac:dyDescent="0.2">
      <c r="A228" s="102"/>
      <c r="B228" s="103"/>
      <c r="D228" s="44"/>
      <c r="E228" s="45"/>
      <c r="F228" s="239"/>
      <c r="G228" s="239"/>
      <c r="H228" s="239"/>
      <c r="I228" s="90"/>
      <c r="K228" s="371"/>
      <c r="L228" s="371"/>
      <c r="M228" s="371"/>
      <c r="N228" s="371"/>
      <c r="O228" s="371"/>
      <c r="P228" s="371"/>
      <c r="Q228" s="371"/>
      <c r="R228" s="371"/>
      <c r="S228" s="371"/>
      <c r="T228" s="371"/>
      <c r="U228" s="371"/>
      <c r="V228" s="371"/>
      <c r="W228" s="371"/>
      <c r="X228" s="371"/>
      <c r="Y228" s="371"/>
      <c r="Z228" s="371"/>
      <c r="AA228" s="371"/>
      <c r="AB228" s="371"/>
      <c r="AC228" s="371"/>
      <c r="AD228" s="371"/>
      <c r="AE228" s="371"/>
      <c r="AF228" s="371"/>
      <c r="AG228" s="371"/>
      <c r="AH228" s="371"/>
      <c r="AI228" s="371"/>
      <c r="AJ228" s="371"/>
      <c r="AK228" s="371"/>
      <c r="AL228" s="371"/>
      <c r="AM228" s="371"/>
      <c r="AN228" s="371"/>
      <c r="AO228" s="371"/>
      <c r="AP228" s="371"/>
      <c r="AQ228" s="371"/>
      <c r="AR228" s="371"/>
      <c r="AS228" s="371"/>
      <c r="AT228" s="371"/>
      <c r="AU228" s="371"/>
      <c r="AV228" s="371"/>
      <c r="AW228" s="371"/>
      <c r="AX228" s="371"/>
      <c r="AY228" s="371"/>
      <c r="AZ228" s="371"/>
      <c r="BA228" s="371"/>
      <c r="BB228" s="371"/>
      <c r="BC228" s="371"/>
      <c r="BD228" s="371"/>
      <c r="BE228" s="371"/>
      <c r="BF228" s="371"/>
      <c r="BG228" s="371"/>
      <c r="BH228" s="371"/>
      <c r="BI228" s="371"/>
      <c r="BJ228" s="371"/>
      <c r="BK228" s="371"/>
      <c r="BL228" s="371"/>
      <c r="BM228" s="371"/>
      <c r="BN228" s="371"/>
      <c r="BO228" s="371"/>
      <c r="BP228" s="371"/>
      <c r="BQ228" s="371"/>
      <c r="BR228" s="371"/>
      <c r="BS228" s="371"/>
      <c r="BT228" s="371"/>
      <c r="BU228" s="371"/>
      <c r="BV228" s="371"/>
      <c r="BW228" s="371"/>
      <c r="BX228" s="371"/>
      <c r="BY228" s="371"/>
      <c r="BZ228" s="371"/>
      <c r="CA228" s="371"/>
      <c r="CB228" s="371"/>
      <c r="CC228" s="371"/>
      <c r="CD228" s="371"/>
      <c r="CE228" s="371"/>
      <c r="CF228" s="371"/>
      <c r="CG228" s="371"/>
      <c r="CH228" s="371"/>
      <c r="CI228" s="371"/>
      <c r="CJ228" s="371"/>
      <c r="CK228" s="371"/>
      <c r="CL228" s="371"/>
      <c r="CM228" s="371"/>
      <c r="CN228" s="371"/>
      <c r="CO228" s="371"/>
    </row>
    <row r="229" spans="1:93" s="128" customFormat="1" outlineLevel="1" x14ac:dyDescent="0.2">
      <c r="B229" s="152"/>
      <c r="D229" s="153"/>
      <c r="E229" s="128" t="str">
        <f xml:space="preserve"> InpC!E64</f>
        <v>Include fixed charges for NAV</v>
      </c>
      <c r="G229" s="81" t="b">
        <f xml:space="preserve"> InpC!G64</f>
        <v>0</v>
      </c>
      <c r="H229" s="154" t="str">
        <f xml:space="preserve"> InpC!H64</f>
        <v>Boolean</v>
      </c>
      <c r="K229" s="101">
        <f xml:space="preserve"> IF( InpS!K90,InpS!K90, J229 * ( 1 + K$6) )</f>
        <v>0</v>
      </c>
      <c r="L229" s="101">
        <f xml:space="preserve"> IF( InpS!L90,InpS!L90, K229 * ( 1 + L$6) )</f>
        <v>5</v>
      </c>
      <c r="M229" s="101">
        <f xml:space="preserve"> IF( InpS!M90,InpS!M90, L229 * ( 1 + M$6) )</f>
        <v>10</v>
      </c>
      <c r="N229" s="101">
        <f xml:space="preserve"> IF( InpS!N90,InpS!N90, M229 * ( 1 + N$6) )</f>
        <v>15</v>
      </c>
      <c r="O229" s="101">
        <f xml:space="preserve"> IF( InpS!O90,InpS!O90, N229 * ( 1 + O$6) )</f>
        <v>15.29</v>
      </c>
      <c r="P229" s="101">
        <f xml:space="preserve"> IF( InpS!P90,InpS!P90, O229 * ( 1 + P$6) )</f>
        <v>15.59</v>
      </c>
      <c r="Q229" s="101">
        <f xml:space="preserve"> IF( InpS!Q90,InpS!Q90, P229 * ( 1 + Q$6) )</f>
        <v>15.9</v>
      </c>
      <c r="R229" s="101">
        <f xml:space="preserve"> IF( InpS!R90,InpS!R90, Q229 * ( 1 + R$6) )</f>
        <v>16.22</v>
      </c>
      <c r="S229" s="101">
        <f xml:space="preserve"> IF( InpS!S90,InpS!S90, R229 * ( 1 + S$6) )</f>
        <v>16.54</v>
      </c>
      <c r="T229" s="101">
        <f xml:space="preserve"> IF( InpS!T90,InpS!T90, S229 * ( 1 + T$6) )</f>
        <v>16.870747156816556</v>
      </c>
      <c r="U229" s="101">
        <f xml:space="preserve"> IF( InpS!U90,InpS!U90, T229 * ( 1 + U$6) )</f>
        <v>17.208108200074602</v>
      </c>
      <c r="V229" s="101">
        <f xml:space="preserve"> IF( InpS!V90,InpS!V90, U229 * ( 1 + V$6) )</f>
        <v>17.552215386372445</v>
      </c>
      <c r="W229" s="101">
        <f xml:space="preserve"> IF( InpS!W90,InpS!W90, V229 * ( 1 + W$6) )</f>
        <v>17.903203617017823</v>
      </c>
      <c r="X229" s="101">
        <f xml:space="preserve"> IF( InpS!X90,InpS!X90, W229 * ( 1 + X$6) )</f>
        <v>18.261210490913623</v>
      </c>
      <c r="Y229" s="101">
        <f xml:space="preserve"> IF( InpS!Y90,InpS!Y90, X229 * ( 1 + Y$6) )</f>
        <v>18.62637635850119</v>
      </c>
      <c r="Z229" s="101">
        <f xml:space="preserve"> IF( InpS!Z90,InpS!Z90, Y229 * ( 1 + Z$6) )</f>
        <v>18.998844376782291</v>
      </c>
      <c r="AA229" s="101">
        <f xml:space="preserve"> IF( InpS!AA90,InpS!AA90, Z229 * ( 1 + AA$6) )</f>
        <v>19.378760565441357</v>
      </c>
      <c r="AB229" s="101">
        <f xml:space="preserve"> IF( InpS!AB90,InpS!AB90, AA229 * ( 1 + AB$6) )</f>
        <v>19.76627386409</v>
      </c>
      <c r="AC229" s="101">
        <f xml:space="preserve"> IF( InpS!AC90,InpS!AC90, AB229 * ( 1 + AC$6) )</f>
        <v>20.161536190656214</v>
      </c>
      <c r="AD229" s="101">
        <f xml:space="preserve"> IF( InpS!AD90,InpS!AD90, AC229 * ( 1 + AD$6) )</f>
        <v>20.564702500941198</v>
      </c>
      <c r="AE229" s="101">
        <f xml:space="preserve"> IF( InpS!AE90,InpS!AE90, AD229 * ( 1 + AE$6) )</f>
        <v>20.975930849367113</v>
      </c>
      <c r="AF229" s="101">
        <f xml:space="preserve"> IF( InpS!AF90,InpS!AF90, AE229 * ( 1 + AF$6) )</f>
        <v>21.395382450939596</v>
      </c>
      <c r="AG229" s="101">
        <f xml:space="preserve"> IF( InpS!AG90,InpS!AG90, AF229 * ( 1 + AG$6) )</f>
        <v>21.823221744449338</v>
      </c>
      <c r="AH229" s="101">
        <f xml:space="preserve"> IF( InpS!AH90,InpS!AH90, AG229 * ( 1 + AH$6) )</f>
        <v>22.259616456937483</v>
      </c>
      <c r="AI229" s="101">
        <f xml:space="preserve"> IF( InpS!AI90,InpS!AI90, AH229 * ( 1 + AI$6) )</f>
        <v>22.704737669450125</v>
      </c>
      <c r="AJ229" s="101">
        <f xml:space="preserve"> IF( InpS!AJ90,InpS!AJ90, AI229 * ( 1 + AJ$6) )</f>
        <v>23.15875988410771</v>
      </c>
      <c r="AK229" s="101">
        <f xml:space="preserve"> IF( InpS!AK90,InpS!AK90, AJ229 * ( 1 + AK$6) )</f>
        <v>23.621861092515566</v>
      </c>
      <c r="AL229" s="101">
        <f xml:space="preserve"> IF( InpS!AL90,InpS!AL90, AK229 * ( 1 + AL$6) )</f>
        <v>24.094222845542483</v>
      </c>
      <c r="AM229" s="101">
        <f xml:space="preserve"> IF( InpS!AM90,InpS!AM90, AL229 * ( 1 + AM$6) )</f>
        <v>24.576030324494582</v>
      </c>
      <c r="AN229" s="101">
        <f xml:space="preserve"> IF( InpS!AN90,InpS!AN90, AM229 * ( 1 + AN$6) )</f>
        <v>25.067472413712483</v>
      </c>
      <c r="AO229" s="101">
        <f xml:space="preserve"> IF( InpS!AO90,InpS!AO90, AN229 * ( 1 + AO$6) )</f>
        <v>25.568741774620154</v>
      </c>
      <c r="AP229" s="101">
        <f xml:space="preserve"> IF( InpS!AP90,InpS!AP90, AO229 * ( 1 + AP$6) )</f>
        <v>26.080034921254516</v>
      </c>
      <c r="AQ229" s="101">
        <f xml:space="preserve"> IF( InpS!AQ90,InpS!AQ90, AP229 * ( 1 + AQ$6) )</f>
        <v>26.601552297305389</v>
      </c>
      <c r="AR229" s="101">
        <f xml:space="preserve"> IF( InpS!AR90,InpS!AR90, AQ229 * ( 1 + AR$6) )</f>
        <v>27.133498354696002</v>
      </c>
      <c r="AS229" s="101">
        <f xml:space="preserve"> IF( InpS!AS90,InpS!AS90, AR229 * ( 1 + AS$6) )</f>
        <v>27.676081633734842</v>
      </c>
      <c r="AT229" s="101">
        <f xml:space="preserve"> IF( InpS!AT90,InpS!AT90, AS229 * ( 1 + AT$6) )</f>
        <v>28.229514844870316</v>
      </c>
      <c r="AU229" s="101">
        <f xml:space="preserve"> IF( InpS!AU90,InpS!AU90, AT229 * ( 1 + AU$6) )</f>
        <v>28.794014952080211</v>
      </c>
      <c r="AV229" s="101">
        <f xml:space="preserve"> IF( InpS!AV90,InpS!AV90, AU229 * ( 1 + AV$6) )</f>
        <v>29.369803257928698</v>
      </c>
      <c r="AW229" s="101">
        <f xml:space="preserve"> IF( InpS!AW90,InpS!AW90, AV229 * ( 1 + AW$6) )</f>
        <v>29.957105490324199</v>
      </c>
      <c r="AX229" s="101">
        <f xml:space="preserve"> IF( InpS!AX90,InpS!AX90, AW229 * ( 1 + AX$6) )</f>
        <v>30.556151891012131</v>
      </c>
      <c r="AY229" s="101">
        <f xml:space="preserve"> IF( InpS!AY90,InpS!AY90, AX229 * ( 1 + AY$6) )</f>
        <v>31.167177305837232</v>
      </c>
      <c r="AZ229" s="101">
        <f xml:space="preserve"> IF( InpS!AZ90,InpS!AZ90, AY229 * ( 1 + AZ$6) )</f>
        <v>31.790421276810822</v>
      </c>
      <c r="BA229" s="101">
        <f xml:space="preserve"> IF( InpS!BA90,InpS!BA90, AZ229 * ( 1 + BA$6) )</f>
        <v>32.426128136019152</v>
      </c>
      <c r="BB229" s="101">
        <f xml:space="preserve"> IF( InpS!BB90,InpS!BB90, BA229 * ( 1 + BB$6) )</f>
        <v>33.074547101409578</v>
      </c>
      <c r="BC229" s="101">
        <f xml:space="preserve"> IF( InpS!BC90,InpS!BC90, BB229 * ( 1 + BC$6) )</f>
        <v>33.735932374492201</v>
      </c>
      <c r="BD229" s="101">
        <f xml:space="preserve"> IF( InpS!BD90,InpS!BD90, BC229 * ( 1 + BD$6) )</f>
        <v>34.410543239995157</v>
      </c>
      <c r="BE229" s="101">
        <f xml:space="preserve"> IF( InpS!BE90,InpS!BE90, BD229 * ( 1 + BE$6) )</f>
        <v>35.098644167512788</v>
      </c>
      <c r="BF229" s="101">
        <f xml:space="preserve"> IF( InpS!BF90,InpS!BF90, BE229 * ( 1 + BF$6) )</f>
        <v>35.800504915186359</v>
      </c>
      <c r="BG229" s="101">
        <f xml:space="preserve"> IF( InpS!BG90,InpS!BG90, BF229 * ( 1 + BG$6) )</f>
        <v>36.516400635458126</v>
      </c>
      <c r="BH229" s="101">
        <f xml:space="preserve"> IF( InpS!BH90,InpS!BH90, BG229 * ( 1 + BH$6) )</f>
        <v>37.246611982940117</v>
      </c>
      <c r="BI229" s="101">
        <f xml:space="preserve"> IF( InpS!BI90,InpS!BI90, BH229 * ( 1 + BI$6) )</f>
        <v>37.991425224439929</v>
      </c>
      <c r="BJ229" s="101">
        <f xml:space="preserve"> IF( InpS!BJ90,InpS!BJ90, BI229 * ( 1 + BJ$6) )</f>
        <v>38.751132351186747</v>
      </c>
      <c r="BK229" s="101">
        <f xml:space="preserve"> IF( InpS!BK90,InpS!BK90, BJ229 * ( 1 + BK$6) )</f>
        <v>39.526031193301449</v>
      </c>
      <c r="BL229" s="101">
        <f xml:space="preserve"> IF( InpS!BL90,InpS!BL90, BK229 * ( 1 + BL$6) )</f>
        <v>40.316425536555805</v>
      </c>
      <c r="BM229" s="101">
        <f xml:space="preserve"> IF( InpS!BM90,InpS!BM90, BL229 * ( 1 + BM$6) )</f>
        <v>41.122625241466466</v>
      </c>
      <c r="BN229" s="101">
        <f xml:space="preserve"> IF( InpS!BN90,InpS!BN90, BM229 * ( 1 + BN$6) )</f>
        <v>41.944946364770445</v>
      </c>
      <c r="BO229" s="101">
        <f xml:space="preserve"> IF( InpS!BO90,InpS!BO90, BN229 * ( 1 + BO$6) )</f>
        <v>42.783711283329744</v>
      </c>
      <c r="BP229" s="101">
        <f xml:space="preserve"> IF( InpS!BP90,InpS!BP90, BO229 * ( 1 + BP$6) )</f>
        <v>43.63924882051365</v>
      </c>
      <c r="BQ229" s="101">
        <f xml:space="preserve"> IF( InpS!BQ90,InpS!BQ90, BP229 * ( 1 + BQ$6) )</f>
        <v>44.511894375108284</v>
      </c>
      <c r="BR229" s="101">
        <f xml:space="preserve"> IF( InpS!BR90,InpS!BR90, BQ229 * ( 1 + BR$6) )</f>
        <v>45.401990052803932</v>
      </c>
      <c r="BS229" s="101">
        <f xml:space="preserve"> IF( InpS!BS90,InpS!BS90, BR229 * ( 1 + BS$6) )</f>
        <v>46.3098848003117</v>
      </c>
      <c r="BT229" s="101">
        <f xml:space="preserve"> IF( InpS!BT90,InpS!BT90, BS229 * ( 1 + BT$6) )</f>
        <v>47.235934542162084</v>
      </c>
      <c r="BU229" s="101">
        <f xml:space="preserve"> IF( InpS!BU90,InpS!BU90, BT229 * ( 1 + BU$6) )</f>
        <v>48.180502320239057</v>
      </c>
      <c r="BV229" s="101">
        <f xml:space="preserve"> IF( InpS!BV90,InpS!BV90, BU229 * ( 1 + BV$6) )</f>
        <v>49.143958436104391</v>
      </c>
      <c r="BW229" s="101">
        <f xml:space="preserve"> IF( InpS!BW90,InpS!BW90, BV229 * ( 1 + BW$6) )</f>
        <v>50.126680596168029</v>
      </c>
      <c r="BX229" s="101">
        <f xml:space="preserve"> IF( InpS!BX90,InpS!BX90, BW229 * ( 1 + BX$6) )</f>
        <v>51.129054059761394</v>
      </c>
      <c r="BY229" s="101">
        <f xml:space="preserve"> IF( InpS!BY90,InpS!BY90, BX229 * ( 1 + BY$6) )</f>
        <v>52.151471790171684</v>
      </c>
      <c r="BZ229" s="101">
        <f xml:space="preserve"> IF( InpS!BZ90,InpS!BZ90, BY229 * ( 1 + BZ$6) )</f>
        <v>53.194334608696359</v>
      </c>
      <c r="CA229" s="101">
        <f xml:space="preserve"> IF( InpS!CA90,InpS!CA90, BZ229 * ( 1 + CA$6) )</f>
        <v>54.258051351778278</v>
      </c>
      <c r="CB229" s="101">
        <f xml:space="preserve"> IF( InpS!CB90,InpS!CB90, CA229 * ( 1 + CB$6) )</f>
        <v>55.343039031282956</v>
      </c>
      <c r="CC229" s="101">
        <f xml:space="preserve"> IF( InpS!CC90,InpS!CC90, CB229 * ( 1 + CC$6) )</f>
        <v>56.449722997980935</v>
      </c>
      <c r="CD229" s="101">
        <f xml:space="preserve"> IF( InpS!CD90,InpS!CD90, CC229 * ( 1 + CD$6) )</f>
        <v>57.578537108299216</v>
      </c>
      <c r="CE229" s="101">
        <f xml:space="preserve"> IF( InpS!CE90,InpS!CE90, CD229 * ( 1 + CE$6) )</f>
        <v>58.729923894407236</v>
      </c>
      <c r="CF229" s="101">
        <f xml:space="preserve"> IF( InpS!CF90,InpS!CF90, CE229 * ( 1 + CF$6) )</f>
        <v>59.904334737703969</v>
      </c>
      <c r="CG229" s="101">
        <f xml:space="preserve"> IF( InpS!CG90,InpS!CG90, CF229 * ( 1 + CG$6) )</f>
        <v>61.102230045774277</v>
      </c>
      <c r="CH229" s="101">
        <f xml:space="preserve"> IF( InpS!CH90,InpS!CH90, CG229 * ( 1 + CH$6) )</f>
        <v>62.324079432883771</v>
      </c>
      <c r="CI229" s="101">
        <f xml:space="preserve"> IF( InpS!CI90,InpS!CI90, CH229 * ( 1 + CI$6) )</f>
        <v>63.570361904083022</v>
      </c>
      <c r="CJ229" s="101">
        <f xml:space="preserve"> IF( InpS!CJ90,InpS!CJ90, CI229 * ( 1 + CJ$6) )</f>
        <v>64.841566042993236</v>
      </c>
      <c r="CK229" s="101">
        <f xml:space="preserve"> IF( InpS!CK90,InpS!CK90, CJ229 * ( 1 + CK$6) )</f>
        <v>66.138190203347108</v>
      </c>
      <c r="CL229" s="101">
        <f xml:space="preserve"> IF( InpS!CL90,InpS!CL90, CK229 * ( 1 + CL$6) )</f>
        <v>67.460742704359788</v>
      </c>
      <c r="CM229" s="101">
        <f xml:space="preserve"> IF( InpS!CM90,InpS!CM90, CL229 * ( 1 + CM$6) )</f>
        <v>68.809742030006717</v>
      </c>
      <c r="CN229" s="101">
        <f xml:space="preserve"> IF( InpS!CN90,InpS!CN90, CM229 * ( 1 + CN$6) )</f>
        <v>70.185717032286377</v>
      </c>
      <c r="CO229" s="101">
        <f xml:space="preserve"> IF( InpS!CO90,InpS!CO90, CN229 * ( 1 + CO$6) )</f>
        <v>71.589207138547565</v>
      </c>
    </row>
    <row r="230" spans="1:93" s="128" customFormat="1" outlineLevel="1" x14ac:dyDescent="0.2">
      <c r="B230" s="152"/>
      <c r="D230" s="153"/>
      <c r="E230" s="128" t="str">
        <f xml:space="preserve"> UserInput!E12</f>
        <v>Surface water connected to public sewer</v>
      </c>
      <c r="G230" s="60" t="b">
        <f xml:space="preserve"> UserInput!G12</f>
        <v>1</v>
      </c>
      <c r="H230" s="154" t="str">
        <f xml:space="preserve"> UserInput!H12</f>
        <v>Boolean</v>
      </c>
      <c r="K230" s="101">
        <f xml:space="preserve"> IF( InpS!K91,InpS!K91, J230 * ( 1 + K$6) )</f>
        <v>3.51</v>
      </c>
      <c r="L230" s="101">
        <f xml:space="preserve"> IF( InpS!L91,InpS!L91, K230 * ( 1 + L$6) )</f>
        <v>3.5625350795135637</v>
      </c>
      <c r="M230" s="101">
        <f xml:space="preserve"> IF( InpS!M91,InpS!M91, L230 * ( 1 + M$6) )</f>
        <v>3.6087913017938891</v>
      </c>
      <c r="N230" s="101">
        <f xml:space="preserve"> IF( InpS!N91,InpS!N91, M230 * ( 1 + N$6) )</f>
        <v>3.6657812790088591</v>
      </c>
      <c r="O230" s="101">
        <f xml:space="preserve"> IF( InpS!O91,InpS!O91, N230 * ( 1 + O$6) )</f>
        <v>3.7321928045556629</v>
      </c>
      <c r="P230" s="101">
        <f xml:space="preserve"> IF( InpS!P91,InpS!P91, O230 * ( 1 + P$6) )</f>
        <v>3.8023932756767111</v>
      </c>
      <c r="Q230" s="101">
        <f xml:space="preserve"> IF( InpS!Q91,InpS!Q91, P230 * ( 1 + Q$6) )</f>
        <v>3.8746434862059713</v>
      </c>
      <c r="R230" s="101">
        <f xml:space="preserve"> IF( InpS!R91,InpS!R91, Q230 * ( 1 + R$6) )</f>
        <v>3.9505155439218167</v>
      </c>
      <c r="S230" s="101">
        <f xml:space="preserve"> IF( InpS!S91,InpS!S91, R230 * ( 1 + S$6) )</f>
        <v>4.0295132334086219</v>
      </c>
      <c r="T230" s="101">
        <f xml:space="preserve"> IF( InpS!T91,InpS!T91, S230 * ( 1 + T$6) )</f>
        <v>4.110090624297654</v>
      </c>
      <c r="U230" s="101">
        <f xml:space="preserve"> IF( InpS!U91,InpS!U91, T230 * ( 1 + U$6) )</f>
        <v>4.1922793055700138</v>
      </c>
      <c r="V230" s="101">
        <f xml:space="preserve"> IF( InpS!V91,InpS!V91, U230 * ( 1 + V$6) )</f>
        <v>4.2761114978855019</v>
      </c>
      <c r="W230" s="101">
        <f xml:space="preserve"> IF( InpS!W91,InpS!W91, V230 * ( 1 + W$6) )</f>
        <v>4.3616200662141731</v>
      </c>
      <c r="X230" s="101">
        <f xml:space="preserve"> IF( InpS!X91,InpS!X91, W230 * ( 1 + X$6) )</f>
        <v>4.448838532720484</v>
      </c>
      <c r="Y230" s="101">
        <f xml:space="preserve"> IF( InpS!Y91,InpS!Y91, X230 * ( 1 + Y$6) )</f>
        <v>4.5378010899050816</v>
      </c>
      <c r="Z230" s="101">
        <f xml:space="preserve"> IF( InpS!Z91,InpS!Z91, Y230 * ( 1 + Z$6) )</f>
        <v>4.628542614009385</v>
      </c>
      <c r="AA230" s="101">
        <f xml:space="preserve"> IF( InpS!AA91,InpS!AA91, Z230 * ( 1 + AA$6) )</f>
        <v>4.7210986786882172</v>
      </c>
      <c r="AB230" s="101">
        <f xml:space="preserve"> IF( InpS!AB91,InpS!AB91, AA230 * ( 1 + AB$6) )</f>
        <v>4.8155055689558433</v>
      </c>
      <c r="AC230" s="101">
        <f xml:space="preserve"> IF( InpS!AC91,InpS!AC91, AB230 * ( 1 + AC$6) )</f>
        <v>4.9118002954108881</v>
      </c>
      <c r="AD230" s="101">
        <f xml:space="preserve"> IF( InpS!AD91,InpS!AD91, AC230 * ( 1 + AD$6) )</f>
        <v>5.0100206087457053</v>
      </c>
      <c r="AE230" s="101">
        <f xml:space="preserve"> IF( InpS!AE91,InpS!AE91, AD230 * ( 1 + AE$6) )</f>
        <v>5.1102050145458868</v>
      </c>
      <c r="AF230" s="101">
        <f xml:space="preserve"> IF( InpS!AF91,InpS!AF91, AE230 * ( 1 + AF$6) )</f>
        <v>5.2123927883857153</v>
      </c>
      <c r="AG230" s="101">
        <f xml:space="preserve"> IF( InpS!AG91,InpS!AG91, AF230 * ( 1 + AG$6) )</f>
        <v>5.3166239912254794</v>
      </c>
      <c r="AH230" s="101">
        <f xml:space="preserve"> IF( InpS!AH91,InpS!AH91, AG230 * ( 1 + AH$6) )</f>
        <v>5.4229394851166841</v>
      </c>
      <c r="AI230" s="101">
        <f xml:space="preserve"> IF( InpS!AI91,InpS!AI91, AH230 * ( 1 + AI$6) )</f>
        <v>5.5313809492213144</v>
      </c>
      <c r="AJ230" s="101">
        <f xml:space="preserve"> IF( InpS!AJ91,InpS!AJ91, AI230 * ( 1 + AJ$6) )</f>
        <v>5.6419908961514365</v>
      </c>
      <c r="AK230" s="101">
        <f xml:space="preserve"> IF( InpS!AK91,InpS!AK91, AJ230 * ( 1 + AK$6) )</f>
        <v>5.7548126886355346</v>
      </c>
      <c r="AL230" s="101">
        <f xml:space="preserve"> IF( InpS!AL91,InpS!AL91, AK230 * ( 1 + AL$6) )</f>
        <v>5.8698905565181256</v>
      </c>
      <c r="AM230" s="101">
        <f xml:space="preserve"> IF( InpS!AM91,InpS!AM91, AL230 * ( 1 + AM$6) )</f>
        <v>5.987269614099306</v>
      </c>
      <c r="AN230" s="101">
        <f xml:space="preserve"> IF( InpS!AN91,InpS!AN91, AM230 * ( 1 + AN$6) )</f>
        <v>6.106995877821042</v>
      </c>
      <c r="AO230" s="101">
        <f xml:space="preserve"> IF( InpS!AO91,InpS!AO91, AN230 * ( 1 + AO$6) )</f>
        <v>6.2291162843071213</v>
      </c>
      <c r="AP230" s="101">
        <f xml:space="preserve"> IF( InpS!AP91,InpS!AP91, AO230 * ( 1 + AP$6) )</f>
        <v>6.3536787087638507</v>
      </c>
      <c r="AQ230" s="101">
        <f xml:space="preserve"> IF( InpS!AQ91,InpS!AQ91, AP230 * ( 1 + AQ$6) )</f>
        <v>6.4807319837487078</v>
      </c>
      <c r="AR230" s="101">
        <f xml:space="preserve"> IF( InpS!AR91,InpS!AR91, AQ230 * ( 1 + AR$6) )</f>
        <v>6.6103259183143068</v>
      </c>
      <c r="AS230" s="101">
        <f xml:space="preserve"> IF( InpS!AS91,InpS!AS91, AR230 * ( 1 + AS$6) )</f>
        <v>6.7425113175351807</v>
      </c>
      <c r="AT230" s="101">
        <f xml:space="preserve"> IF( InpS!AT91,InpS!AT91, AS230 * ( 1 + AT$6) )</f>
        <v>6.8773400024250373</v>
      </c>
      <c r="AU230" s="101">
        <f xml:space="preserve"> IF( InpS!AU91,InpS!AU91, AT230 * ( 1 + AU$6) )</f>
        <v>7.0148648302522956</v>
      </c>
      <c r="AV230" s="101">
        <f xml:space="preserve"> IF( InpS!AV91,InpS!AV91, AU230 * ( 1 + AV$6) )</f>
        <v>7.155139715261873</v>
      </c>
      <c r="AW230" s="101">
        <f xml:space="preserve"> IF( InpS!AW91,InpS!AW91, AV230 * ( 1 + AW$6) )</f>
        <v>7.298219649811335</v>
      </c>
      <c r="AX230" s="101">
        <f xml:space="preserve"> IF( InpS!AX91,InpS!AX91, AW230 * ( 1 + AX$6) )</f>
        <v>7.444160725929704</v>
      </c>
      <c r="AY230" s="101">
        <f xml:space="preserve"> IF( InpS!AY91,InpS!AY91, AX230 * ( 1 + AY$6) )</f>
        <v>7.5930201573073779</v>
      </c>
      <c r="AZ230" s="101">
        <f xml:space="preserve"> IF( InpS!AZ91,InpS!AZ91, AY230 * ( 1 + AZ$6) )</f>
        <v>7.744856301725771</v>
      </c>
      <c r="BA230" s="101">
        <f xml:space="preserve"> IF( InpS!BA91,InpS!BA91, AZ230 * ( 1 + BA$6) )</f>
        <v>7.8997286839354803</v>
      </c>
      <c r="BB230" s="101">
        <f xml:space="preserve"> IF( InpS!BB91,InpS!BB91, BA230 * ( 1 + BB$6) )</f>
        <v>8.0576980189919407</v>
      </c>
      <c r="BC230" s="101">
        <f xml:space="preserve"> IF( InpS!BC91,InpS!BC91, BB230 * ( 1 + BC$6) )</f>
        <v>8.2188262360577209</v>
      </c>
      <c r="BD230" s="101">
        <f xml:space="preserve"> IF( InpS!BD91,InpS!BD91, BC230 * ( 1 + BD$6) )</f>
        <v>8.3831765026807812</v>
      </c>
      <c r="BE230" s="101">
        <f xml:space="preserve"> IF( InpS!BE91,InpS!BE91, BD230 * ( 1 + BE$6) )</f>
        <v>8.5508132495582316</v>
      </c>
      <c r="BF230" s="101">
        <f xml:space="preserve"> IF( InpS!BF91,InpS!BF91, BE230 * ( 1 + BF$6) )</f>
        <v>8.7218021957952772</v>
      </c>
      <c r="BG230" s="101">
        <f xml:space="preserve"> IF( InpS!BG91,InpS!BG91, BF230 * ( 1 + BG$6) )</f>
        <v>8.8962103746692609</v>
      </c>
      <c r="BH230" s="101">
        <f xml:space="preserve"> IF( InpS!BH91,InpS!BH91, BG230 * ( 1 + BH$6) )</f>
        <v>9.0741061599089115</v>
      </c>
      <c r="BI230" s="101">
        <f xml:space="preserve"> IF( InpS!BI91,InpS!BI91, BH230 * ( 1 + BI$6) )</f>
        <v>9.2555592924990862</v>
      </c>
      <c r="BJ230" s="101">
        <f xml:space="preserve"> IF( InpS!BJ91,InpS!BJ91, BI230 * ( 1 + BJ$6) )</f>
        <v>9.4406409080215248</v>
      </c>
      <c r="BK230" s="101">
        <f xml:space="preserve"> IF( InpS!BK91,InpS!BK91, BJ230 * ( 1 + BK$6) )</f>
        <v>9.6294235645423356</v>
      </c>
      <c r="BL230" s="101">
        <f xml:space="preserve"> IF( InpS!BL91,InpS!BL91, BK230 * ( 1 + BL$6) )</f>
        <v>9.8219812710571315</v>
      </c>
      <c r="BM230" s="101">
        <f xml:space="preserve"> IF( InpS!BM91,InpS!BM91, BL230 * ( 1 + BM$6) )</f>
        <v>10.018389516504993</v>
      </c>
      <c r="BN230" s="101">
        <f xml:space="preserve"> IF( InpS!BN91,InpS!BN91, BM230 * ( 1 + BN$6) )</f>
        <v>10.2187252993626</v>
      </c>
      <c r="BO230" s="101">
        <f xml:space="preserve"> IF( InpS!BO91,InpS!BO91, BN230 * ( 1 + BO$6) )</f>
        <v>10.42306715783017</v>
      </c>
      <c r="BP230" s="101">
        <f xml:space="preserve"> IF( InpS!BP91,InpS!BP91, BO230 * ( 1 + BP$6) )</f>
        <v>10.631495200621002</v>
      </c>
      <c r="BQ230" s="101">
        <f xml:space="preserve"> IF( InpS!BQ91,InpS!BQ91, BP230 * ( 1 + BQ$6) )</f>
        <v>10.844091138366725</v>
      </c>
      <c r="BR230" s="101">
        <f xml:space="preserve"> IF( InpS!BR91,InpS!BR91, BQ230 * ( 1 + BR$6) )</f>
        <v>11.060938315650548</v>
      </c>
      <c r="BS230" s="101">
        <f xml:space="preserve"> IF( InpS!BS91,InpS!BS91, BR230 * ( 1 + BS$6) )</f>
        <v>11.282121743681063</v>
      </c>
      <c r="BT230" s="101">
        <f xml:space="preserve"> IF( InpS!BT91,InpS!BT91, BS230 * ( 1 + BT$6) )</f>
        <v>11.507728133619441</v>
      </c>
      <c r="BU230" s="101">
        <f xml:space="preserve"> IF( InpS!BU91,InpS!BU91, BT230 * ( 1 + BU$6) )</f>
        <v>11.737845930573041</v>
      </c>
      <c r="BV230" s="101">
        <f xml:space="preserve"> IF( InpS!BV91,InpS!BV91, BU230 * ( 1 + BV$6) )</f>
        <v>11.972565348268798</v>
      </c>
      <c r="BW230" s="101">
        <f xml:space="preserve"> IF( InpS!BW91,InpS!BW91, BV230 * ( 1 + BW$6) )</f>
        <v>12.211978404419968</v>
      </c>
      <c r="BX230" s="101">
        <f xml:space="preserve"> IF( InpS!BX91,InpS!BX91, BW230 * ( 1 + BX$6) )</f>
        <v>12.456178956800082</v>
      </c>
      <c r="BY230" s="101">
        <f xml:space="preserve"> IF( InpS!BY91,InpS!BY91, BX230 * ( 1 + BY$6) )</f>
        <v>12.705262740038284</v>
      </c>
      <c r="BZ230" s="101">
        <f xml:space="preserve"> IF( InpS!BZ91,InpS!BZ91, BY230 * ( 1 + BZ$6) )</f>
        <v>12.959327403150438</v>
      </c>
      <c r="CA230" s="101">
        <f xml:space="preserve"> IF( InpS!CA91,InpS!CA91, BZ230 * ( 1 + CA$6) )</f>
        <v>13.218472547820745</v>
      </c>
      <c r="CB230" s="101">
        <f xml:space="preserve"> IF( InpS!CB91,InpS!CB91, CA230 * ( 1 + CB$6) )</f>
        <v>13.482799767448885</v>
      </c>
      <c r="CC230" s="101">
        <f xml:space="preserve"> IF( InpS!CC91,InpS!CC91, CB230 * ( 1 + CC$6) )</f>
        <v>13.752412686977944</v>
      </c>
      <c r="CD230" s="101">
        <f xml:space="preserve"> IF( InpS!CD91,InpS!CD91, CC230 * ( 1 + CD$6) )</f>
        <v>14.02741700351881</v>
      </c>
      <c r="CE230" s="101">
        <f xml:space="preserve"> IF( InpS!CE91,InpS!CE91, CD230 * ( 1 + CE$6) )</f>
        <v>14.307920527786893</v>
      </c>
      <c r="CF230" s="101">
        <f xml:space="preserve"> IF( InpS!CF91,InpS!CF91, CE230 * ( 1 + CF$6) )</f>
        <v>14.594033226367472</v>
      </c>
      <c r="CG230" s="101">
        <f xml:space="preserve"> IF( InpS!CG91,InpS!CG91, CF230 * ( 1 + CG$6) )</f>
        <v>14.885867264826203</v>
      </c>
      <c r="CH230" s="101">
        <f xml:space="preserve"> IF( InpS!CH91,InpS!CH91, CG230 * ( 1 + CH$6) )</f>
        <v>15.1835370516817</v>
      </c>
      <c r="CI230" s="101">
        <f xml:space="preserve"> IF( InpS!CI91,InpS!CI91, CH230 * ( 1 + CI$6) )</f>
        <v>15.48715928325743</v>
      </c>
      <c r="CJ230" s="101">
        <f xml:space="preserve"> IF( InpS!CJ91,InpS!CJ91, CI230 * ( 1 + CJ$6) )</f>
        <v>15.796852989430498</v>
      </c>
      <c r="CK230" s="101">
        <f xml:space="preserve"> IF( InpS!CK91,InpS!CK91, CJ230 * ( 1 + CK$6) )</f>
        <v>16.112739580295266</v>
      </c>
      <c r="CL230" s="101">
        <f xml:space="preserve"> IF( InpS!CL91,InpS!CL91, CK230 * ( 1 + CL$6) )</f>
        <v>16.434942893760095</v>
      </c>
      <c r="CM230" s="101">
        <f xml:space="preserve"> IF( InpS!CM91,InpS!CM91, CL230 * ( 1 + CM$6) )</f>
        <v>16.763589244095865</v>
      </c>
      <c r="CN230" s="101">
        <f xml:space="preserve"> IF( InpS!CN91,InpS!CN91, CM230 * ( 1 + CN$6) )</f>
        <v>17.098807471455316</v>
      </c>
      <c r="CO230" s="101">
        <f xml:space="preserve"> IF( InpS!CO91,InpS!CO91, CN230 * ( 1 + CO$6) )</f>
        <v>17.440728992382617</v>
      </c>
    </row>
    <row r="231" spans="1:93" s="128" customFormat="1" outlineLevel="1" x14ac:dyDescent="0.2">
      <c r="B231" s="152"/>
      <c r="D231" s="153"/>
      <c r="E231" s="128" t="str">
        <f xml:space="preserve"> InpC!E66</f>
        <v>Include highway drainage in charge to NAV</v>
      </c>
      <c r="G231" s="60" t="b">
        <f xml:space="preserve"> InpC!G66</f>
        <v>0</v>
      </c>
      <c r="H231" s="154" t="str">
        <f xml:space="preserve"> InpC!H66</f>
        <v>Boolean</v>
      </c>
      <c r="K231" s="101">
        <f xml:space="preserve"> IF( InpS!K92,InpS!K92, J231 * ( 1 + K$6) )</f>
        <v>3.51</v>
      </c>
      <c r="L231" s="101">
        <f xml:space="preserve"> IF( InpS!L92,InpS!L92, K231 * ( 1 + L$6) )</f>
        <v>3.5625350795135637</v>
      </c>
      <c r="M231" s="101">
        <f xml:space="preserve"> IF( InpS!M92,InpS!M92, L231 * ( 1 + M$6) )</f>
        <v>3.6087913017938891</v>
      </c>
      <c r="N231" s="101">
        <f xml:space="preserve"> IF( InpS!N92,InpS!N92, M231 * ( 1 + N$6) )</f>
        <v>3.6657812790088591</v>
      </c>
      <c r="O231" s="101">
        <f xml:space="preserve"> IF( InpS!O92,InpS!O92, N231 * ( 1 + O$6) )</f>
        <v>3.7321928045556629</v>
      </c>
      <c r="P231" s="101">
        <f xml:space="preserve"> IF( InpS!P92,InpS!P92, O231 * ( 1 + P$6) )</f>
        <v>3.8023932756767111</v>
      </c>
      <c r="Q231" s="101">
        <f xml:space="preserve"> IF( InpS!Q92,InpS!Q92, P231 * ( 1 + Q$6) )</f>
        <v>3.8746434862059713</v>
      </c>
      <c r="R231" s="101">
        <f xml:space="preserve"> IF( InpS!R92,InpS!R92, Q231 * ( 1 + R$6) )</f>
        <v>3.9505155439218167</v>
      </c>
      <c r="S231" s="101">
        <f xml:space="preserve"> IF( InpS!S92,InpS!S92, R231 * ( 1 + S$6) )</f>
        <v>4.0295132334086219</v>
      </c>
      <c r="T231" s="101">
        <f xml:space="preserve"> IF( InpS!T92,InpS!T92, S231 * ( 1 + T$6) )</f>
        <v>4.110090624297654</v>
      </c>
      <c r="U231" s="101">
        <f xml:space="preserve"> IF( InpS!U92,InpS!U92, T231 * ( 1 + U$6) )</f>
        <v>4.1922793055700138</v>
      </c>
      <c r="V231" s="101">
        <f xml:space="preserve"> IF( InpS!V92,InpS!V92, U231 * ( 1 + V$6) )</f>
        <v>4.2761114978855019</v>
      </c>
      <c r="W231" s="101">
        <f xml:space="preserve"> IF( InpS!W92,InpS!W92, V231 * ( 1 + W$6) )</f>
        <v>4.3616200662141731</v>
      </c>
      <c r="X231" s="101">
        <f xml:space="preserve"> IF( InpS!X92,InpS!X92, W231 * ( 1 + X$6) )</f>
        <v>4.448838532720484</v>
      </c>
      <c r="Y231" s="101">
        <f xml:space="preserve"> IF( InpS!Y92,InpS!Y92, X231 * ( 1 + Y$6) )</f>
        <v>4.5378010899050816</v>
      </c>
      <c r="Z231" s="101">
        <f xml:space="preserve"> IF( InpS!Z92,InpS!Z92, Y231 * ( 1 + Z$6) )</f>
        <v>4.628542614009385</v>
      </c>
      <c r="AA231" s="101">
        <f xml:space="preserve"> IF( InpS!AA92,InpS!AA92, Z231 * ( 1 + AA$6) )</f>
        <v>4.7210986786882172</v>
      </c>
      <c r="AB231" s="101">
        <f xml:space="preserve"> IF( InpS!AB92,InpS!AB92, AA231 * ( 1 + AB$6) )</f>
        <v>4.8155055689558433</v>
      </c>
      <c r="AC231" s="101">
        <f xml:space="preserve"> IF( InpS!AC92,InpS!AC92, AB231 * ( 1 + AC$6) )</f>
        <v>4.9118002954108881</v>
      </c>
      <c r="AD231" s="101">
        <f xml:space="preserve"> IF( InpS!AD92,InpS!AD92, AC231 * ( 1 + AD$6) )</f>
        <v>5.0100206087457053</v>
      </c>
      <c r="AE231" s="101">
        <f xml:space="preserve"> IF( InpS!AE92,InpS!AE92, AD231 * ( 1 + AE$6) )</f>
        <v>5.1102050145458868</v>
      </c>
      <c r="AF231" s="101">
        <f xml:space="preserve"> IF( InpS!AF92,InpS!AF92, AE231 * ( 1 + AF$6) )</f>
        <v>5.2123927883857153</v>
      </c>
      <c r="AG231" s="101">
        <f xml:space="preserve"> IF( InpS!AG92,InpS!AG92, AF231 * ( 1 + AG$6) )</f>
        <v>5.3166239912254794</v>
      </c>
      <c r="AH231" s="101">
        <f xml:space="preserve"> IF( InpS!AH92,InpS!AH92, AG231 * ( 1 + AH$6) )</f>
        <v>5.4229394851166841</v>
      </c>
      <c r="AI231" s="101">
        <f xml:space="preserve"> IF( InpS!AI92,InpS!AI92, AH231 * ( 1 + AI$6) )</f>
        <v>5.5313809492213144</v>
      </c>
      <c r="AJ231" s="101">
        <f xml:space="preserve"> IF( InpS!AJ92,InpS!AJ92, AI231 * ( 1 + AJ$6) )</f>
        <v>5.6419908961514365</v>
      </c>
      <c r="AK231" s="101">
        <f xml:space="preserve"> IF( InpS!AK92,InpS!AK92, AJ231 * ( 1 + AK$6) )</f>
        <v>5.7548126886355346</v>
      </c>
      <c r="AL231" s="101">
        <f xml:space="preserve"> IF( InpS!AL92,InpS!AL92, AK231 * ( 1 + AL$6) )</f>
        <v>5.8698905565181256</v>
      </c>
      <c r="AM231" s="101">
        <f xml:space="preserve"> IF( InpS!AM92,InpS!AM92, AL231 * ( 1 + AM$6) )</f>
        <v>5.987269614099306</v>
      </c>
      <c r="AN231" s="101">
        <f xml:space="preserve"> IF( InpS!AN92,InpS!AN92, AM231 * ( 1 + AN$6) )</f>
        <v>6.106995877821042</v>
      </c>
      <c r="AO231" s="101">
        <f xml:space="preserve"> IF( InpS!AO92,InpS!AO92, AN231 * ( 1 + AO$6) )</f>
        <v>6.2291162843071213</v>
      </c>
      <c r="AP231" s="101">
        <f xml:space="preserve"> IF( InpS!AP92,InpS!AP92, AO231 * ( 1 + AP$6) )</f>
        <v>6.3536787087638507</v>
      </c>
      <c r="AQ231" s="101">
        <f xml:space="preserve"> IF( InpS!AQ92,InpS!AQ92, AP231 * ( 1 + AQ$6) )</f>
        <v>6.4807319837487078</v>
      </c>
      <c r="AR231" s="101">
        <f xml:space="preserve"> IF( InpS!AR92,InpS!AR92, AQ231 * ( 1 + AR$6) )</f>
        <v>6.6103259183143068</v>
      </c>
      <c r="AS231" s="101">
        <f xml:space="preserve"> IF( InpS!AS92,InpS!AS92, AR231 * ( 1 + AS$6) )</f>
        <v>6.7425113175351807</v>
      </c>
      <c r="AT231" s="101">
        <f xml:space="preserve"> IF( InpS!AT92,InpS!AT92, AS231 * ( 1 + AT$6) )</f>
        <v>6.8773400024250373</v>
      </c>
      <c r="AU231" s="101">
        <f xml:space="preserve"> IF( InpS!AU92,InpS!AU92, AT231 * ( 1 + AU$6) )</f>
        <v>7.0148648302522956</v>
      </c>
      <c r="AV231" s="101">
        <f xml:space="preserve"> IF( InpS!AV92,InpS!AV92, AU231 * ( 1 + AV$6) )</f>
        <v>7.155139715261873</v>
      </c>
      <c r="AW231" s="101">
        <f xml:space="preserve"> IF( InpS!AW92,InpS!AW92, AV231 * ( 1 + AW$6) )</f>
        <v>7.298219649811335</v>
      </c>
      <c r="AX231" s="101">
        <f xml:space="preserve"> IF( InpS!AX92,InpS!AX92, AW231 * ( 1 + AX$6) )</f>
        <v>7.444160725929704</v>
      </c>
      <c r="AY231" s="101">
        <f xml:space="preserve"> IF( InpS!AY92,InpS!AY92, AX231 * ( 1 + AY$6) )</f>
        <v>7.5930201573073779</v>
      </c>
      <c r="AZ231" s="101">
        <f xml:space="preserve"> IF( InpS!AZ92,InpS!AZ92, AY231 * ( 1 + AZ$6) )</f>
        <v>7.744856301725771</v>
      </c>
      <c r="BA231" s="101">
        <f xml:space="preserve"> IF( InpS!BA92,InpS!BA92, AZ231 * ( 1 + BA$6) )</f>
        <v>7.8997286839354803</v>
      </c>
      <c r="BB231" s="101">
        <f xml:space="preserve"> IF( InpS!BB92,InpS!BB92, BA231 * ( 1 + BB$6) )</f>
        <v>8.0576980189919407</v>
      </c>
      <c r="BC231" s="101">
        <f xml:space="preserve"> IF( InpS!BC92,InpS!BC92, BB231 * ( 1 + BC$6) )</f>
        <v>8.2188262360577209</v>
      </c>
      <c r="BD231" s="101">
        <f xml:space="preserve"> IF( InpS!BD92,InpS!BD92, BC231 * ( 1 + BD$6) )</f>
        <v>8.3831765026807812</v>
      </c>
      <c r="BE231" s="101">
        <f xml:space="preserve"> IF( InpS!BE92,InpS!BE92, BD231 * ( 1 + BE$6) )</f>
        <v>8.5508132495582316</v>
      </c>
      <c r="BF231" s="101">
        <f xml:space="preserve"> IF( InpS!BF92,InpS!BF92, BE231 * ( 1 + BF$6) )</f>
        <v>8.7218021957952772</v>
      </c>
      <c r="BG231" s="101">
        <f xml:space="preserve"> IF( InpS!BG92,InpS!BG92, BF231 * ( 1 + BG$6) )</f>
        <v>8.8962103746692609</v>
      </c>
      <c r="BH231" s="101">
        <f xml:space="preserve"> IF( InpS!BH92,InpS!BH92, BG231 * ( 1 + BH$6) )</f>
        <v>9.0741061599089115</v>
      </c>
      <c r="BI231" s="101">
        <f xml:space="preserve"> IF( InpS!BI92,InpS!BI92, BH231 * ( 1 + BI$6) )</f>
        <v>9.2555592924990862</v>
      </c>
      <c r="BJ231" s="101">
        <f xml:space="preserve"> IF( InpS!BJ92,InpS!BJ92, BI231 * ( 1 + BJ$6) )</f>
        <v>9.4406409080215248</v>
      </c>
      <c r="BK231" s="101">
        <f xml:space="preserve"> IF( InpS!BK92,InpS!BK92, BJ231 * ( 1 + BK$6) )</f>
        <v>9.6294235645423356</v>
      </c>
      <c r="BL231" s="101">
        <f xml:space="preserve"> IF( InpS!BL92,InpS!BL92, BK231 * ( 1 + BL$6) )</f>
        <v>9.8219812710571315</v>
      </c>
      <c r="BM231" s="101">
        <f xml:space="preserve"> IF( InpS!BM92,InpS!BM92, BL231 * ( 1 + BM$6) )</f>
        <v>10.018389516504993</v>
      </c>
      <c r="BN231" s="101">
        <f xml:space="preserve"> IF( InpS!BN92,InpS!BN92, BM231 * ( 1 + BN$6) )</f>
        <v>10.2187252993626</v>
      </c>
      <c r="BO231" s="101">
        <f xml:space="preserve"> IF( InpS!BO92,InpS!BO92, BN231 * ( 1 + BO$6) )</f>
        <v>10.42306715783017</v>
      </c>
      <c r="BP231" s="101">
        <f xml:space="preserve"> IF( InpS!BP92,InpS!BP92, BO231 * ( 1 + BP$6) )</f>
        <v>10.631495200621002</v>
      </c>
      <c r="BQ231" s="101">
        <f xml:space="preserve"> IF( InpS!BQ92,InpS!BQ92, BP231 * ( 1 + BQ$6) )</f>
        <v>10.844091138366725</v>
      </c>
      <c r="BR231" s="101">
        <f xml:space="preserve"> IF( InpS!BR92,InpS!BR92, BQ231 * ( 1 + BR$6) )</f>
        <v>11.060938315650548</v>
      </c>
      <c r="BS231" s="101">
        <f xml:space="preserve"> IF( InpS!BS92,InpS!BS92, BR231 * ( 1 + BS$6) )</f>
        <v>11.282121743681063</v>
      </c>
      <c r="BT231" s="101">
        <f xml:space="preserve"> IF( InpS!BT92,InpS!BT92, BS231 * ( 1 + BT$6) )</f>
        <v>11.507728133619441</v>
      </c>
      <c r="BU231" s="101">
        <f xml:space="preserve"> IF( InpS!BU92,InpS!BU92, BT231 * ( 1 + BU$6) )</f>
        <v>11.737845930573041</v>
      </c>
      <c r="BV231" s="101">
        <f xml:space="preserve"> IF( InpS!BV92,InpS!BV92, BU231 * ( 1 + BV$6) )</f>
        <v>11.972565348268798</v>
      </c>
      <c r="BW231" s="101">
        <f xml:space="preserve"> IF( InpS!BW92,InpS!BW92, BV231 * ( 1 + BW$6) )</f>
        <v>12.211978404419968</v>
      </c>
      <c r="BX231" s="101">
        <f xml:space="preserve"> IF( InpS!BX92,InpS!BX92, BW231 * ( 1 + BX$6) )</f>
        <v>12.456178956800082</v>
      </c>
      <c r="BY231" s="101">
        <f xml:space="preserve"> IF( InpS!BY92,InpS!BY92, BX231 * ( 1 + BY$6) )</f>
        <v>12.705262740038284</v>
      </c>
      <c r="BZ231" s="101">
        <f xml:space="preserve"> IF( InpS!BZ92,InpS!BZ92, BY231 * ( 1 + BZ$6) )</f>
        <v>12.959327403150438</v>
      </c>
      <c r="CA231" s="101">
        <f xml:space="preserve"> IF( InpS!CA92,InpS!CA92, BZ231 * ( 1 + CA$6) )</f>
        <v>13.218472547820745</v>
      </c>
      <c r="CB231" s="101">
        <f xml:space="preserve"> IF( InpS!CB92,InpS!CB92, CA231 * ( 1 + CB$6) )</f>
        <v>13.482799767448885</v>
      </c>
      <c r="CC231" s="101">
        <f xml:space="preserve"> IF( InpS!CC92,InpS!CC92, CB231 * ( 1 + CC$6) )</f>
        <v>13.752412686977944</v>
      </c>
      <c r="CD231" s="101">
        <f xml:space="preserve"> IF( InpS!CD92,InpS!CD92, CC231 * ( 1 + CD$6) )</f>
        <v>14.02741700351881</v>
      </c>
      <c r="CE231" s="101">
        <f xml:space="preserve"> IF( InpS!CE92,InpS!CE92, CD231 * ( 1 + CE$6) )</f>
        <v>14.307920527786893</v>
      </c>
      <c r="CF231" s="101">
        <f xml:space="preserve"> IF( InpS!CF92,InpS!CF92, CE231 * ( 1 + CF$6) )</f>
        <v>14.594033226367472</v>
      </c>
      <c r="CG231" s="101">
        <f xml:space="preserve"> IF( InpS!CG92,InpS!CG92, CF231 * ( 1 + CG$6) )</f>
        <v>14.885867264826203</v>
      </c>
      <c r="CH231" s="101">
        <f xml:space="preserve"> IF( InpS!CH92,InpS!CH92, CG231 * ( 1 + CH$6) )</f>
        <v>15.1835370516817</v>
      </c>
      <c r="CI231" s="101">
        <f xml:space="preserve"> IF( InpS!CI92,InpS!CI92, CH231 * ( 1 + CI$6) )</f>
        <v>15.48715928325743</v>
      </c>
      <c r="CJ231" s="101">
        <f xml:space="preserve"> IF( InpS!CJ92,InpS!CJ92, CI231 * ( 1 + CJ$6) )</f>
        <v>15.796852989430498</v>
      </c>
      <c r="CK231" s="101">
        <f xml:space="preserve"> IF( InpS!CK92,InpS!CK92, CJ231 * ( 1 + CK$6) )</f>
        <v>16.112739580295266</v>
      </c>
      <c r="CL231" s="101">
        <f xml:space="preserve"> IF( InpS!CL92,InpS!CL92, CK231 * ( 1 + CL$6) )</f>
        <v>16.434942893760095</v>
      </c>
      <c r="CM231" s="101">
        <f xml:space="preserve"> IF( InpS!CM92,InpS!CM92, CL231 * ( 1 + CM$6) )</f>
        <v>16.763589244095865</v>
      </c>
      <c r="CN231" s="101">
        <f xml:space="preserve"> IF( InpS!CN92,InpS!CN92, CM231 * ( 1 + CN$6) )</f>
        <v>17.098807471455316</v>
      </c>
      <c r="CO231" s="101">
        <f xml:space="preserve"> IF( InpS!CO92,InpS!CO92, CN231 * ( 1 + CO$6) )</f>
        <v>17.440728992382617</v>
      </c>
    </row>
    <row r="232" spans="1:93" s="128" customFormat="1" outlineLevel="1" x14ac:dyDescent="0.2">
      <c r="B232" s="152"/>
      <c r="D232" s="153"/>
      <c r="H232" s="166"/>
    </row>
    <row r="233" spans="1:93" s="86" customFormat="1" outlineLevel="1" x14ac:dyDescent="0.2">
      <c r="B233" s="176"/>
      <c r="D233" s="177"/>
      <c r="E233" s="173" t="str">
        <f xml:space="preserve"> E202</f>
        <v>Standing charges</v>
      </c>
      <c r="G233" s="173"/>
      <c r="H233" s="396" t="str">
        <f xml:space="preserve"> H202</f>
        <v>£</v>
      </c>
      <c r="K233" s="397">
        <f xml:space="preserve"> K202</f>
        <v>169.24999999999994</v>
      </c>
      <c r="L233" s="397">
        <f t="shared" ref="L233:BW233" si="265" xml:space="preserve"> L202</f>
        <v>300.01666666666671</v>
      </c>
      <c r="M233" s="397">
        <f t="shared" si="265"/>
        <v>166.99199999999999</v>
      </c>
      <c r="N233" s="397">
        <f t="shared" si="265"/>
        <v>34.496000000000009</v>
      </c>
      <c r="O233" s="397">
        <f t="shared" si="265"/>
        <v>35.280000000000008</v>
      </c>
      <c r="P233" s="397">
        <f t="shared" si="265"/>
        <v>36.064000000000007</v>
      </c>
      <c r="Q233" s="397">
        <f t="shared" si="265"/>
        <v>36.847999999999999</v>
      </c>
      <c r="R233" s="397">
        <f t="shared" si="265"/>
        <v>37.631999999999991</v>
      </c>
      <c r="S233" s="397">
        <f t="shared" si="265"/>
        <v>38.415999999999997</v>
      </c>
      <c r="T233" s="397">
        <f t="shared" si="265"/>
        <v>39.184197265795945</v>
      </c>
      <c r="U233" s="397">
        <f t="shared" si="265"/>
        <v>39.967756022615831</v>
      </c>
      <c r="V233" s="397">
        <f t="shared" si="265"/>
        <v>40.766983451202179</v>
      </c>
      <c r="W233" s="397">
        <f t="shared" si="265"/>
        <v>41.582192874930882</v>
      </c>
      <c r="X233" s="397">
        <f t="shared" si="265"/>
        <v>42.413703882644377</v>
      </c>
      <c r="Y233" s="397">
        <f t="shared" si="265"/>
        <v>43.261842453940858</v>
      </c>
      <c r="Z233" s="397">
        <f t="shared" si="265"/>
        <v>44.126941086969076</v>
      </c>
      <c r="AA233" s="397">
        <f t="shared" si="265"/>
        <v>45.009338928778448</v>
      </c>
      <c r="AB233" s="397">
        <f t="shared" si="265"/>
        <v>45.909381908275812</v>
      </c>
      <c r="AC233" s="397">
        <f t="shared" si="265"/>
        <v>46.827422871840952</v>
      </c>
      <c r="AD233" s="397">
        <f t="shared" si="265"/>
        <v>47.763821721654018</v>
      </c>
      <c r="AE233" s="397">
        <f t="shared" si="265"/>
        <v>48.718945556788846</v>
      </c>
      <c r="AF233" s="397">
        <f t="shared" si="265"/>
        <v>49.693168817127919</v>
      </c>
      <c r="AG233" s="397">
        <f t="shared" si="265"/>
        <v>50.686873430155131</v>
      </c>
      <c r="AH233" s="397">
        <f t="shared" si="265"/>
        <v>51.700448960683829</v>
      </c>
      <c r="AI233" s="397">
        <f t="shared" si="265"/>
        <v>52.734292763578971</v>
      </c>
      <c r="AJ233" s="397">
        <f t="shared" si="265"/>
        <v>53.788810139533382</v>
      </c>
      <c r="AK233" s="397">
        <f t="shared" si="265"/>
        <v>54.864414493958769</v>
      </c>
      <c r="AL233" s="397">
        <f t="shared" si="265"/>
        <v>55.961527499054412</v>
      </c>
      <c r="AM233" s="397">
        <f t="shared" si="265"/>
        <v>57.080579259116305</v>
      </c>
      <c r="AN233" s="397">
        <f t="shared" si="265"/>
        <v>58.222008479152308</v>
      </c>
      <c r="AO233" s="397">
        <f t="shared" si="265"/>
        <v>59.386262636868686</v>
      </c>
      <c r="AP233" s="397">
        <f t="shared" si="265"/>
        <v>60.573798158096324</v>
      </c>
      <c r="AQ233" s="397">
        <f t="shared" si="265"/>
        <v>61.785080595724551</v>
      </c>
      <c r="AR233" s="397">
        <f t="shared" si="265"/>
        <v>63.020584812212945</v>
      </c>
      <c r="AS233" s="397">
        <f t="shared" si="265"/>
        <v>64.28079516575319</v>
      </c>
      <c r="AT233" s="397">
        <f t="shared" si="265"/>
        <v>65.566205700153446</v>
      </c>
      <c r="AU233" s="397">
        <f t="shared" si="265"/>
        <v>66.877320338519567</v>
      </c>
      <c r="AV233" s="397">
        <f t="shared" si="265"/>
        <v>68.214653080809484</v>
      </c>
      <c r="AW233" s="397">
        <f t="shared" si="265"/>
        <v>69.578728205338237</v>
      </c>
      <c r="AX233" s="397">
        <f t="shared" si="265"/>
        <v>70.970080474312113</v>
      </c>
      <c r="AY233" s="397">
        <f t="shared" si="265"/>
        <v>72.389255343472968</v>
      </c>
      <c r="AZ233" s="397">
        <f t="shared" si="265"/>
        <v>73.836809175934988</v>
      </c>
      <c r="BA233" s="397">
        <f t="shared" si="265"/>
        <v>75.313309460296963</v>
      </c>
      <c r="BB233" s="397">
        <f t="shared" si="265"/>
        <v>76.819335033116715</v>
      </c>
      <c r="BC233" s="397">
        <f t="shared" si="265"/>
        <v>78.355476305833875</v>
      </c>
      <c r="BD233" s="397">
        <f t="shared" si="265"/>
        <v>79.922335496230616</v>
      </c>
      <c r="BE233" s="397">
        <f t="shared" si="265"/>
        <v>81.520526864520633</v>
      </c>
      <c r="BF233" s="397">
        <f t="shared" si="265"/>
        <v>83.150676954159579</v>
      </c>
      <c r="BG233" s="397">
        <f t="shared" si="265"/>
        <v>84.813424837470336</v>
      </c>
      <c r="BH233" s="397">
        <f t="shared" si="265"/>
        <v>86.509422366180644</v>
      </c>
      <c r="BI233" s="397">
        <f t="shared" si="265"/>
        <v>88.239334426970046</v>
      </c>
      <c r="BJ233" s="397">
        <f t="shared" si="265"/>
        <v>90.003839202127622</v>
      </c>
      <c r="BK233" s="397">
        <f t="shared" si="265"/>
        <v>91.803628435421331</v>
      </c>
      <c r="BL233" s="397">
        <f t="shared" si="265"/>
        <v>93.639407703284647</v>
      </c>
      <c r="BM233" s="397">
        <f t="shared" si="265"/>
        <v>95.511896691425378</v>
      </c>
      <c r="BN233" s="397">
        <f t="shared" si="265"/>
        <v>97.421829476966224</v>
      </c>
      <c r="BO233" s="397">
        <f t="shared" si="265"/>
        <v>99.369954816227079</v>
      </c>
      <c r="BP233" s="397">
        <f t="shared" si="265"/>
        <v>101.35703643826196</v>
      </c>
      <c r="BQ233" s="397">
        <f t="shared" si="265"/>
        <v>103.38385334426603</v>
      </c>
      <c r="BR233" s="397">
        <f t="shared" si="265"/>
        <v>105.45120011296954</v>
      </c>
      <c r="BS233" s="397">
        <f t="shared" si="265"/>
        <v>107.55988721213872</v>
      </c>
      <c r="BT233" s="397">
        <f t="shared" si="265"/>
        <v>109.71074131630587</v>
      </c>
      <c r="BU233" s="397">
        <f t="shared" si="265"/>
        <v>111.9046056308527</v>
      </c>
      <c r="BV233" s="397">
        <f t="shared" si="265"/>
        <v>114.14234022257475</v>
      </c>
      <c r="BW233" s="397">
        <f t="shared" si="265"/>
        <v>116.42482235685561</v>
      </c>
      <c r="BX233" s="397">
        <f t="shared" ref="BX233:CO233" si="266" xml:space="preserve"> BX202</f>
        <v>118.75294684158371</v>
      </c>
      <c r="BY233" s="397">
        <f t="shared" si="266"/>
        <v>121.12762637794648</v>
      </c>
      <c r="BZ233" s="397">
        <f t="shared" si="266"/>
        <v>123.54979191823938</v>
      </c>
      <c r="CA233" s="397">
        <f t="shared" si="266"/>
        <v>126.02039303082917</v>
      </c>
      <c r="CB233" s="397">
        <f t="shared" si="266"/>
        <v>128.54039827241627</v>
      </c>
      <c r="CC233" s="397">
        <f t="shared" si="266"/>
        <v>131.11079556774092</v>
      </c>
      <c r="CD233" s="397">
        <f t="shared" si="266"/>
        <v>133.73259259688169</v>
      </c>
      <c r="CE233" s="397">
        <f t="shared" si="266"/>
        <v>136.40681719029914</v>
      </c>
      <c r="CF233" s="397">
        <f t="shared" si="266"/>
        <v>139.13451773177968</v>
      </c>
      <c r="CG233" s="397">
        <f t="shared" si="266"/>
        <v>141.91676356943563</v>
      </c>
      <c r="CH233" s="397">
        <f t="shared" si="266"/>
        <v>144.75464543492521</v>
      </c>
      <c r="CI233" s="397">
        <f t="shared" si="266"/>
        <v>147.64927587105518</v>
      </c>
      <c r="CJ233" s="397">
        <f t="shared" si="266"/>
        <v>150.60178966793396</v>
      </c>
      <c r="CK233" s="397">
        <f t="shared" si="266"/>
        <v>153.6133443078466</v>
      </c>
      <c r="CL233" s="397">
        <f t="shared" si="266"/>
        <v>156.68512041902571</v>
      </c>
      <c r="CM233" s="397">
        <f t="shared" si="266"/>
        <v>159.81832223849688</v>
      </c>
      <c r="CN233" s="397">
        <f t="shared" si="266"/>
        <v>163.01417808417861</v>
      </c>
      <c r="CO233" s="397">
        <f t="shared" si="266"/>
        <v>166.27394083642349</v>
      </c>
    </row>
    <row r="234" spans="1:93" s="86" customFormat="1" outlineLevel="1" x14ac:dyDescent="0.2">
      <c r="B234" s="176"/>
      <c r="D234" s="177"/>
      <c r="E234" s="243" t="str">
        <f xml:space="preserve"> E169</f>
        <v>Highway drainage</v>
      </c>
      <c r="F234" s="243">
        <f t="shared" ref="F234:H234" si="267" xml:space="preserve"> F169</f>
        <v>0</v>
      </c>
      <c r="G234" s="156"/>
      <c r="H234" s="395" t="str">
        <f t="shared" si="267"/>
        <v>£</v>
      </c>
      <c r="K234" s="178">
        <f xml:space="preserve"> K169 * $G$231</f>
        <v>0</v>
      </c>
      <c r="L234" s="83">
        <f t="shared" ref="L234:BW234" si="268" xml:space="preserve"> L169 * $G$231</f>
        <v>0</v>
      </c>
      <c r="M234" s="83">
        <f t="shared" si="268"/>
        <v>0</v>
      </c>
      <c r="N234" s="83">
        <f t="shared" si="268"/>
        <v>0</v>
      </c>
      <c r="O234" s="83">
        <f t="shared" si="268"/>
        <v>0</v>
      </c>
      <c r="P234" s="83">
        <f t="shared" si="268"/>
        <v>0</v>
      </c>
      <c r="Q234" s="83">
        <f t="shared" si="268"/>
        <v>0</v>
      </c>
      <c r="R234" s="83">
        <f t="shared" si="268"/>
        <v>0</v>
      </c>
      <c r="S234" s="83">
        <f t="shared" si="268"/>
        <v>0</v>
      </c>
      <c r="T234" s="83">
        <f t="shared" si="268"/>
        <v>0</v>
      </c>
      <c r="U234" s="83">
        <f t="shared" si="268"/>
        <v>0</v>
      </c>
      <c r="V234" s="83">
        <f t="shared" si="268"/>
        <v>0</v>
      </c>
      <c r="W234" s="83">
        <f t="shared" si="268"/>
        <v>0</v>
      </c>
      <c r="X234" s="83">
        <f t="shared" si="268"/>
        <v>0</v>
      </c>
      <c r="Y234" s="83">
        <f t="shared" si="268"/>
        <v>0</v>
      </c>
      <c r="Z234" s="83">
        <f t="shared" si="268"/>
        <v>0</v>
      </c>
      <c r="AA234" s="83">
        <f t="shared" si="268"/>
        <v>0</v>
      </c>
      <c r="AB234" s="83">
        <f t="shared" si="268"/>
        <v>0</v>
      </c>
      <c r="AC234" s="83">
        <f t="shared" si="268"/>
        <v>0</v>
      </c>
      <c r="AD234" s="83">
        <f t="shared" si="268"/>
        <v>0</v>
      </c>
      <c r="AE234" s="83">
        <f t="shared" si="268"/>
        <v>0</v>
      </c>
      <c r="AF234" s="83">
        <f t="shared" si="268"/>
        <v>0</v>
      </c>
      <c r="AG234" s="83">
        <f t="shared" si="268"/>
        <v>0</v>
      </c>
      <c r="AH234" s="83">
        <f t="shared" si="268"/>
        <v>0</v>
      </c>
      <c r="AI234" s="83">
        <f t="shared" si="268"/>
        <v>0</v>
      </c>
      <c r="AJ234" s="83">
        <f t="shared" si="268"/>
        <v>0</v>
      </c>
      <c r="AK234" s="83">
        <f t="shared" si="268"/>
        <v>0</v>
      </c>
      <c r="AL234" s="83">
        <f t="shared" si="268"/>
        <v>0</v>
      </c>
      <c r="AM234" s="83">
        <f t="shared" si="268"/>
        <v>0</v>
      </c>
      <c r="AN234" s="83">
        <f t="shared" si="268"/>
        <v>0</v>
      </c>
      <c r="AO234" s="83">
        <f t="shared" si="268"/>
        <v>0</v>
      </c>
      <c r="AP234" s="83">
        <f t="shared" si="268"/>
        <v>0</v>
      </c>
      <c r="AQ234" s="83">
        <f t="shared" si="268"/>
        <v>0</v>
      </c>
      <c r="AR234" s="83">
        <f t="shared" si="268"/>
        <v>0</v>
      </c>
      <c r="AS234" s="83">
        <f t="shared" si="268"/>
        <v>0</v>
      </c>
      <c r="AT234" s="83">
        <f t="shared" si="268"/>
        <v>0</v>
      </c>
      <c r="AU234" s="83">
        <f t="shared" si="268"/>
        <v>0</v>
      </c>
      <c r="AV234" s="83">
        <f t="shared" si="268"/>
        <v>0</v>
      </c>
      <c r="AW234" s="83">
        <f t="shared" si="268"/>
        <v>0</v>
      </c>
      <c r="AX234" s="83">
        <f t="shared" si="268"/>
        <v>0</v>
      </c>
      <c r="AY234" s="83">
        <f t="shared" si="268"/>
        <v>0</v>
      </c>
      <c r="AZ234" s="83">
        <f t="shared" si="268"/>
        <v>0</v>
      </c>
      <c r="BA234" s="83">
        <f t="shared" si="268"/>
        <v>0</v>
      </c>
      <c r="BB234" s="83">
        <f t="shared" si="268"/>
        <v>0</v>
      </c>
      <c r="BC234" s="83">
        <f t="shared" si="268"/>
        <v>0</v>
      </c>
      <c r="BD234" s="83">
        <f t="shared" si="268"/>
        <v>0</v>
      </c>
      <c r="BE234" s="83">
        <f t="shared" si="268"/>
        <v>0</v>
      </c>
      <c r="BF234" s="83">
        <f t="shared" si="268"/>
        <v>0</v>
      </c>
      <c r="BG234" s="83">
        <f t="shared" si="268"/>
        <v>0</v>
      </c>
      <c r="BH234" s="83">
        <f t="shared" si="268"/>
        <v>0</v>
      </c>
      <c r="BI234" s="83">
        <f t="shared" si="268"/>
        <v>0</v>
      </c>
      <c r="BJ234" s="83">
        <f t="shared" si="268"/>
        <v>0</v>
      </c>
      <c r="BK234" s="83">
        <f t="shared" si="268"/>
        <v>0</v>
      </c>
      <c r="BL234" s="83">
        <f t="shared" si="268"/>
        <v>0</v>
      </c>
      <c r="BM234" s="83">
        <f t="shared" si="268"/>
        <v>0</v>
      </c>
      <c r="BN234" s="83">
        <f t="shared" si="268"/>
        <v>0</v>
      </c>
      <c r="BO234" s="83">
        <f t="shared" si="268"/>
        <v>0</v>
      </c>
      <c r="BP234" s="83">
        <f t="shared" si="268"/>
        <v>0</v>
      </c>
      <c r="BQ234" s="83">
        <f t="shared" si="268"/>
        <v>0</v>
      </c>
      <c r="BR234" s="83">
        <f t="shared" si="268"/>
        <v>0</v>
      </c>
      <c r="BS234" s="83">
        <f t="shared" si="268"/>
        <v>0</v>
      </c>
      <c r="BT234" s="83">
        <f t="shared" si="268"/>
        <v>0</v>
      </c>
      <c r="BU234" s="83">
        <f t="shared" si="268"/>
        <v>0</v>
      </c>
      <c r="BV234" s="83">
        <f t="shared" si="268"/>
        <v>0</v>
      </c>
      <c r="BW234" s="83">
        <f t="shared" si="268"/>
        <v>0</v>
      </c>
      <c r="BX234" s="83">
        <f t="shared" ref="BX234:CO234" si="269" xml:space="preserve"> BX169 * $G$231</f>
        <v>0</v>
      </c>
      <c r="BY234" s="83">
        <f t="shared" si="269"/>
        <v>0</v>
      </c>
      <c r="BZ234" s="83">
        <f t="shared" si="269"/>
        <v>0</v>
      </c>
      <c r="CA234" s="83">
        <f t="shared" si="269"/>
        <v>0</v>
      </c>
      <c r="CB234" s="83">
        <f t="shared" si="269"/>
        <v>0</v>
      </c>
      <c r="CC234" s="83">
        <f t="shared" si="269"/>
        <v>0</v>
      </c>
      <c r="CD234" s="83">
        <f t="shared" si="269"/>
        <v>0</v>
      </c>
      <c r="CE234" s="83">
        <f t="shared" si="269"/>
        <v>0</v>
      </c>
      <c r="CF234" s="83">
        <f t="shared" si="269"/>
        <v>0</v>
      </c>
      <c r="CG234" s="83">
        <f t="shared" si="269"/>
        <v>0</v>
      </c>
      <c r="CH234" s="83">
        <f t="shared" si="269"/>
        <v>0</v>
      </c>
      <c r="CI234" s="83">
        <f t="shared" si="269"/>
        <v>0</v>
      </c>
      <c r="CJ234" s="83">
        <f t="shared" si="269"/>
        <v>0</v>
      </c>
      <c r="CK234" s="83">
        <f t="shared" si="269"/>
        <v>0</v>
      </c>
      <c r="CL234" s="83">
        <f t="shared" si="269"/>
        <v>0</v>
      </c>
      <c r="CM234" s="83">
        <f t="shared" si="269"/>
        <v>0</v>
      </c>
      <c r="CN234" s="83">
        <f t="shared" si="269"/>
        <v>0</v>
      </c>
      <c r="CO234" s="83">
        <f t="shared" si="269"/>
        <v>0</v>
      </c>
    </row>
    <row r="235" spans="1:93" s="86" customFormat="1" outlineLevel="1" x14ac:dyDescent="0.2">
      <c r="B235" s="176"/>
      <c r="D235" s="177"/>
      <c r="E235" s="243" t="str">
        <f xml:space="preserve"> E190</f>
        <v>Waste: Non-household fixed</v>
      </c>
      <c r="F235" s="86">
        <f xml:space="preserve"> InpS!F91</f>
        <v>0</v>
      </c>
      <c r="G235" s="66">
        <f xml:space="preserve"> InpS!K91</f>
        <v>3.51</v>
      </c>
      <c r="H235" s="156" t="str">
        <f xml:space="preserve"> InpS!H91</f>
        <v>£</v>
      </c>
      <c r="K235" s="83">
        <f xml:space="preserve"> K190 * $G$229</f>
        <v>0</v>
      </c>
      <c r="L235" s="83">
        <f t="shared" ref="L235:BW235" si="270" xml:space="preserve"> L190 * $G$229</f>
        <v>0</v>
      </c>
      <c r="M235" s="83">
        <f t="shared" si="270"/>
        <v>0</v>
      </c>
      <c r="N235" s="83">
        <f t="shared" si="270"/>
        <v>0</v>
      </c>
      <c r="O235" s="83">
        <f t="shared" si="270"/>
        <v>0</v>
      </c>
      <c r="P235" s="83">
        <f t="shared" si="270"/>
        <v>0</v>
      </c>
      <c r="Q235" s="83">
        <f t="shared" si="270"/>
        <v>0</v>
      </c>
      <c r="R235" s="83">
        <f t="shared" si="270"/>
        <v>0</v>
      </c>
      <c r="S235" s="83">
        <f t="shared" si="270"/>
        <v>0</v>
      </c>
      <c r="T235" s="83">
        <f t="shared" si="270"/>
        <v>0</v>
      </c>
      <c r="U235" s="83">
        <f t="shared" si="270"/>
        <v>0</v>
      </c>
      <c r="V235" s="83">
        <f t="shared" si="270"/>
        <v>0</v>
      </c>
      <c r="W235" s="83">
        <f t="shared" si="270"/>
        <v>0</v>
      </c>
      <c r="X235" s="83">
        <f t="shared" si="270"/>
        <v>0</v>
      </c>
      <c r="Y235" s="83">
        <f t="shared" si="270"/>
        <v>0</v>
      </c>
      <c r="Z235" s="83">
        <f t="shared" si="270"/>
        <v>0</v>
      </c>
      <c r="AA235" s="83">
        <f t="shared" si="270"/>
        <v>0</v>
      </c>
      <c r="AB235" s="83">
        <f t="shared" si="270"/>
        <v>0</v>
      </c>
      <c r="AC235" s="83">
        <f t="shared" si="270"/>
        <v>0</v>
      </c>
      <c r="AD235" s="83">
        <f t="shared" si="270"/>
        <v>0</v>
      </c>
      <c r="AE235" s="83">
        <f t="shared" si="270"/>
        <v>0</v>
      </c>
      <c r="AF235" s="83">
        <f t="shared" si="270"/>
        <v>0</v>
      </c>
      <c r="AG235" s="83">
        <f t="shared" si="270"/>
        <v>0</v>
      </c>
      <c r="AH235" s="83">
        <f t="shared" si="270"/>
        <v>0</v>
      </c>
      <c r="AI235" s="83">
        <f t="shared" si="270"/>
        <v>0</v>
      </c>
      <c r="AJ235" s="83">
        <f t="shared" si="270"/>
        <v>0</v>
      </c>
      <c r="AK235" s="83">
        <f t="shared" si="270"/>
        <v>0</v>
      </c>
      <c r="AL235" s="83">
        <f t="shared" si="270"/>
        <v>0</v>
      </c>
      <c r="AM235" s="83">
        <f t="shared" si="270"/>
        <v>0</v>
      </c>
      <c r="AN235" s="83">
        <f t="shared" si="270"/>
        <v>0</v>
      </c>
      <c r="AO235" s="83">
        <f t="shared" si="270"/>
        <v>0</v>
      </c>
      <c r="AP235" s="83">
        <f t="shared" si="270"/>
        <v>0</v>
      </c>
      <c r="AQ235" s="83">
        <f t="shared" si="270"/>
        <v>0</v>
      </c>
      <c r="AR235" s="83">
        <f t="shared" si="270"/>
        <v>0</v>
      </c>
      <c r="AS235" s="83">
        <f t="shared" si="270"/>
        <v>0</v>
      </c>
      <c r="AT235" s="83">
        <f t="shared" si="270"/>
        <v>0</v>
      </c>
      <c r="AU235" s="83">
        <f t="shared" si="270"/>
        <v>0</v>
      </c>
      <c r="AV235" s="83">
        <f t="shared" si="270"/>
        <v>0</v>
      </c>
      <c r="AW235" s="83">
        <f t="shared" si="270"/>
        <v>0</v>
      </c>
      <c r="AX235" s="83">
        <f t="shared" si="270"/>
        <v>0</v>
      </c>
      <c r="AY235" s="83">
        <f t="shared" si="270"/>
        <v>0</v>
      </c>
      <c r="AZ235" s="83">
        <f t="shared" si="270"/>
        <v>0</v>
      </c>
      <c r="BA235" s="83">
        <f t="shared" si="270"/>
        <v>0</v>
      </c>
      <c r="BB235" s="83">
        <f t="shared" si="270"/>
        <v>0</v>
      </c>
      <c r="BC235" s="83">
        <f t="shared" si="270"/>
        <v>0</v>
      </c>
      <c r="BD235" s="83">
        <f t="shared" si="270"/>
        <v>0</v>
      </c>
      <c r="BE235" s="83">
        <f t="shared" si="270"/>
        <v>0</v>
      </c>
      <c r="BF235" s="83">
        <f t="shared" si="270"/>
        <v>0</v>
      </c>
      <c r="BG235" s="83">
        <f t="shared" si="270"/>
        <v>0</v>
      </c>
      <c r="BH235" s="83">
        <f t="shared" si="270"/>
        <v>0</v>
      </c>
      <c r="BI235" s="83">
        <f t="shared" si="270"/>
        <v>0</v>
      </c>
      <c r="BJ235" s="83">
        <f t="shared" si="270"/>
        <v>0</v>
      </c>
      <c r="BK235" s="83">
        <f t="shared" si="270"/>
        <v>0</v>
      </c>
      <c r="BL235" s="83">
        <f t="shared" si="270"/>
        <v>0</v>
      </c>
      <c r="BM235" s="83">
        <f t="shared" si="270"/>
        <v>0</v>
      </c>
      <c r="BN235" s="83">
        <f t="shared" si="270"/>
        <v>0</v>
      </c>
      <c r="BO235" s="83">
        <f t="shared" si="270"/>
        <v>0</v>
      </c>
      <c r="BP235" s="83">
        <f t="shared" si="270"/>
        <v>0</v>
      </c>
      <c r="BQ235" s="83">
        <f t="shared" si="270"/>
        <v>0</v>
      </c>
      <c r="BR235" s="83">
        <f t="shared" si="270"/>
        <v>0</v>
      </c>
      <c r="BS235" s="83">
        <f t="shared" si="270"/>
        <v>0</v>
      </c>
      <c r="BT235" s="83">
        <f t="shared" si="270"/>
        <v>0</v>
      </c>
      <c r="BU235" s="83">
        <f t="shared" si="270"/>
        <v>0</v>
      </c>
      <c r="BV235" s="83">
        <f t="shared" si="270"/>
        <v>0</v>
      </c>
      <c r="BW235" s="83">
        <f t="shared" si="270"/>
        <v>0</v>
      </c>
      <c r="BX235" s="83">
        <f t="shared" ref="BX235:CO235" si="271" xml:space="preserve"> BX190 * $G$229</f>
        <v>0</v>
      </c>
      <c r="BY235" s="83">
        <f t="shared" si="271"/>
        <v>0</v>
      </c>
      <c r="BZ235" s="83">
        <f t="shared" si="271"/>
        <v>0</v>
      </c>
      <c r="CA235" s="83">
        <f t="shared" si="271"/>
        <v>0</v>
      </c>
      <c r="CB235" s="83">
        <f t="shared" si="271"/>
        <v>0</v>
      </c>
      <c r="CC235" s="83">
        <f t="shared" si="271"/>
        <v>0</v>
      </c>
      <c r="CD235" s="83">
        <f t="shared" si="271"/>
        <v>0</v>
      </c>
      <c r="CE235" s="83">
        <f t="shared" si="271"/>
        <v>0</v>
      </c>
      <c r="CF235" s="83">
        <f t="shared" si="271"/>
        <v>0</v>
      </c>
      <c r="CG235" s="83">
        <f t="shared" si="271"/>
        <v>0</v>
      </c>
      <c r="CH235" s="83">
        <f t="shared" si="271"/>
        <v>0</v>
      </c>
      <c r="CI235" s="83">
        <f t="shared" si="271"/>
        <v>0</v>
      </c>
      <c r="CJ235" s="83">
        <f t="shared" si="271"/>
        <v>0</v>
      </c>
      <c r="CK235" s="83">
        <f t="shared" si="271"/>
        <v>0</v>
      </c>
      <c r="CL235" s="83">
        <f t="shared" si="271"/>
        <v>0</v>
      </c>
      <c r="CM235" s="83">
        <f t="shared" si="271"/>
        <v>0</v>
      </c>
      <c r="CN235" s="83">
        <f t="shared" si="271"/>
        <v>0</v>
      </c>
      <c r="CO235" s="83">
        <f t="shared" si="271"/>
        <v>0</v>
      </c>
    </row>
    <row r="236" spans="1:93" s="20" customFormat="1" outlineLevel="1" x14ac:dyDescent="0.2">
      <c r="A236" s="87"/>
      <c r="B236" s="34"/>
      <c r="D236" s="88"/>
      <c r="E236" s="20" t="s">
        <v>217</v>
      </c>
      <c r="G236" s="173"/>
      <c r="H236" s="174" t="s">
        <v>8</v>
      </c>
      <c r="I236" s="89">
        <f xml:space="preserve"> SUM( K236:CO236 )</f>
        <v>1918766.2695183372</v>
      </c>
      <c r="K236" s="95">
        <f t="shared" ref="K236:AP236" si="272" xml:space="preserve"> SUMPRODUCT( K223:K224, K226:K227 )</f>
        <v>2107.479198262231</v>
      </c>
      <c r="L236" s="95">
        <f t="shared" si="272"/>
        <v>7030.4001092780481</v>
      </c>
      <c r="M236" s="95">
        <f t="shared" si="272"/>
        <v>6904.922666149474</v>
      </c>
      <c r="N236" s="95">
        <f t="shared" si="272"/>
        <v>8601.7003749972755</v>
      </c>
      <c r="O236" s="95">
        <f t="shared" si="272"/>
        <v>9833.2650253142401</v>
      </c>
      <c r="P236" s="95">
        <f t="shared" si="272"/>
        <v>10366.722741906269</v>
      </c>
      <c r="Q236" s="95">
        <f t="shared" si="272"/>
        <v>10406.95117192129</v>
      </c>
      <c r="R236" s="95">
        <f t="shared" si="272"/>
        <v>10624.615712895409</v>
      </c>
      <c r="S236" s="95">
        <f t="shared" si="272"/>
        <v>10873.425797166392</v>
      </c>
      <c r="T236" s="95">
        <f t="shared" si="272"/>
        <v>11060.556678895056</v>
      </c>
      <c r="U236" s="95">
        <f t="shared" si="272"/>
        <v>11281.732475409739</v>
      </c>
      <c r="V236" s="95">
        <f t="shared" si="272"/>
        <v>11507.331081226361</v>
      </c>
      <c r="W236" s="95">
        <f t="shared" si="272"/>
        <v>11769.598310834603</v>
      </c>
      <c r="X236" s="95">
        <f t="shared" si="272"/>
        <v>11972.152257546837</v>
      </c>
      <c r="Y236" s="95">
        <f t="shared" si="272"/>
        <v>12211.557053203334</v>
      </c>
      <c r="Z236" s="95">
        <f t="shared" si="272"/>
        <v>12455.749179905279</v>
      </c>
      <c r="AA236" s="95">
        <f t="shared" si="272"/>
        <v>12739.632106975869</v>
      </c>
      <c r="AB236" s="95">
        <f t="shared" si="272"/>
        <v>12958.880266070171</v>
      </c>
      <c r="AC236" s="95">
        <f t="shared" si="272"/>
        <v>13218.016469427415</v>
      </c>
      <c r="AD236" s="95">
        <f t="shared" si="272"/>
        <v>13482.334568944803</v>
      </c>
      <c r="AE236" s="95">
        <f t="shared" si="272"/>
        <v>13789.614728965349</v>
      </c>
      <c r="AF236" s="95">
        <f t="shared" si="272"/>
        <v>14026.933014027105</v>
      </c>
      <c r="AG236" s="95">
        <f t="shared" si="272"/>
        <v>14307.426860051633</v>
      </c>
      <c r="AH236" s="95">
        <f t="shared" si="272"/>
        <v>14593.529686854716</v>
      </c>
      <c r="AI236" s="95">
        <f t="shared" si="272"/>
        <v>14926.135446970653</v>
      </c>
      <c r="AJ236" s="95">
        <f t="shared" si="272"/>
        <v>15183.013172454466</v>
      </c>
      <c r="AK236" s="95">
        <f t="shared" si="272"/>
        <v>15486.624928119376</v>
      </c>
      <c r="AL236" s="95">
        <f t="shared" si="272"/>
        <v>15796.307948896876</v>
      </c>
      <c r="AM236" s="95">
        <f t="shared" si="272"/>
        <v>16156.326609570915</v>
      </c>
      <c r="AN236" s="95">
        <f t="shared" si="272"/>
        <v>16434.37583714124</v>
      </c>
      <c r="AO236" s="95">
        <f t="shared" si="272"/>
        <v>16763.0108481563</v>
      </c>
      <c r="AP236" s="95">
        <f t="shared" si="272"/>
        <v>17098.217509444854</v>
      </c>
      <c r="AQ236" s="95">
        <f t="shared" ref="AQ236:BV236" si="273" xml:space="preserve"> SUMPRODUCT( AQ223:AQ224, AQ226:AQ227 )</f>
        <v>17487.908403518224</v>
      </c>
      <c r="AR236" s="95">
        <f t="shared" si="273"/>
        <v>17788.874058702379</v>
      </c>
      <c r="AS236" s="95">
        <f t="shared" si="273"/>
        <v>18144.594706700176</v>
      </c>
      <c r="AT236" s="95">
        <f t="shared" si="273"/>
        <v>18507.428631175975</v>
      </c>
      <c r="AU236" s="95">
        <f t="shared" si="273"/>
        <v>18929.237302535905</v>
      </c>
      <c r="AV236" s="95">
        <f t="shared" si="273"/>
        <v>19255.008125177439</v>
      </c>
      <c r="AW236" s="95">
        <f t="shared" si="273"/>
        <v>19640.046770394016</v>
      </c>
      <c r="AX236" s="95">
        <f t="shared" si="273"/>
        <v>20032.784958365726</v>
      </c>
      <c r="AY236" s="95">
        <f t="shared" si="273"/>
        <v>20489.358509198883</v>
      </c>
      <c r="AZ236" s="95">
        <f t="shared" si="273"/>
        <v>20841.978906431952</v>
      </c>
      <c r="BA236" s="95">
        <f t="shared" si="273"/>
        <v>21258.751897105045</v>
      </c>
      <c r="BB236" s="95">
        <f t="shared" si="273"/>
        <v>21683.85901605523</v>
      </c>
      <c r="BC236" s="95">
        <f t="shared" si="273"/>
        <v>22178.062719000267</v>
      </c>
      <c r="BD236" s="95">
        <f t="shared" si="273"/>
        <v>22559.745595129487</v>
      </c>
      <c r="BE236" s="95">
        <f t="shared" si="273"/>
        <v>23010.868431531773</v>
      </c>
      <c r="BF236" s="95">
        <f t="shared" si="273"/>
        <v>23471.012283382384</v>
      </c>
      <c r="BG236" s="95">
        <f t="shared" si="273"/>
        <v>24005.947562832756</v>
      </c>
      <c r="BH236" s="95">
        <f t="shared" si="273"/>
        <v>24419.088206633867</v>
      </c>
      <c r="BI236" s="95">
        <f t="shared" si="273"/>
        <v>24907.391954904531</v>
      </c>
      <c r="BJ236" s="95">
        <f t="shared" si="273"/>
        <v>25405.460218072632</v>
      </c>
      <c r="BK236" s="95">
        <f t="shared" si="273"/>
        <v>25984.484113473256</v>
      </c>
      <c r="BL236" s="95">
        <f t="shared" si="273"/>
        <v>26431.675230065586</v>
      </c>
      <c r="BM236" s="95">
        <f t="shared" si="273"/>
        <v>26960.224288846886</v>
      </c>
      <c r="BN236" s="95">
        <f t="shared" si="273"/>
        <v>27499.342640157214</v>
      </c>
      <c r="BO236" s="95">
        <f t="shared" si="273"/>
        <v>28126.088873438734</v>
      </c>
      <c r="BP236" s="95">
        <f t="shared" si="273"/>
        <v>28610.13685506352</v>
      </c>
      <c r="BQ236" s="95">
        <f t="shared" si="273"/>
        <v>29182.248186438668</v>
      </c>
      <c r="BR236" s="95">
        <f t="shared" si="273"/>
        <v>29765.79991661882</v>
      </c>
      <c r="BS236" s="95">
        <f t="shared" si="273"/>
        <v>30444.201695980231</v>
      </c>
      <c r="BT236" s="95">
        <f t="shared" si="273"/>
        <v>30968.144233793726</v>
      </c>
      <c r="BU236" s="95">
        <f t="shared" si="273"/>
        <v>31587.408179211641</v>
      </c>
      <c r="BV236" s="95">
        <f t="shared" si="273"/>
        <v>32219.055425068858</v>
      </c>
      <c r="BW236" s="95">
        <f t="shared" ref="BW236:CO236" si="274" xml:space="preserve"> SUMPRODUCT( BW223:BW224, BW226:BW227 )</f>
        <v>32953.370128216076</v>
      </c>
      <c r="BX236" s="95">
        <f t="shared" si="274"/>
        <v>33520.49527562187</v>
      </c>
      <c r="BY236" s="95">
        <f t="shared" si="274"/>
        <v>34190.79808744137</v>
      </c>
      <c r="BZ236" s="95">
        <f t="shared" si="274"/>
        <v>34874.50481396557</v>
      </c>
      <c r="CA236" s="95">
        <f t="shared" si="274"/>
        <v>35669.340705707669</v>
      </c>
      <c r="CB236" s="95">
        <f t="shared" si="274"/>
        <v>36283.207512862267</v>
      </c>
      <c r="CC236" s="95">
        <f t="shared" si="274"/>
        <v>37008.755742914531</v>
      </c>
      <c r="CD236" s="95">
        <f t="shared" si="274"/>
        <v>37748.812619534096</v>
      </c>
      <c r="CE236" s="95">
        <f t="shared" si="274"/>
        <v>38609.157771406688</v>
      </c>
      <c r="CF236" s="95">
        <f t="shared" si="274"/>
        <v>39273.618620392037</v>
      </c>
      <c r="CG236" s="95">
        <f t="shared" si="274"/>
        <v>40058.965518614088</v>
      </c>
      <c r="CH236" s="95">
        <f t="shared" si="274"/>
        <v>40860.016845717713</v>
      </c>
      <c r="CI236" s="95">
        <f t="shared" si="274"/>
        <v>41791.270439120919</v>
      </c>
      <c r="CJ236" s="95">
        <f t="shared" si="274"/>
        <v>42510.495219950491</v>
      </c>
      <c r="CK236" s="95">
        <f t="shared" si="274"/>
        <v>43360.569308757178</v>
      </c>
      <c r="CL236" s="95">
        <f t="shared" si="274"/>
        <v>44227.642163462056</v>
      </c>
      <c r="CM236" s="95">
        <f t="shared" si="274"/>
        <v>45112.053705074228</v>
      </c>
      <c r="CN236" s="95">
        <f t="shared" si="274"/>
        <v>46014.150651936936</v>
      </c>
      <c r="CO236" s="95">
        <f t="shared" si="274"/>
        <v>46934.286655652591</v>
      </c>
    </row>
    <row r="237" spans="1:93" outlineLevel="1" x14ac:dyDescent="0.2">
      <c r="B237" s="61"/>
      <c r="D237" s="39"/>
      <c r="E237" s="20" t="str">
        <f xml:space="preserve"> E204</f>
        <v>Surface water</v>
      </c>
      <c r="H237" s="80" t="str">
        <f xml:space="preserve"> INDEX( InpS!H$102:H$124, $G$279, 1 )</f>
        <v>£</v>
      </c>
      <c r="I237" s="55">
        <f xml:space="preserve"> SUM( K237:CO237 )</f>
        <v>363129.40972131252</v>
      </c>
      <c r="K237" s="142">
        <f t="shared" ref="K237:AP237" si="275" xml:space="preserve"> K204</f>
        <v>961.60624999999993</v>
      </c>
      <c r="L237" s="142">
        <f t="shared" si="275"/>
        <v>2855.7983333333341</v>
      </c>
      <c r="M237" s="142">
        <f t="shared" si="275"/>
        <v>2705.5252</v>
      </c>
      <c r="N237" s="142">
        <f t="shared" si="275"/>
        <v>2571.4808000000007</v>
      </c>
      <c r="O237" s="142">
        <f t="shared" si="275"/>
        <v>2449.3728000000006</v>
      </c>
      <c r="P237" s="142">
        <f t="shared" si="275"/>
        <v>2333.5367999999999</v>
      </c>
      <c r="Q237" s="142">
        <f t="shared" si="275"/>
        <v>2223.7768000000001</v>
      </c>
      <c r="R237" s="142">
        <f t="shared" si="275"/>
        <v>2119.5047999999997</v>
      </c>
      <c r="S237" s="142">
        <f t="shared" si="275"/>
        <v>2019.7603999999994</v>
      </c>
      <c r="T237" s="142">
        <f t="shared" si="275"/>
        <v>2060.1491551239828</v>
      </c>
      <c r="U237" s="142">
        <f t="shared" si="275"/>
        <v>2101.3455563135399</v>
      </c>
      <c r="V237" s="142">
        <f t="shared" si="275"/>
        <v>2143.3657539096598</v>
      </c>
      <c r="W237" s="142">
        <f t="shared" si="275"/>
        <v>2186.226221208547</v>
      </c>
      <c r="X237" s="142">
        <f t="shared" si="275"/>
        <v>2229.9437609197043</v>
      </c>
      <c r="Y237" s="142">
        <f t="shared" si="275"/>
        <v>2274.535511753139</v>
      </c>
      <c r="Z237" s="142">
        <f t="shared" si="275"/>
        <v>2320.0189551383041</v>
      </c>
      <c r="AA237" s="142">
        <f t="shared" si="275"/>
        <v>2366.4119220773928</v>
      </c>
      <c r="AB237" s="142">
        <f t="shared" si="275"/>
        <v>2413.7326001356705</v>
      </c>
      <c r="AC237" s="142">
        <f t="shared" si="275"/>
        <v>2461.9995405716013</v>
      </c>
      <c r="AD237" s="142">
        <f t="shared" si="275"/>
        <v>2511.2316656095541</v>
      </c>
      <c r="AE237" s="142">
        <f t="shared" si="275"/>
        <v>2561.4482758579256</v>
      </c>
      <c r="AF237" s="142">
        <f t="shared" si="275"/>
        <v>2612.6690578756206</v>
      </c>
      <c r="AG237" s="142">
        <f t="shared" si="275"/>
        <v>2664.9140918898256</v>
      </c>
      <c r="AH237" s="142">
        <f t="shared" si="275"/>
        <v>2718.2038596681173</v>
      </c>
      <c r="AI237" s="142">
        <f t="shared" si="275"/>
        <v>2772.5592525479851</v>
      </c>
      <c r="AJ237" s="142">
        <f t="shared" si="275"/>
        <v>2828.0015796269272</v>
      </c>
      <c r="AK237" s="142">
        <f t="shared" si="275"/>
        <v>2884.5525761163058</v>
      </c>
      <c r="AL237" s="142">
        <f t="shared" si="275"/>
        <v>2942.2344118622759</v>
      </c>
      <c r="AM237" s="142">
        <f t="shared" si="275"/>
        <v>3001.0697000370806</v>
      </c>
      <c r="AN237" s="142">
        <f t="shared" si="275"/>
        <v>3061.0815060041677</v>
      </c>
      <c r="AO237" s="142">
        <f t="shared" si="275"/>
        <v>3122.2933563605529</v>
      </c>
      <c r="AP237" s="142">
        <f t="shared" si="275"/>
        <v>3184.7292481600361</v>
      </c>
      <c r="AQ237" s="142">
        <f t="shared" ref="AQ237:BV237" si="276" xml:space="preserve"> AQ204</f>
        <v>3248.4136583208274</v>
      </c>
      <c r="AR237" s="142">
        <f t="shared" si="276"/>
        <v>3313.3715532212927</v>
      </c>
      <c r="AS237" s="142">
        <f t="shared" si="276"/>
        <v>3379.6283984876036</v>
      </c>
      <c r="AT237" s="142">
        <f t="shared" si="276"/>
        <v>3447.2101689770989</v>
      </c>
      <c r="AU237" s="142">
        <f t="shared" si="276"/>
        <v>3516.143358961278</v>
      </c>
      <c r="AV237" s="142">
        <f t="shared" si="276"/>
        <v>3586.454992512417</v>
      </c>
      <c r="AW237" s="142">
        <f t="shared" si="276"/>
        <v>3658.1726340979089</v>
      </c>
      <c r="AX237" s="142">
        <f t="shared" si="276"/>
        <v>3731.3243993864239</v>
      </c>
      <c r="AY237" s="142">
        <f t="shared" si="276"/>
        <v>3805.9389662701774</v>
      </c>
      <c r="AZ237" s="142">
        <f t="shared" si="276"/>
        <v>3882.0455861076166</v>
      </c>
      <c r="BA237" s="142">
        <f t="shared" si="276"/>
        <v>3959.6740951908896</v>
      </c>
      <c r="BB237" s="142">
        <f t="shared" si="276"/>
        <v>4038.8549264426765</v>
      </c>
      <c r="BC237" s="142">
        <f t="shared" si="276"/>
        <v>4119.6191213468755</v>
      </c>
      <c r="BD237" s="142">
        <f t="shared" si="276"/>
        <v>4201.9983421178922</v>
      </c>
      <c r="BE237" s="142">
        <f t="shared" si="276"/>
        <v>4286.0248841132598</v>
      </c>
      <c r="BF237" s="142">
        <f t="shared" si="276"/>
        <v>4371.7316884944858</v>
      </c>
      <c r="BG237" s="142">
        <f t="shared" si="276"/>
        <v>4459.1523551410637</v>
      </c>
      <c r="BH237" s="142">
        <f t="shared" si="276"/>
        <v>4548.3211558227304</v>
      </c>
      <c r="BI237" s="142">
        <f t="shared" si="276"/>
        <v>4639.2730476351217</v>
      </c>
      <c r="BJ237" s="142">
        <f t="shared" si="276"/>
        <v>4732.043686704108</v>
      </c>
      <c r="BK237" s="142">
        <f t="shared" si="276"/>
        <v>4826.6694421641505</v>
      </c>
      <c r="BL237" s="142">
        <f t="shared" si="276"/>
        <v>4923.1874104162152</v>
      </c>
      <c r="BM237" s="142">
        <f t="shared" si="276"/>
        <v>5021.6354296707623</v>
      </c>
      <c r="BN237" s="142">
        <f t="shared" si="276"/>
        <v>5122.0520947815785</v>
      </c>
      <c r="BO237" s="142">
        <f t="shared" si="276"/>
        <v>5224.476772376217</v>
      </c>
      <c r="BP237" s="142">
        <f t="shared" si="276"/>
        <v>5328.9496162890073</v>
      </c>
      <c r="BQ237" s="142">
        <f t="shared" si="276"/>
        <v>5435.5115833026903</v>
      </c>
      <c r="BR237" s="142">
        <f t="shared" si="276"/>
        <v>5544.2044492047953</v>
      </c>
      <c r="BS237" s="142">
        <f t="shared" si="276"/>
        <v>5655.0708251651458</v>
      </c>
      <c r="BT237" s="142">
        <f t="shared" si="276"/>
        <v>5768.1541744408187</v>
      </c>
      <c r="BU237" s="142">
        <f t="shared" si="276"/>
        <v>5883.4988294151754</v>
      </c>
      <c r="BV237" s="142">
        <f t="shared" si="276"/>
        <v>6001.1500089776064</v>
      </c>
      <c r="BW237" s="142">
        <f t="shared" ref="BW237:CO237" si="277" xml:space="preserve"> BW204</f>
        <v>6121.1538362508263</v>
      </c>
      <c r="BX237" s="142">
        <f t="shared" si="277"/>
        <v>6243.5573566726334</v>
      </c>
      <c r="BY237" s="142">
        <f t="shared" si="277"/>
        <v>6368.4085564392926</v>
      </c>
      <c r="BZ237" s="142">
        <f t="shared" si="277"/>
        <v>6495.7563813176803</v>
      </c>
      <c r="CA237" s="142">
        <f t="shared" si="277"/>
        <v>6625.6507558336334</v>
      </c>
      <c r="CB237" s="142">
        <f t="shared" si="277"/>
        <v>6758.1426028439964</v>
      </c>
      <c r="CC237" s="142">
        <f t="shared" si="277"/>
        <v>6893.2838635000735</v>
      </c>
      <c r="CD237" s="142">
        <f t="shared" si="277"/>
        <v>7031.127517610239</v>
      </c>
      <c r="CE237" s="142">
        <f t="shared" si="277"/>
        <v>7171.727604409768</v>
      </c>
      <c r="CF237" s="142">
        <f t="shared" si="277"/>
        <v>7315.1392437460063</v>
      </c>
      <c r="CG237" s="142">
        <f t="shared" si="277"/>
        <v>7461.4186576871334</v>
      </c>
      <c r="CH237" s="142">
        <f t="shared" si="277"/>
        <v>7610.6231925630709</v>
      </c>
      <c r="CI237" s="142">
        <f t="shared" si="277"/>
        <v>7762.8113414471291</v>
      </c>
      <c r="CJ237" s="142">
        <f t="shared" si="277"/>
        <v>7918.0427670872132</v>
      </c>
      <c r="CK237" s="142">
        <f t="shared" si="277"/>
        <v>8076.3783252955582</v>
      </c>
      <c r="CL237" s="142">
        <f t="shared" si="277"/>
        <v>8237.8800888062196</v>
      </c>
      <c r="CM237" s="142">
        <f t="shared" si="277"/>
        <v>8402.6113716096297</v>
      </c>
      <c r="CN237" s="142">
        <f t="shared" si="277"/>
        <v>8570.6367537737406</v>
      </c>
      <c r="CO237" s="142">
        <f t="shared" si="277"/>
        <v>8742.0221067615385</v>
      </c>
    </row>
    <row r="238" spans="1:93" s="189" customFormat="1" outlineLevel="1" x14ac:dyDescent="0.2">
      <c r="A238" s="187"/>
      <c r="B238" s="188"/>
      <c r="D238" s="190"/>
      <c r="E238" s="189" t="s">
        <v>213</v>
      </c>
      <c r="H238" s="191" t="s">
        <v>8</v>
      </c>
      <c r="I238" s="192">
        <f xml:space="preserve"> SUM( K238:CO238 )</f>
        <v>2289272.4502765331</v>
      </c>
      <c r="K238" s="192">
        <f t="shared" ref="K238:AP238" si="278">SUM( K233:K237 )</f>
        <v>3238.3354482622308</v>
      </c>
      <c r="L238" s="192">
        <f t="shared" si="278"/>
        <v>10186.215109278048</v>
      </c>
      <c r="M238" s="192">
        <f t="shared" si="278"/>
        <v>9777.4398661494743</v>
      </c>
      <c r="N238" s="192">
        <f t="shared" si="278"/>
        <v>11207.677174997276</v>
      </c>
      <c r="O238" s="192">
        <f t="shared" si="278"/>
        <v>12317.917825314242</v>
      </c>
      <c r="P238" s="192">
        <f t="shared" si="278"/>
        <v>12736.323541906269</v>
      </c>
      <c r="Q238" s="192">
        <f t="shared" si="278"/>
        <v>12667.575971921289</v>
      </c>
      <c r="R238" s="192">
        <f t="shared" si="278"/>
        <v>12781.752512895408</v>
      </c>
      <c r="S238" s="192">
        <f t="shared" si="278"/>
        <v>12931.60219716639</v>
      </c>
      <c r="T238" s="192">
        <f t="shared" si="278"/>
        <v>13159.890031284836</v>
      </c>
      <c r="U238" s="192">
        <f t="shared" si="278"/>
        <v>13423.045787745894</v>
      </c>
      <c r="V238" s="192">
        <f t="shared" si="278"/>
        <v>13691.463818587223</v>
      </c>
      <c r="W238" s="192">
        <f t="shared" si="278"/>
        <v>13997.406724918081</v>
      </c>
      <c r="X238" s="192">
        <f t="shared" si="278"/>
        <v>14244.509722349187</v>
      </c>
      <c r="Y238" s="192">
        <f t="shared" si="278"/>
        <v>14529.354407410414</v>
      </c>
      <c r="Z238" s="192">
        <f t="shared" si="278"/>
        <v>14819.895076130553</v>
      </c>
      <c r="AA238" s="192">
        <f t="shared" si="278"/>
        <v>15151.05336798204</v>
      </c>
      <c r="AB238" s="192">
        <f t="shared" si="278"/>
        <v>15418.522248114117</v>
      </c>
      <c r="AC238" s="192">
        <f t="shared" si="278"/>
        <v>15726.843432870857</v>
      </c>
      <c r="AD238" s="192">
        <f t="shared" si="278"/>
        <v>16041.330056276011</v>
      </c>
      <c r="AE238" s="192">
        <f t="shared" si="278"/>
        <v>16399.781950380064</v>
      </c>
      <c r="AF238" s="192">
        <f t="shared" si="278"/>
        <v>16689.295240719854</v>
      </c>
      <c r="AG238" s="192">
        <f t="shared" si="278"/>
        <v>17023.027825371613</v>
      </c>
      <c r="AH238" s="192">
        <f t="shared" si="278"/>
        <v>17363.433995483516</v>
      </c>
      <c r="AI238" s="192">
        <f t="shared" si="278"/>
        <v>17751.428992282217</v>
      </c>
      <c r="AJ238" s="192">
        <f t="shared" si="278"/>
        <v>18064.803562220928</v>
      </c>
      <c r="AK238" s="192">
        <f t="shared" si="278"/>
        <v>18426.041918729639</v>
      </c>
      <c r="AL238" s="192">
        <f t="shared" si="278"/>
        <v>18794.503888258205</v>
      </c>
      <c r="AM238" s="192">
        <f t="shared" si="278"/>
        <v>19214.476888867113</v>
      </c>
      <c r="AN238" s="192">
        <f t="shared" si="278"/>
        <v>19553.67935162456</v>
      </c>
      <c r="AO238" s="192">
        <f t="shared" si="278"/>
        <v>19944.69046715372</v>
      </c>
      <c r="AP238" s="192">
        <f t="shared" si="278"/>
        <v>20343.520555762989</v>
      </c>
      <c r="AQ238" s="192">
        <f t="shared" ref="AQ238:BV238" si="279">SUM( AQ233:AQ237 )</f>
        <v>20798.107142434776</v>
      </c>
      <c r="AR238" s="192">
        <f t="shared" si="279"/>
        <v>21165.266196735884</v>
      </c>
      <c r="AS238" s="192">
        <f t="shared" si="279"/>
        <v>21588.503900353531</v>
      </c>
      <c r="AT238" s="192">
        <f t="shared" si="279"/>
        <v>22020.205005853226</v>
      </c>
      <c r="AU238" s="192">
        <f t="shared" si="279"/>
        <v>22512.257981835704</v>
      </c>
      <c r="AV238" s="192">
        <f t="shared" si="279"/>
        <v>22909.677770770664</v>
      </c>
      <c r="AW238" s="192">
        <f t="shared" si="279"/>
        <v>23367.798132697262</v>
      </c>
      <c r="AX238" s="192">
        <f t="shared" si="279"/>
        <v>23835.079438226461</v>
      </c>
      <c r="AY238" s="192">
        <f t="shared" si="279"/>
        <v>24367.686730812533</v>
      </c>
      <c r="AZ238" s="192">
        <f t="shared" si="279"/>
        <v>24797.861301715504</v>
      </c>
      <c r="BA238" s="192">
        <f t="shared" si="279"/>
        <v>25293.739301756232</v>
      </c>
      <c r="BB238" s="192">
        <f t="shared" si="279"/>
        <v>25799.533277531023</v>
      </c>
      <c r="BC238" s="192">
        <f t="shared" si="279"/>
        <v>26376.037316652975</v>
      </c>
      <c r="BD238" s="192">
        <f t="shared" si="279"/>
        <v>26841.666272743609</v>
      </c>
      <c r="BE238" s="192">
        <f t="shared" si="279"/>
        <v>27378.413842509555</v>
      </c>
      <c r="BF238" s="192">
        <f t="shared" si="279"/>
        <v>27925.894648831028</v>
      </c>
      <c r="BG238" s="192">
        <f t="shared" si="279"/>
        <v>28549.913342811291</v>
      </c>
      <c r="BH238" s="192">
        <f t="shared" si="279"/>
        <v>29053.918784822778</v>
      </c>
      <c r="BI238" s="192">
        <f t="shared" si="279"/>
        <v>29634.904336966621</v>
      </c>
      <c r="BJ238" s="192">
        <f t="shared" si="279"/>
        <v>30227.507743978866</v>
      </c>
      <c r="BK238" s="192">
        <f t="shared" si="279"/>
        <v>30902.957184072828</v>
      </c>
      <c r="BL238" s="192">
        <f t="shared" si="279"/>
        <v>31448.502048185088</v>
      </c>
      <c r="BM238" s="192">
        <f t="shared" si="279"/>
        <v>32077.371615209075</v>
      </c>
      <c r="BN238" s="192">
        <f t="shared" si="279"/>
        <v>32718.81656441576</v>
      </c>
      <c r="BO238" s="192">
        <f t="shared" si="279"/>
        <v>33449.935600631179</v>
      </c>
      <c r="BP238" s="192">
        <f t="shared" si="279"/>
        <v>34040.443507790791</v>
      </c>
      <c r="BQ238" s="192">
        <f t="shared" si="279"/>
        <v>34721.14362308562</v>
      </c>
      <c r="BR238" s="192">
        <f t="shared" si="279"/>
        <v>35415.455565936587</v>
      </c>
      <c r="BS238" s="192">
        <f t="shared" si="279"/>
        <v>36206.832408357513</v>
      </c>
      <c r="BT238" s="192">
        <f t="shared" si="279"/>
        <v>36846.009149550853</v>
      </c>
      <c r="BU238" s="192">
        <f t="shared" si="279"/>
        <v>37582.811614257669</v>
      </c>
      <c r="BV238" s="192">
        <f t="shared" si="279"/>
        <v>38334.347774269037</v>
      </c>
      <c r="BW238" s="192">
        <f t="shared" ref="BW238:CO238" si="280">SUM( BW233:BW237 )</f>
        <v>39190.948786823763</v>
      </c>
      <c r="BX238" s="192">
        <f t="shared" si="280"/>
        <v>39882.805579136082</v>
      </c>
      <c r="BY238" s="192">
        <f t="shared" si="280"/>
        <v>40680.334270258609</v>
      </c>
      <c r="BZ238" s="192">
        <f t="shared" si="280"/>
        <v>41493.81098720149</v>
      </c>
      <c r="CA238" s="192">
        <f t="shared" si="280"/>
        <v>42421.011854572127</v>
      </c>
      <c r="CB238" s="192">
        <f t="shared" si="280"/>
        <v>43169.89051397868</v>
      </c>
      <c r="CC238" s="192">
        <f t="shared" si="280"/>
        <v>44033.150401982348</v>
      </c>
      <c r="CD238" s="192">
        <f t="shared" si="280"/>
        <v>44913.672729741214</v>
      </c>
      <c r="CE238" s="192">
        <f t="shared" si="280"/>
        <v>45917.292193006753</v>
      </c>
      <c r="CF238" s="192">
        <f t="shared" si="280"/>
        <v>46727.892381869824</v>
      </c>
      <c r="CG238" s="192">
        <f t="shared" si="280"/>
        <v>47662.300939870656</v>
      </c>
      <c r="CH238" s="192">
        <f t="shared" si="280"/>
        <v>48615.394683715713</v>
      </c>
      <c r="CI238" s="192">
        <f t="shared" si="280"/>
        <v>49701.731056439101</v>
      </c>
      <c r="CJ238" s="192">
        <f t="shared" si="280"/>
        <v>50579.139776705641</v>
      </c>
      <c r="CK238" s="192">
        <f t="shared" si="280"/>
        <v>51590.560978360576</v>
      </c>
      <c r="CL238" s="192">
        <f t="shared" si="280"/>
        <v>52622.207372687299</v>
      </c>
      <c r="CM238" s="192">
        <f t="shared" si="280"/>
        <v>53674.483398922355</v>
      </c>
      <c r="CN238" s="192">
        <f t="shared" si="280"/>
        <v>54747.801583794855</v>
      </c>
      <c r="CO238" s="192">
        <f t="shared" si="280"/>
        <v>55842.582703250548</v>
      </c>
    </row>
    <row r="239" spans="1:93" outlineLevel="1" x14ac:dyDescent="0.2">
      <c r="B239" s="61"/>
      <c r="D239" s="39"/>
      <c r="H239" s="163"/>
      <c r="I239" s="78"/>
    </row>
    <row r="240" spans="1:93" outlineLevel="1" x14ac:dyDescent="0.2">
      <c r="B240" s="61"/>
      <c r="D240" s="39" t="s">
        <v>438</v>
      </c>
      <c r="H240" s="163"/>
      <c r="I240" s="78"/>
    </row>
    <row r="241" spans="1:211" s="189" customFormat="1" outlineLevel="1" x14ac:dyDescent="0.2">
      <c r="A241" s="187"/>
      <c r="B241" s="188"/>
      <c r="D241" s="190"/>
      <c r="E241" s="189" t="s">
        <v>446</v>
      </c>
      <c r="H241" s="244" t="s">
        <v>31</v>
      </c>
      <c r="I241" s="185"/>
      <c r="K241" s="378">
        <f t="shared" ref="K241:AP241" si="281" xml:space="preserve"> K236 / MAX( 1, K222 )</f>
        <v>0.91749999999999998</v>
      </c>
      <c r="L241" s="378">
        <f t="shared" si="281"/>
        <v>0.97950000000000004</v>
      </c>
      <c r="M241" s="378">
        <f t="shared" si="281"/>
        <v>0.96120000000000005</v>
      </c>
      <c r="N241" s="378">
        <f t="shared" si="281"/>
        <v>1.1974</v>
      </c>
      <c r="O241" s="378">
        <f t="shared" si="281"/>
        <v>1.3651</v>
      </c>
      <c r="P241" s="378">
        <f t="shared" si="281"/>
        <v>1.4431</v>
      </c>
      <c r="Q241" s="378">
        <f t="shared" si="281"/>
        <v>1.4486999999999999</v>
      </c>
      <c r="R241" s="378">
        <f t="shared" si="281"/>
        <v>1.4789999999999999</v>
      </c>
      <c r="S241" s="378">
        <f t="shared" si="281"/>
        <v>1.5095000000000001</v>
      </c>
      <c r="T241" s="378">
        <f t="shared" si="281"/>
        <v>1.5396851773406648</v>
      </c>
      <c r="U241" s="378">
        <f t="shared" si="281"/>
        <v>1.5704739617903636</v>
      </c>
      <c r="V241" s="378">
        <f t="shared" si="281"/>
        <v>1.6018784235628305</v>
      </c>
      <c r="W241" s="378">
        <f t="shared" si="281"/>
        <v>1.6339108742375097</v>
      </c>
      <c r="X241" s="378">
        <f t="shared" si="281"/>
        <v>1.6665838715861017</v>
      </c>
      <c r="Y241" s="378">
        <f t="shared" si="281"/>
        <v>1.6999102244956199</v>
      </c>
      <c r="Z241" s="378">
        <f t="shared" si="281"/>
        <v>1.7339029979898957</v>
      </c>
      <c r="AA241" s="378">
        <f t="shared" si="281"/>
        <v>1.7685755183514953</v>
      </c>
      <c r="AB241" s="378">
        <f t="shared" si="281"/>
        <v>1.8039413783460621</v>
      </c>
      <c r="AC241" s="378">
        <f t="shared" si="281"/>
        <v>1.8400144425511225</v>
      </c>
      <c r="AD241" s="378">
        <f t="shared" si="281"/>
        <v>1.8768088527914601</v>
      </c>
      <c r="AE241" s="378">
        <f t="shared" si="281"/>
        <v>1.9143390336831723</v>
      </c>
      <c r="AF241" s="378">
        <f t="shared" si="281"/>
        <v>1.9526196982885933</v>
      </c>
      <c r="AG241" s="378">
        <f t="shared" si="281"/>
        <v>1.991665853884298</v>
      </c>
      <c r="AH241" s="378">
        <f t="shared" si="281"/>
        <v>2.0314928078444461</v>
      </c>
      <c r="AI241" s="378">
        <f t="shared" si="281"/>
        <v>2.0721161736417759</v>
      </c>
      <c r="AJ241" s="378">
        <f t="shared" si="281"/>
        <v>2.113551876968597</v>
      </c>
      <c r="AK241" s="378">
        <f t="shared" si="281"/>
        <v>2.155816161980185</v>
      </c>
      <c r="AL241" s="378">
        <f t="shared" si="281"/>
        <v>2.1989255976630222</v>
      </c>
      <c r="AM241" s="378">
        <f t="shared" si="281"/>
        <v>2.2428970843303859</v>
      </c>
      <c r="AN241" s="378">
        <f t="shared" si="281"/>
        <v>2.2877478602478236</v>
      </c>
      <c r="AO241" s="378">
        <f t="shared" si="281"/>
        <v>2.33349550839112</v>
      </c>
      <c r="AP241" s="378">
        <f t="shared" si="281"/>
        <v>2.3801579633394017</v>
      </c>
      <c r="AQ241" s="378">
        <f t="shared" ref="AQ241:BV241" si="282" xml:space="preserve"> AQ236 / MAX( 1, AQ222 )</f>
        <v>2.4277535183060759</v>
      </c>
      <c r="AR241" s="378">
        <f t="shared" si="282"/>
        <v>2.4763008323103763</v>
      </c>
      <c r="AS241" s="378">
        <f t="shared" si="282"/>
        <v>2.5258189374923075</v>
      </c>
      <c r="AT241" s="378">
        <f t="shared" si="282"/>
        <v>2.5763272465738667</v>
      </c>
      <c r="AU241" s="378">
        <f t="shared" si="282"/>
        <v>2.6278455604694733</v>
      </c>
      <c r="AV241" s="378">
        <f t="shared" si="282"/>
        <v>2.6803940760485725</v>
      </c>
      <c r="AW241" s="378">
        <f t="shared" si="282"/>
        <v>2.7339933940534697</v>
      </c>
      <c r="AX241" s="378">
        <f t="shared" si="282"/>
        <v>2.7886645271755031</v>
      </c>
      <c r="AY241" s="378">
        <f t="shared" si="282"/>
        <v>2.8444289082927035</v>
      </c>
      <c r="AZ241" s="378">
        <f t="shared" si="282"/>
        <v>2.9013083988721853</v>
      </c>
      <c r="BA241" s="378">
        <f t="shared" si="282"/>
        <v>2.9593252975405635</v>
      </c>
      <c r="BB241" s="378">
        <f t="shared" si="282"/>
        <v>3.0185023488257419</v>
      </c>
      <c r="BC241" s="378">
        <f t="shared" si="282"/>
        <v>3.0788627520735177</v>
      </c>
      <c r="BD241" s="378">
        <f t="shared" si="282"/>
        <v>3.1404301705424849</v>
      </c>
      <c r="BE241" s="378">
        <f t="shared" si="282"/>
        <v>3.203228740680808</v>
      </c>
      <c r="BF241" s="378">
        <f t="shared" si="282"/>
        <v>3.2672830815885021</v>
      </c>
      <c r="BG241" s="378">
        <f t="shared" si="282"/>
        <v>3.3326183046689279</v>
      </c>
      <c r="BH241" s="378">
        <f t="shared" si="282"/>
        <v>3.3992600234732846</v>
      </c>
      <c r="BI241" s="378">
        <f t="shared" si="282"/>
        <v>3.4672343637419649</v>
      </c>
      <c r="BJ241" s="378">
        <f t="shared" si="282"/>
        <v>3.5365679736466999</v>
      </c>
      <c r="BK241" s="378">
        <f t="shared" si="282"/>
        <v>3.6072880342375186</v>
      </c>
      <c r="BL241" s="378">
        <f t="shared" si="282"/>
        <v>3.6794222700986099</v>
      </c>
      <c r="BM241" s="378">
        <f t="shared" si="282"/>
        <v>3.75299896021727</v>
      </c>
      <c r="BN241" s="378">
        <f t="shared" si="282"/>
        <v>3.8280469490701936</v>
      </c>
      <c r="BO241" s="378">
        <f t="shared" si="282"/>
        <v>3.9045956579314556</v>
      </c>
      <c r="BP241" s="378">
        <f t="shared" si="282"/>
        <v>3.9826750964066124</v>
      </c>
      <c r="BQ241" s="378">
        <f t="shared" si="282"/>
        <v>4.0623158741974583</v>
      </c>
      <c r="BR241" s="378">
        <f t="shared" si="282"/>
        <v>4.1435492131020277</v>
      </c>
      <c r="BS241" s="378">
        <f t="shared" si="282"/>
        <v>4.2264069592545654</v>
      </c>
      <c r="BT241" s="378">
        <f t="shared" si="282"/>
        <v>4.3109215956102584</v>
      </c>
      <c r="BU241" s="378">
        <f t="shared" si="282"/>
        <v>4.397126254679617</v>
      </c>
      <c r="BV241" s="378">
        <f t="shared" si="282"/>
        <v>4.4850547315175087</v>
      </c>
      <c r="BW241" s="378">
        <f t="shared" ref="BW241:CO241" si="283" xml:space="preserve"> BW236 / MAX( 1, BW222 )</f>
        <v>4.5747414969719262</v>
      </c>
      <c r="BX241" s="378">
        <f t="shared" si="283"/>
        <v>4.6662217111976929</v>
      </c>
      <c r="BY241" s="378">
        <f t="shared" si="283"/>
        <v>4.7595312374403971</v>
      </c>
      <c r="BZ241" s="378">
        <f t="shared" si="283"/>
        <v>4.8547066560959591</v>
      </c>
      <c r="CA241" s="378">
        <f t="shared" si="283"/>
        <v>4.9517852790513492</v>
      </c>
      <c r="CB241" s="378">
        <f t="shared" si="283"/>
        <v>5.0508051643120702</v>
      </c>
      <c r="CC241" s="378">
        <f t="shared" si="283"/>
        <v>5.151805130922142</v>
      </c>
      <c r="CD241" s="378">
        <f t="shared" si="283"/>
        <v>5.2548247741824472</v>
      </c>
      <c r="CE241" s="378">
        <f t="shared" si="283"/>
        <v>5.3599044811733814</v>
      </c>
      <c r="CF241" s="378">
        <f t="shared" si="283"/>
        <v>5.4670854465879168</v>
      </c>
      <c r="CG241" s="378">
        <f t="shared" si="283"/>
        <v>5.5764096888812746</v>
      </c>
      <c r="CH241" s="378">
        <f t="shared" si="283"/>
        <v>5.6879200667435352</v>
      </c>
      <c r="CI241" s="378">
        <f t="shared" si="283"/>
        <v>5.8016602959016526</v>
      </c>
      <c r="CJ241" s="378">
        <f t="shared" si="283"/>
        <v>5.9176749662574553</v>
      </c>
      <c r="CK241" s="378">
        <f t="shared" si="283"/>
        <v>6.036009559368348</v>
      </c>
      <c r="CL241" s="378">
        <f t="shared" si="283"/>
        <v>6.1567104662775769</v>
      </c>
      <c r="CM241" s="378">
        <f t="shared" si="283"/>
        <v>6.2798250057010385</v>
      </c>
      <c r="CN241" s="378">
        <f t="shared" si="283"/>
        <v>6.4054014425777703</v>
      </c>
      <c r="CO241" s="378">
        <f t="shared" si="283"/>
        <v>6.53348900699139</v>
      </c>
    </row>
    <row r="242" spans="1:211" outlineLevel="1" x14ac:dyDescent="0.2">
      <c r="B242" s="61"/>
      <c r="D242" s="39"/>
      <c r="H242" s="163"/>
      <c r="I242" s="78"/>
    </row>
    <row r="243" spans="1:211" outlineLevel="1" x14ac:dyDescent="0.2">
      <c r="B243" s="61"/>
      <c r="D243" s="39"/>
      <c r="E243" t="str">
        <f xml:space="preserve"> "Waste: " &amp; E216</f>
        <v>Waste: Distribution losses (leakage)</v>
      </c>
      <c r="G243" s="82"/>
      <c r="H243" s="165" t="s">
        <v>8</v>
      </c>
      <c r="I243" s="55">
        <f t="shared" ref="I243:I245" si="284" xml:space="preserve"> SUM( K243:CO243 )</f>
        <v>0</v>
      </c>
      <c r="K243" s="306">
        <f t="shared" ref="K243:AP243" si="285" xml:space="preserve"> K216 * K$241</f>
        <v>0</v>
      </c>
      <c r="L243" s="306">
        <f t="shared" si="285"/>
        <v>0</v>
      </c>
      <c r="M243" s="306">
        <f t="shared" si="285"/>
        <v>0</v>
      </c>
      <c r="N243" s="306">
        <f t="shared" si="285"/>
        <v>0</v>
      </c>
      <c r="O243" s="306">
        <f t="shared" si="285"/>
        <v>0</v>
      </c>
      <c r="P243" s="306">
        <f t="shared" si="285"/>
        <v>0</v>
      </c>
      <c r="Q243" s="306">
        <f t="shared" si="285"/>
        <v>0</v>
      </c>
      <c r="R243" s="306">
        <f t="shared" si="285"/>
        <v>0</v>
      </c>
      <c r="S243" s="306">
        <f t="shared" si="285"/>
        <v>0</v>
      </c>
      <c r="T243" s="306">
        <f t="shared" si="285"/>
        <v>0</v>
      </c>
      <c r="U243" s="306">
        <f t="shared" si="285"/>
        <v>0</v>
      </c>
      <c r="V243" s="306">
        <f t="shared" si="285"/>
        <v>0</v>
      </c>
      <c r="W243" s="306">
        <f t="shared" si="285"/>
        <v>0</v>
      </c>
      <c r="X243" s="306">
        <f t="shared" si="285"/>
        <v>0</v>
      </c>
      <c r="Y243" s="306">
        <f t="shared" si="285"/>
        <v>0</v>
      </c>
      <c r="Z243" s="306">
        <f t="shared" si="285"/>
        <v>0</v>
      </c>
      <c r="AA243" s="306">
        <f t="shared" si="285"/>
        <v>0</v>
      </c>
      <c r="AB243" s="306">
        <f t="shared" si="285"/>
        <v>0</v>
      </c>
      <c r="AC243" s="306">
        <f t="shared" si="285"/>
        <v>0</v>
      </c>
      <c r="AD243" s="306">
        <f t="shared" si="285"/>
        <v>0</v>
      </c>
      <c r="AE243" s="306">
        <f t="shared" si="285"/>
        <v>0</v>
      </c>
      <c r="AF243" s="306">
        <f t="shared" si="285"/>
        <v>0</v>
      </c>
      <c r="AG243" s="306">
        <f t="shared" si="285"/>
        <v>0</v>
      </c>
      <c r="AH243" s="306">
        <f t="shared" si="285"/>
        <v>0</v>
      </c>
      <c r="AI243" s="306">
        <f t="shared" si="285"/>
        <v>0</v>
      </c>
      <c r="AJ243" s="306">
        <f t="shared" si="285"/>
        <v>0</v>
      </c>
      <c r="AK243" s="306">
        <f t="shared" si="285"/>
        <v>0</v>
      </c>
      <c r="AL243" s="306">
        <f t="shared" si="285"/>
        <v>0</v>
      </c>
      <c r="AM243" s="306">
        <f t="shared" si="285"/>
        <v>0</v>
      </c>
      <c r="AN243" s="306">
        <f t="shared" si="285"/>
        <v>0</v>
      </c>
      <c r="AO243" s="306">
        <f t="shared" si="285"/>
        <v>0</v>
      </c>
      <c r="AP243" s="306">
        <f t="shared" si="285"/>
        <v>0</v>
      </c>
      <c r="AQ243" s="306">
        <f t="shared" ref="AQ243:BV243" si="286" xml:space="preserve"> AQ216 * AQ$241</f>
        <v>0</v>
      </c>
      <c r="AR243" s="306">
        <f t="shared" si="286"/>
        <v>0</v>
      </c>
      <c r="AS243" s="306">
        <f t="shared" si="286"/>
        <v>0</v>
      </c>
      <c r="AT243" s="306">
        <f t="shared" si="286"/>
        <v>0</v>
      </c>
      <c r="AU243" s="306">
        <f t="shared" si="286"/>
        <v>0</v>
      </c>
      <c r="AV243" s="306">
        <f t="shared" si="286"/>
        <v>0</v>
      </c>
      <c r="AW243" s="306">
        <f t="shared" si="286"/>
        <v>0</v>
      </c>
      <c r="AX243" s="306">
        <f t="shared" si="286"/>
        <v>0</v>
      </c>
      <c r="AY243" s="306">
        <f t="shared" si="286"/>
        <v>0</v>
      </c>
      <c r="AZ243" s="306">
        <f t="shared" si="286"/>
        <v>0</v>
      </c>
      <c r="BA243" s="306">
        <f t="shared" si="286"/>
        <v>0</v>
      </c>
      <c r="BB243" s="306">
        <f t="shared" si="286"/>
        <v>0</v>
      </c>
      <c r="BC243" s="306">
        <f t="shared" si="286"/>
        <v>0</v>
      </c>
      <c r="BD243" s="306">
        <f t="shared" si="286"/>
        <v>0</v>
      </c>
      <c r="BE243" s="306">
        <f t="shared" si="286"/>
        <v>0</v>
      </c>
      <c r="BF243" s="306">
        <f t="shared" si="286"/>
        <v>0</v>
      </c>
      <c r="BG243" s="306">
        <f t="shared" si="286"/>
        <v>0</v>
      </c>
      <c r="BH243" s="306">
        <f t="shared" si="286"/>
        <v>0</v>
      </c>
      <c r="BI243" s="306">
        <f t="shared" si="286"/>
        <v>0</v>
      </c>
      <c r="BJ243" s="306">
        <f t="shared" si="286"/>
        <v>0</v>
      </c>
      <c r="BK243" s="306">
        <f t="shared" si="286"/>
        <v>0</v>
      </c>
      <c r="BL243" s="306">
        <f t="shared" si="286"/>
        <v>0</v>
      </c>
      <c r="BM243" s="306">
        <f t="shared" si="286"/>
        <v>0</v>
      </c>
      <c r="BN243" s="306">
        <f t="shared" si="286"/>
        <v>0</v>
      </c>
      <c r="BO243" s="306">
        <f t="shared" si="286"/>
        <v>0</v>
      </c>
      <c r="BP243" s="306">
        <f t="shared" si="286"/>
        <v>0</v>
      </c>
      <c r="BQ243" s="306">
        <f t="shared" si="286"/>
        <v>0</v>
      </c>
      <c r="BR243" s="306">
        <f t="shared" si="286"/>
        <v>0</v>
      </c>
      <c r="BS243" s="306">
        <f t="shared" si="286"/>
        <v>0</v>
      </c>
      <c r="BT243" s="306">
        <f t="shared" si="286"/>
        <v>0</v>
      </c>
      <c r="BU243" s="306">
        <f t="shared" si="286"/>
        <v>0</v>
      </c>
      <c r="BV243" s="306">
        <f t="shared" si="286"/>
        <v>0</v>
      </c>
      <c r="BW243" s="306">
        <f t="shared" ref="BW243:CO243" si="287" xml:space="preserve"> BW216 * BW$241</f>
        <v>0</v>
      </c>
      <c r="BX243" s="306">
        <f t="shared" si="287"/>
        <v>0</v>
      </c>
      <c r="BY243" s="306">
        <f t="shared" si="287"/>
        <v>0</v>
      </c>
      <c r="BZ243" s="306">
        <f t="shared" si="287"/>
        <v>0</v>
      </c>
      <c r="CA243" s="306">
        <f t="shared" si="287"/>
        <v>0</v>
      </c>
      <c r="CB243" s="306">
        <f t="shared" si="287"/>
        <v>0</v>
      </c>
      <c r="CC243" s="306">
        <f t="shared" si="287"/>
        <v>0</v>
      </c>
      <c r="CD243" s="306">
        <f t="shared" si="287"/>
        <v>0</v>
      </c>
      <c r="CE243" s="306">
        <f t="shared" si="287"/>
        <v>0</v>
      </c>
      <c r="CF243" s="306">
        <f t="shared" si="287"/>
        <v>0</v>
      </c>
      <c r="CG243" s="306">
        <f t="shared" si="287"/>
        <v>0</v>
      </c>
      <c r="CH243" s="306">
        <f t="shared" si="287"/>
        <v>0</v>
      </c>
      <c r="CI243" s="306">
        <f t="shared" si="287"/>
        <v>0</v>
      </c>
      <c r="CJ243" s="306">
        <f t="shared" si="287"/>
        <v>0</v>
      </c>
      <c r="CK243" s="306">
        <f t="shared" si="287"/>
        <v>0</v>
      </c>
      <c r="CL243" s="306">
        <f t="shared" si="287"/>
        <v>0</v>
      </c>
      <c r="CM243" s="306">
        <f t="shared" si="287"/>
        <v>0</v>
      </c>
      <c r="CN243" s="306">
        <f t="shared" si="287"/>
        <v>0</v>
      </c>
      <c r="CO243" s="306">
        <f t="shared" si="287"/>
        <v>0</v>
      </c>
    </row>
    <row r="244" spans="1:211" outlineLevel="1" x14ac:dyDescent="0.2">
      <c r="B244" s="61"/>
      <c r="D244" s="39"/>
      <c r="E244" t="str">
        <f xml:space="preserve"> "Waste: " &amp; E217</f>
        <v>Waste: Water taken unbilled</v>
      </c>
      <c r="G244" s="82"/>
      <c r="H244" s="165" t="s">
        <v>8</v>
      </c>
      <c r="I244" s="55">
        <f t="shared" si="284"/>
        <v>0</v>
      </c>
      <c r="K244" s="306">
        <f t="shared" ref="K244:AP244" si="288" xml:space="preserve"> K217 * K$241</f>
        <v>0</v>
      </c>
      <c r="L244" s="306">
        <f t="shared" si="288"/>
        <v>0</v>
      </c>
      <c r="M244" s="306">
        <f t="shared" si="288"/>
        <v>0</v>
      </c>
      <c r="N244" s="306">
        <f t="shared" si="288"/>
        <v>0</v>
      </c>
      <c r="O244" s="306">
        <f t="shared" si="288"/>
        <v>0</v>
      </c>
      <c r="P244" s="306">
        <f t="shared" si="288"/>
        <v>0</v>
      </c>
      <c r="Q244" s="306">
        <f t="shared" si="288"/>
        <v>0</v>
      </c>
      <c r="R244" s="306">
        <f t="shared" si="288"/>
        <v>0</v>
      </c>
      <c r="S244" s="306">
        <f t="shared" si="288"/>
        <v>0</v>
      </c>
      <c r="T244" s="306">
        <f t="shared" si="288"/>
        <v>0</v>
      </c>
      <c r="U244" s="306">
        <f t="shared" si="288"/>
        <v>0</v>
      </c>
      <c r="V244" s="306">
        <f t="shared" si="288"/>
        <v>0</v>
      </c>
      <c r="W244" s="306">
        <f t="shared" si="288"/>
        <v>0</v>
      </c>
      <c r="X244" s="306">
        <f t="shared" si="288"/>
        <v>0</v>
      </c>
      <c r="Y244" s="306">
        <f t="shared" si="288"/>
        <v>0</v>
      </c>
      <c r="Z244" s="306">
        <f t="shared" si="288"/>
        <v>0</v>
      </c>
      <c r="AA244" s="306">
        <f t="shared" si="288"/>
        <v>0</v>
      </c>
      <c r="AB244" s="306">
        <f t="shared" si="288"/>
        <v>0</v>
      </c>
      <c r="AC244" s="306">
        <f t="shared" si="288"/>
        <v>0</v>
      </c>
      <c r="AD244" s="306">
        <f t="shared" si="288"/>
        <v>0</v>
      </c>
      <c r="AE244" s="306">
        <f t="shared" si="288"/>
        <v>0</v>
      </c>
      <c r="AF244" s="306">
        <f t="shared" si="288"/>
        <v>0</v>
      </c>
      <c r="AG244" s="306">
        <f t="shared" si="288"/>
        <v>0</v>
      </c>
      <c r="AH244" s="306">
        <f t="shared" si="288"/>
        <v>0</v>
      </c>
      <c r="AI244" s="306">
        <f t="shared" si="288"/>
        <v>0</v>
      </c>
      <c r="AJ244" s="306">
        <f t="shared" si="288"/>
        <v>0</v>
      </c>
      <c r="AK244" s="306">
        <f t="shared" si="288"/>
        <v>0</v>
      </c>
      <c r="AL244" s="306">
        <f t="shared" si="288"/>
        <v>0</v>
      </c>
      <c r="AM244" s="306">
        <f t="shared" si="288"/>
        <v>0</v>
      </c>
      <c r="AN244" s="306">
        <f t="shared" si="288"/>
        <v>0</v>
      </c>
      <c r="AO244" s="306">
        <f t="shared" si="288"/>
        <v>0</v>
      </c>
      <c r="AP244" s="306">
        <f t="shared" si="288"/>
        <v>0</v>
      </c>
      <c r="AQ244" s="306">
        <f t="shared" ref="AQ244:BV244" si="289" xml:space="preserve"> AQ217 * AQ$241</f>
        <v>0</v>
      </c>
      <c r="AR244" s="306">
        <f t="shared" si="289"/>
        <v>0</v>
      </c>
      <c r="AS244" s="306">
        <f t="shared" si="289"/>
        <v>0</v>
      </c>
      <c r="AT244" s="306">
        <f t="shared" si="289"/>
        <v>0</v>
      </c>
      <c r="AU244" s="306">
        <f t="shared" si="289"/>
        <v>0</v>
      </c>
      <c r="AV244" s="306">
        <f t="shared" si="289"/>
        <v>0</v>
      </c>
      <c r="AW244" s="306">
        <f t="shared" si="289"/>
        <v>0</v>
      </c>
      <c r="AX244" s="306">
        <f t="shared" si="289"/>
        <v>0</v>
      </c>
      <c r="AY244" s="306">
        <f t="shared" si="289"/>
        <v>0</v>
      </c>
      <c r="AZ244" s="306">
        <f t="shared" si="289"/>
        <v>0</v>
      </c>
      <c r="BA244" s="306">
        <f t="shared" si="289"/>
        <v>0</v>
      </c>
      <c r="BB244" s="306">
        <f t="shared" si="289"/>
        <v>0</v>
      </c>
      <c r="BC244" s="306">
        <f t="shared" si="289"/>
        <v>0</v>
      </c>
      <c r="BD244" s="306">
        <f t="shared" si="289"/>
        <v>0</v>
      </c>
      <c r="BE244" s="306">
        <f t="shared" si="289"/>
        <v>0</v>
      </c>
      <c r="BF244" s="306">
        <f t="shared" si="289"/>
        <v>0</v>
      </c>
      <c r="BG244" s="306">
        <f t="shared" si="289"/>
        <v>0</v>
      </c>
      <c r="BH244" s="306">
        <f t="shared" si="289"/>
        <v>0</v>
      </c>
      <c r="BI244" s="306">
        <f t="shared" si="289"/>
        <v>0</v>
      </c>
      <c r="BJ244" s="306">
        <f t="shared" si="289"/>
        <v>0</v>
      </c>
      <c r="BK244" s="306">
        <f t="shared" si="289"/>
        <v>0</v>
      </c>
      <c r="BL244" s="306">
        <f t="shared" si="289"/>
        <v>0</v>
      </c>
      <c r="BM244" s="306">
        <f t="shared" si="289"/>
        <v>0</v>
      </c>
      <c r="BN244" s="306">
        <f t="shared" si="289"/>
        <v>0</v>
      </c>
      <c r="BO244" s="306">
        <f t="shared" si="289"/>
        <v>0</v>
      </c>
      <c r="BP244" s="306">
        <f t="shared" si="289"/>
        <v>0</v>
      </c>
      <c r="BQ244" s="306">
        <f t="shared" si="289"/>
        <v>0</v>
      </c>
      <c r="BR244" s="306">
        <f t="shared" si="289"/>
        <v>0</v>
      </c>
      <c r="BS244" s="306">
        <f t="shared" si="289"/>
        <v>0</v>
      </c>
      <c r="BT244" s="306">
        <f t="shared" si="289"/>
        <v>0</v>
      </c>
      <c r="BU244" s="306">
        <f t="shared" si="289"/>
        <v>0</v>
      </c>
      <c r="BV244" s="306">
        <f t="shared" si="289"/>
        <v>0</v>
      </c>
      <c r="BW244" s="306">
        <f t="shared" ref="BW244:CO244" si="290" xml:space="preserve"> BW217 * BW$241</f>
        <v>0</v>
      </c>
      <c r="BX244" s="306">
        <f t="shared" si="290"/>
        <v>0</v>
      </c>
      <c r="BY244" s="306">
        <f t="shared" si="290"/>
        <v>0</v>
      </c>
      <c r="BZ244" s="306">
        <f t="shared" si="290"/>
        <v>0</v>
      </c>
      <c r="CA244" s="306">
        <f t="shared" si="290"/>
        <v>0</v>
      </c>
      <c r="CB244" s="306">
        <f t="shared" si="290"/>
        <v>0</v>
      </c>
      <c r="CC244" s="306">
        <f t="shared" si="290"/>
        <v>0</v>
      </c>
      <c r="CD244" s="306">
        <f t="shared" si="290"/>
        <v>0</v>
      </c>
      <c r="CE244" s="306">
        <f t="shared" si="290"/>
        <v>0</v>
      </c>
      <c r="CF244" s="306">
        <f t="shared" si="290"/>
        <v>0</v>
      </c>
      <c r="CG244" s="306">
        <f t="shared" si="290"/>
        <v>0</v>
      </c>
      <c r="CH244" s="306">
        <f t="shared" si="290"/>
        <v>0</v>
      </c>
      <c r="CI244" s="306">
        <f t="shared" si="290"/>
        <v>0</v>
      </c>
      <c r="CJ244" s="306">
        <f t="shared" si="290"/>
        <v>0</v>
      </c>
      <c r="CK244" s="306">
        <f t="shared" si="290"/>
        <v>0</v>
      </c>
      <c r="CL244" s="306">
        <f t="shared" si="290"/>
        <v>0</v>
      </c>
      <c r="CM244" s="306">
        <f t="shared" si="290"/>
        <v>0</v>
      </c>
      <c r="CN244" s="306">
        <f t="shared" si="290"/>
        <v>0</v>
      </c>
      <c r="CO244" s="306">
        <f t="shared" si="290"/>
        <v>0</v>
      </c>
    </row>
    <row r="245" spans="1:211" outlineLevel="1" x14ac:dyDescent="0.2">
      <c r="B245" s="61"/>
      <c r="D245" s="39"/>
      <c r="E245" t="str">
        <f xml:space="preserve"> "Waste: " &amp; E218</f>
        <v>Waste: Meter under-registration (assuming replacement)</v>
      </c>
      <c r="G245" s="82"/>
      <c r="H245" s="165" t="s">
        <v>8</v>
      </c>
      <c r="I245" s="55">
        <f t="shared" si="284"/>
        <v>0</v>
      </c>
      <c r="K245" s="306">
        <f t="shared" ref="K245:AP245" si="291" xml:space="preserve"> K218 * K$241</f>
        <v>0</v>
      </c>
      <c r="L245" s="306">
        <f t="shared" si="291"/>
        <v>0</v>
      </c>
      <c r="M245" s="306">
        <f t="shared" si="291"/>
        <v>0</v>
      </c>
      <c r="N245" s="306">
        <f t="shared" si="291"/>
        <v>0</v>
      </c>
      <c r="O245" s="306">
        <f t="shared" si="291"/>
        <v>0</v>
      </c>
      <c r="P245" s="306">
        <f t="shared" si="291"/>
        <v>0</v>
      </c>
      <c r="Q245" s="306">
        <f t="shared" si="291"/>
        <v>0</v>
      </c>
      <c r="R245" s="306">
        <f t="shared" si="291"/>
        <v>0</v>
      </c>
      <c r="S245" s="306">
        <f t="shared" si="291"/>
        <v>0</v>
      </c>
      <c r="T245" s="306">
        <f t="shared" si="291"/>
        <v>0</v>
      </c>
      <c r="U245" s="306">
        <f t="shared" si="291"/>
        <v>0</v>
      </c>
      <c r="V245" s="306">
        <f t="shared" si="291"/>
        <v>0</v>
      </c>
      <c r="W245" s="306">
        <f t="shared" si="291"/>
        <v>0</v>
      </c>
      <c r="X245" s="306">
        <f t="shared" si="291"/>
        <v>0</v>
      </c>
      <c r="Y245" s="306">
        <f t="shared" si="291"/>
        <v>0</v>
      </c>
      <c r="Z245" s="306">
        <f t="shared" si="291"/>
        <v>0</v>
      </c>
      <c r="AA245" s="306">
        <f t="shared" si="291"/>
        <v>0</v>
      </c>
      <c r="AB245" s="306">
        <f t="shared" si="291"/>
        <v>0</v>
      </c>
      <c r="AC245" s="306">
        <f t="shared" si="291"/>
        <v>0</v>
      </c>
      <c r="AD245" s="306">
        <f t="shared" si="291"/>
        <v>0</v>
      </c>
      <c r="AE245" s="306">
        <f t="shared" si="291"/>
        <v>0</v>
      </c>
      <c r="AF245" s="306">
        <f t="shared" si="291"/>
        <v>0</v>
      </c>
      <c r="AG245" s="306">
        <f t="shared" si="291"/>
        <v>0</v>
      </c>
      <c r="AH245" s="306">
        <f t="shared" si="291"/>
        <v>0</v>
      </c>
      <c r="AI245" s="306">
        <f t="shared" si="291"/>
        <v>0</v>
      </c>
      <c r="AJ245" s="306">
        <f t="shared" si="291"/>
        <v>0</v>
      </c>
      <c r="AK245" s="306">
        <f t="shared" si="291"/>
        <v>0</v>
      </c>
      <c r="AL245" s="306">
        <f t="shared" si="291"/>
        <v>0</v>
      </c>
      <c r="AM245" s="306">
        <f t="shared" si="291"/>
        <v>0</v>
      </c>
      <c r="AN245" s="306">
        <f t="shared" si="291"/>
        <v>0</v>
      </c>
      <c r="AO245" s="306">
        <f t="shared" si="291"/>
        <v>0</v>
      </c>
      <c r="AP245" s="306">
        <f t="shared" si="291"/>
        <v>0</v>
      </c>
      <c r="AQ245" s="306">
        <f t="shared" ref="AQ245:BV245" si="292" xml:space="preserve"> AQ218 * AQ$241</f>
        <v>0</v>
      </c>
      <c r="AR245" s="306">
        <f t="shared" si="292"/>
        <v>0</v>
      </c>
      <c r="AS245" s="306">
        <f t="shared" si="292"/>
        <v>0</v>
      </c>
      <c r="AT245" s="306">
        <f t="shared" si="292"/>
        <v>0</v>
      </c>
      <c r="AU245" s="306">
        <f t="shared" si="292"/>
        <v>0</v>
      </c>
      <c r="AV245" s="306">
        <f t="shared" si="292"/>
        <v>0</v>
      </c>
      <c r="AW245" s="306">
        <f t="shared" si="292"/>
        <v>0</v>
      </c>
      <c r="AX245" s="306">
        <f t="shared" si="292"/>
        <v>0</v>
      </c>
      <c r="AY245" s="306">
        <f t="shared" si="292"/>
        <v>0</v>
      </c>
      <c r="AZ245" s="306">
        <f t="shared" si="292"/>
        <v>0</v>
      </c>
      <c r="BA245" s="306">
        <f t="shared" si="292"/>
        <v>0</v>
      </c>
      <c r="BB245" s="306">
        <f t="shared" si="292"/>
        <v>0</v>
      </c>
      <c r="BC245" s="306">
        <f t="shared" si="292"/>
        <v>0</v>
      </c>
      <c r="BD245" s="306">
        <f t="shared" si="292"/>
        <v>0</v>
      </c>
      <c r="BE245" s="306">
        <f t="shared" si="292"/>
        <v>0</v>
      </c>
      <c r="BF245" s="306">
        <f t="shared" si="292"/>
        <v>0</v>
      </c>
      <c r="BG245" s="306">
        <f t="shared" si="292"/>
        <v>0</v>
      </c>
      <c r="BH245" s="306">
        <f t="shared" si="292"/>
        <v>0</v>
      </c>
      <c r="BI245" s="306">
        <f t="shared" si="292"/>
        <v>0</v>
      </c>
      <c r="BJ245" s="306">
        <f t="shared" si="292"/>
        <v>0</v>
      </c>
      <c r="BK245" s="306">
        <f t="shared" si="292"/>
        <v>0</v>
      </c>
      <c r="BL245" s="306">
        <f t="shared" si="292"/>
        <v>0</v>
      </c>
      <c r="BM245" s="306">
        <f t="shared" si="292"/>
        <v>0</v>
      </c>
      <c r="BN245" s="306">
        <f t="shared" si="292"/>
        <v>0</v>
      </c>
      <c r="BO245" s="306">
        <f t="shared" si="292"/>
        <v>0</v>
      </c>
      <c r="BP245" s="306">
        <f t="shared" si="292"/>
        <v>0</v>
      </c>
      <c r="BQ245" s="306">
        <f t="shared" si="292"/>
        <v>0</v>
      </c>
      <c r="BR245" s="306">
        <f t="shared" si="292"/>
        <v>0</v>
      </c>
      <c r="BS245" s="306">
        <f t="shared" si="292"/>
        <v>0</v>
      </c>
      <c r="BT245" s="306">
        <f t="shared" si="292"/>
        <v>0</v>
      </c>
      <c r="BU245" s="306">
        <f t="shared" si="292"/>
        <v>0</v>
      </c>
      <c r="BV245" s="306">
        <f t="shared" si="292"/>
        <v>0</v>
      </c>
      <c r="BW245" s="306">
        <f t="shared" ref="BW245:CO245" si="293" xml:space="preserve"> BW218 * BW$241</f>
        <v>0</v>
      </c>
      <c r="BX245" s="306">
        <f t="shared" si="293"/>
        <v>0</v>
      </c>
      <c r="BY245" s="306">
        <f t="shared" si="293"/>
        <v>0</v>
      </c>
      <c r="BZ245" s="306">
        <f t="shared" si="293"/>
        <v>0</v>
      </c>
      <c r="CA245" s="306">
        <f t="shared" si="293"/>
        <v>0</v>
      </c>
      <c r="CB245" s="306">
        <f t="shared" si="293"/>
        <v>0</v>
      </c>
      <c r="CC245" s="306">
        <f t="shared" si="293"/>
        <v>0</v>
      </c>
      <c r="CD245" s="306">
        <f t="shared" si="293"/>
        <v>0</v>
      </c>
      <c r="CE245" s="306">
        <f t="shared" si="293"/>
        <v>0</v>
      </c>
      <c r="CF245" s="306">
        <f t="shared" si="293"/>
        <v>0</v>
      </c>
      <c r="CG245" s="306">
        <f t="shared" si="293"/>
        <v>0</v>
      </c>
      <c r="CH245" s="306">
        <f t="shared" si="293"/>
        <v>0</v>
      </c>
      <c r="CI245" s="306">
        <f t="shared" si="293"/>
        <v>0</v>
      </c>
      <c r="CJ245" s="306">
        <f t="shared" si="293"/>
        <v>0</v>
      </c>
      <c r="CK245" s="306">
        <f t="shared" si="293"/>
        <v>0</v>
      </c>
      <c r="CL245" s="306">
        <f t="shared" si="293"/>
        <v>0</v>
      </c>
      <c r="CM245" s="306">
        <f t="shared" si="293"/>
        <v>0</v>
      </c>
      <c r="CN245" s="306">
        <f t="shared" si="293"/>
        <v>0</v>
      </c>
      <c r="CO245" s="306">
        <f t="shared" si="293"/>
        <v>0</v>
      </c>
    </row>
    <row r="246" spans="1:211" s="266" customFormat="1" ht="2.1" customHeight="1" outlineLevel="1" x14ac:dyDescent="0.2">
      <c r="E246" s="267"/>
      <c r="H246" s="268"/>
      <c r="K246" s="269"/>
      <c r="L246" s="270"/>
      <c r="M246" s="270"/>
      <c r="N246" s="270"/>
      <c r="O246" s="270"/>
      <c r="P246" s="270"/>
      <c r="Q246" s="270"/>
      <c r="R246" s="270"/>
      <c r="S246" s="270"/>
      <c r="T246" s="270"/>
      <c r="U246" s="270"/>
      <c r="V246" s="270"/>
      <c r="W246" s="270"/>
      <c r="X246" s="270"/>
      <c r="Y246" s="270"/>
      <c r="Z246" s="270"/>
      <c r="AA246" s="270"/>
      <c r="AB246" s="270"/>
      <c r="AC246" s="270"/>
      <c r="AD246" s="270"/>
      <c r="AE246" s="270"/>
      <c r="AF246" s="270"/>
      <c r="AG246" s="270"/>
      <c r="AH246" s="270"/>
      <c r="AI246" s="270"/>
      <c r="AJ246" s="270"/>
      <c r="AK246" s="270"/>
      <c r="AL246" s="270"/>
      <c r="AM246" s="270"/>
      <c r="AN246" s="270"/>
      <c r="AO246" s="270"/>
      <c r="AP246" s="270"/>
      <c r="AQ246" s="270"/>
      <c r="AR246" s="270"/>
      <c r="AS246" s="270"/>
      <c r="AT246" s="270"/>
      <c r="AU246" s="270"/>
      <c r="AV246" s="270"/>
      <c r="AW246" s="270"/>
      <c r="AX246" s="270"/>
      <c r="AY246" s="270"/>
      <c r="AZ246" s="270"/>
      <c r="BA246" s="270"/>
      <c r="BB246" s="270"/>
      <c r="BC246" s="270"/>
      <c r="BD246" s="270"/>
      <c r="BE246" s="270"/>
      <c r="BF246" s="270"/>
      <c r="BG246" s="270"/>
      <c r="BH246" s="270"/>
      <c r="BI246" s="270"/>
      <c r="BJ246" s="270"/>
      <c r="BK246" s="270"/>
      <c r="BL246" s="270"/>
      <c r="BM246" s="270"/>
      <c r="BN246" s="270"/>
      <c r="BO246" s="270"/>
      <c r="BP246" s="270"/>
      <c r="BQ246" s="270"/>
      <c r="BR246" s="270"/>
      <c r="BS246" s="270"/>
      <c r="BT246" s="270"/>
      <c r="BU246" s="270"/>
      <c r="BV246" s="270"/>
      <c r="BW246" s="270"/>
      <c r="BX246" s="270"/>
      <c r="BY246" s="270"/>
      <c r="BZ246" s="270"/>
      <c r="CA246" s="270"/>
      <c r="CB246" s="270"/>
      <c r="CC246" s="270"/>
      <c r="CD246" s="270"/>
      <c r="CE246" s="270"/>
      <c r="CF246" s="270"/>
      <c r="CG246" s="270"/>
      <c r="CH246" s="270"/>
      <c r="CI246" s="270"/>
      <c r="CJ246" s="270"/>
      <c r="CK246" s="270"/>
      <c r="CL246" s="270"/>
      <c r="CM246" s="270"/>
      <c r="CN246" s="270"/>
      <c r="CO246" s="270"/>
      <c r="CP246" s="271"/>
      <c r="CQ246" s="271"/>
      <c r="CR246" s="271"/>
      <c r="CS246" s="271"/>
      <c r="CT246" s="271"/>
      <c r="CU246" s="271"/>
      <c r="CV246" s="271"/>
      <c r="CW246" s="271"/>
      <c r="CX246" s="271"/>
      <c r="CY246" s="271"/>
      <c r="CZ246" s="271"/>
      <c r="DA246" s="271"/>
      <c r="DB246" s="271"/>
      <c r="DC246" s="271"/>
      <c r="DD246" s="271"/>
      <c r="DE246" s="271"/>
      <c r="DF246" s="271"/>
      <c r="DG246" s="271"/>
      <c r="DH246" s="271"/>
      <c r="DI246" s="271"/>
      <c r="DJ246" s="271"/>
      <c r="DK246" s="271"/>
      <c r="DL246" s="271"/>
      <c r="DM246" s="271"/>
      <c r="DN246" s="271"/>
      <c r="DO246" s="271"/>
      <c r="DP246" s="271"/>
      <c r="DQ246" s="271"/>
      <c r="DR246" s="271"/>
      <c r="DS246" s="271"/>
      <c r="DT246" s="271"/>
      <c r="DU246" s="271"/>
      <c r="DV246" s="271"/>
      <c r="DW246" s="271"/>
      <c r="DX246" s="271"/>
      <c r="DY246" s="271"/>
      <c r="DZ246" s="271"/>
      <c r="EA246" s="271"/>
      <c r="EB246" s="271"/>
      <c r="EC246" s="271"/>
      <c r="ED246" s="271"/>
      <c r="EE246" s="271"/>
      <c r="EF246" s="271"/>
      <c r="EG246" s="271"/>
      <c r="EH246" s="271"/>
      <c r="EI246" s="271"/>
      <c r="EJ246" s="271"/>
      <c r="EK246" s="271"/>
      <c r="EL246" s="271"/>
      <c r="EM246" s="271"/>
      <c r="EN246" s="271"/>
      <c r="EO246" s="271"/>
      <c r="EP246" s="271"/>
      <c r="EQ246" s="271"/>
      <c r="ER246" s="271"/>
      <c r="ES246" s="271"/>
      <c r="ET246" s="271"/>
      <c r="EU246" s="271"/>
      <c r="EV246" s="271"/>
      <c r="EW246" s="271"/>
      <c r="EX246" s="271"/>
      <c r="EY246" s="271"/>
      <c r="EZ246" s="271"/>
      <c r="FA246" s="271"/>
      <c r="FB246" s="271"/>
      <c r="FC246" s="271"/>
      <c r="FD246" s="271"/>
      <c r="FE246" s="271"/>
      <c r="FF246" s="271"/>
      <c r="FG246" s="271"/>
      <c r="FH246" s="271"/>
      <c r="FI246" s="271"/>
      <c r="FJ246" s="271"/>
      <c r="FK246" s="271"/>
      <c r="FL246" s="271"/>
      <c r="FM246" s="271"/>
      <c r="FN246" s="271"/>
      <c r="FO246" s="271"/>
      <c r="FP246" s="271"/>
      <c r="FQ246" s="271"/>
      <c r="FR246" s="271"/>
      <c r="FS246" s="271"/>
      <c r="FT246" s="271"/>
      <c r="FU246" s="271"/>
      <c r="FV246" s="271"/>
      <c r="FW246" s="271"/>
      <c r="FX246" s="271"/>
      <c r="FY246" s="271"/>
      <c r="FZ246" s="271"/>
      <c r="GA246" s="271"/>
      <c r="GB246" s="271"/>
      <c r="GC246" s="271"/>
      <c r="GD246" s="271"/>
      <c r="GE246" s="271"/>
      <c r="GF246" s="271"/>
      <c r="GG246" s="271"/>
      <c r="GH246" s="271"/>
      <c r="GI246" s="271"/>
      <c r="GJ246" s="271"/>
      <c r="GK246" s="271"/>
      <c r="GL246" s="271"/>
      <c r="GM246" s="271"/>
      <c r="GN246" s="271"/>
      <c r="GO246" s="271"/>
      <c r="GP246" s="271"/>
      <c r="GQ246" s="271"/>
      <c r="GR246" s="271"/>
      <c r="GS246" s="271"/>
      <c r="GT246" s="271"/>
      <c r="GU246" s="271"/>
      <c r="GV246" s="271"/>
      <c r="GW246" s="271"/>
      <c r="GX246" s="271"/>
      <c r="GY246" s="271"/>
      <c r="GZ246" s="271"/>
      <c r="HA246" s="271"/>
      <c r="HB246" s="271"/>
      <c r="HC246" s="271"/>
    </row>
    <row r="247" spans="1:211" outlineLevel="1" x14ac:dyDescent="0.2">
      <c r="B247" s="61"/>
      <c r="D247" s="39"/>
      <c r="E247" t="str">
        <f xml:space="preserve"> "Waste: " &amp; E220</f>
        <v>Waste: Losses</v>
      </c>
      <c r="G247" s="82"/>
      <c r="H247" s="165" t="s">
        <v>8</v>
      </c>
      <c r="I247" s="55">
        <f t="shared" ref="I247" si="294" xml:space="preserve"> SUM( K247:CO247 )</f>
        <v>0</v>
      </c>
      <c r="K247" s="306">
        <f>SUM(K243:K246)</f>
        <v>0</v>
      </c>
      <c r="L247" s="306">
        <f t="shared" ref="L247" si="295">SUM(L243:L246)</f>
        <v>0</v>
      </c>
      <c r="M247" s="306">
        <f t="shared" ref="M247" si="296">SUM(M243:M246)</f>
        <v>0</v>
      </c>
      <c r="N247" s="306">
        <f t="shared" ref="N247" si="297">SUM(N243:N246)</f>
        <v>0</v>
      </c>
      <c r="O247" s="306">
        <f t="shared" ref="O247" si="298">SUM(O243:O246)</f>
        <v>0</v>
      </c>
      <c r="P247" s="306">
        <f t="shared" ref="P247" si="299">SUM(P243:P246)</f>
        <v>0</v>
      </c>
      <c r="Q247" s="306">
        <f t="shared" ref="Q247" si="300">SUM(Q243:Q246)</f>
        <v>0</v>
      </c>
      <c r="R247" s="306">
        <f t="shared" ref="R247" si="301">SUM(R243:R246)</f>
        <v>0</v>
      </c>
      <c r="S247" s="306">
        <f t="shared" ref="S247" si="302">SUM(S243:S246)</f>
        <v>0</v>
      </c>
      <c r="T247" s="306">
        <f t="shared" ref="T247" si="303">SUM(T243:T246)</f>
        <v>0</v>
      </c>
      <c r="U247" s="306">
        <f t="shared" ref="U247" si="304">SUM(U243:U246)</f>
        <v>0</v>
      </c>
      <c r="V247" s="306">
        <f t="shared" ref="V247" si="305">SUM(V243:V246)</f>
        <v>0</v>
      </c>
      <c r="W247" s="306">
        <f t="shared" ref="W247" si="306">SUM(W243:W246)</f>
        <v>0</v>
      </c>
      <c r="X247" s="306">
        <f t="shared" ref="X247" si="307">SUM(X243:X246)</f>
        <v>0</v>
      </c>
      <c r="Y247" s="306">
        <f t="shared" ref="Y247" si="308">SUM(Y243:Y246)</f>
        <v>0</v>
      </c>
      <c r="Z247" s="306">
        <f t="shared" ref="Z247" si="309">SUM(Z243:Z246)</f>
        <v>0</v>
      </c>
      <c r="AA247" s="306">
        <f t="shared" ref="AA247" si="310">SUM(AA243:AA246)</f>
        <v>0</v>
      </c>
      <c r="AB247" s="306">
        <f t="shared" ref="AB247" si="311">SUM(AB243:AB246)</f>
        <v>0</v>
      </c>
      <c r="AC247" s="306">
        <f t="shared" ref="AC247" si="312">SUM(AC243:AC246)</f>
        <v>0</v>
      </c>
      <c r="AD247" s="306">
        <f t="shared" ref="AD247" si="313">SUM(AD243:AD246)</f>
        <v>0</v>
      </c>
      <c r="AE247" s="306">
        <f t="shared" ref="AE247" si="314">SUM(AE243:AE246)</f>
        <v>0</v>
      </c>
      <c r="AF247" s="306">
        <f t="shared" ref="AF247" si="315">SUM(AF243:AF246)</f>
        <v>0</v>
      </c>
      <c r="AG247" s="306">
        <f t="shared" ref="AG247" si="316">SUM(AG243:AG246)</f>
        <v>0</v>
      </c>
      <c r="AH247" s="306">
        <f t="shared" ref="AH247" si="317">SUM(AH243:AH246)</f>
        <v>0</v>
      </c>
      <c r="AI247" s="306">
        <f t="shared" ref="AI247" si="318">SUM(AI243:AI246)</f>
        <v>0</v>
      </c>
      <c r="AJ247" s="306">
        <f t="shared" ref="AJ247" si="319">SUM(AJ243:AJ246)</f>
        <v>0</v>
      </c>
      <c r="AK247" s="306">
        <f t="shared" ref="AK247" si="320">SUM(AK243:AK246)</f>
        <v>0</v>
      </c>
      <c r="AL247" s="306">
        <f t="shared" ref="AL247" si="321">SUM(AL243:AL246)</f>
        <v>0</v>
      </c>
      <c r="AM247" s="306">
        <f t="shared" ref="AM247" si="322">SUM(AM243:AM246)</f>
        <v>0</v>
      </c>
      <c r="AN247" s="306">
        <f t="shared" ref="AN247" si="323">SUM(AN243:AN246)</f>
        <v>0</v>
      </c>
      <c r="AO247" s="306">
        <f t="shared" ref="AO247" si="324">SUM(AO243:AO246)</f>
        <v>0</v>
      </c>
      <c r="AP247" s="306">
        <f t="shared" ref="AP247" si="325">SUM(AP243:AP246)</f>
        <v>0</v>
      </c>
      <c r="AQ247" s="306">
        <f t="shared" ref="AQ247" si="326">SUM(AQ243:AQ246)</f>
        <v>0</v>
      </c>
      <c r="AR247" s="306">
        <f t="shared" ref="AR247" si="327">SUM(AR243:AR246)</f>
        <v>0</v>
      </c>
      <c r="AS247" s="306">
        <f t="shared" ref="AS247" si="328">SUM(AS243:AS246)</f>
        <v>0</v>
      </c>
      <c r="AT247" s="306">
        <f t="shared" ref="AT247" si="329">SUM(AT243:AT246)</f>
        <v>0</v>
      </c>
      <c r="AU247" s="306">
        <f t="shared" ref="AU247" si="330">SUM(AU243:AU246)</f>
        <v>0</v>
      </c>
      <c r="AV247" s="306">
        <f t="shared" ref="AV247" si="331">SUM(AV243:AV246)</f>
        <v>0</v>
      </c>
      <c r="AW247" s="306">
        <f t="shared" ref="AW247" si="332">SUM(AW243:AW246)</f>
        <v>0</v>
      </c>
      <c r="AX247" s="306">
        <f t="shared" ref="AX247" si="333">SUM(AX243:AX246)</f>
        <v>0</v>
      </c>
      <c r="AY247" s="306">
        <f t="shared" ref="AY247" si="334">SUM(AY243:AY246)</f>
        <v>0</v>
      </c>
      <c r="AZ247" s="306">
        <f t="shared" ref="AZ247" si="335">SUM(AZ243:AZ246)</f>
        <v>0</v>
      </c>
      <c r="BA247" s="306">
        <f t="shared" ref="BA247" si="336">SUM(BA243:BA246)</f>
        <v>0</v>
      </c>
      <c r="BB247" s="306">
        <f t="shared" ref="BB247" si="337">SUM(BB243:BB246)</f>
        <v>0</v>
      </c>
      <c r="BC247" s="306">
        <f t="shared" ref="BC247" si="338">SUM(BC243:BC246)</f>
        <v>0</v>
      </c>
      <c r="BD247" s="306">
        <f t="shared" ref="BD247" si="339">SUM(BD243:BD246)</f>
        <v>0</v>
      </c>
      <c r="BE247" s="306">
        <f t="shared" ref="BE247" si="340">SUM(BE243:BE246)</f>
        <v>0</v>
      </c>
      <c r="BF247" s="306">
        <f t="shared" ref="BF247" si="341">SUM(BF243:BF246)</f>
        <v>0</v>
      </c>
      <c r="BG247" s="306">
        <f t="shared" ref="BG247" si="342">SUM(BG243:BG246)</f>
        <v>0</v>
      </c>
      <c r="BH247" s="306">
        <f t="shared" ref="BH247" si="343">SUM(BH243:BH246)</f>
        <v>0</v>
      </c>
      <c r="BI247" s="306">
        <f t="shared" ref="BI247" si="344">SUM(BI243:BI246)</f>
        <v>0</v>
      </c>
      <c r="BJ247" s="306">
        <f t="shared" ref="BJ247" si="345">SUM(BJ243:BJ246)</f>
        <v>0</v>
      </c>
      <c r="BK247" s="306">
        <f t="shared" ref="BK247" si="346">SUM(BK243:BK246)</f>
        <v>0</v>
      </c>
      <c r="BL247" s="306">
        <f t="shared" ref="BL247" si="347">SUM(BL243:BL246)</f>
        <v>0</v>
      </c>
      <c r="BM247" s="306">
        <f t="shared" ref="BM247" si="348">SUM(BM243:BM246)</f>
        <v>0</v>
      </c>
      <c r="BN247" s="306">
        <f t="shared" ref="BN247" si="349">SUM(BN243:BN246)</f>
        <v>0</v>
      </c>
      <c r="BO247" s="306">
        <f t="shared" ref="BO247" si="350">SUM(BO243:BO246)</f>
        <v>0</v>
      </c>
      <c r="BP247" s="306">
        <f t="shared" ref="BP247" si="351">SUM(BP243:BP246)</f>
        <v>0</v>
      </c>
      <c r="BQ247" s="306">
        <f t="shared" ref="BQ247" si="352">SUM(BQ243:BQ246)</f>
        <v>0</v>
      </c>
      <c r="BR247" s="306">
        <f t="shared" ref="BR247" si="353">SUM(BR243:BR246)</f>
        <v>0</v>
      </c>
      <c r="BS247" s="306">
        <f t="shared" ref="BS247" si="354">SUM(BS243:BS246)</f>
        <v>0</v>
      </c>
      <c r="BT247" s="306">
        <f t="shared" ref="BT247" si="355">SUM(BT243:BT246)</f>
        <v>0</v>
      </c>
      <c r="BU247" s="306">
        <f t="shared" ref="BU247" si="356">SUM(BU243:BU246)</f>
        <v>0</v>
      </c>
      <c r="BV247" s="306">
        <f t="shared" ref="BV247" si="357">SUM(BV243:BV246)</f>
        <v>0</v>
      </c>
      <c r="BW247" s="306">
        <f t="shared" ref="BW247" si="358">SUM(BW243:BW246)</f>
        <v>0</v>
      </c>
      <c r="BX247" s="306">
        <f t="shared" ref="BX247" si="359">SUM(BX243:BX246)</f>
        <v>0</v>
      </c>
      <c r="BY247" s="306">
        <f t="shared" ref="BY247" si="360">SUM(BY243:BY246)</f>
        <v>0</v>
      </c>
      <c r="BZ247" s="306">
        <f t="shared" ref="BZ247" si="361">SUM(BZ243:BZ246)</f>
        <v>0</v>
      </c>
      <c r="CA247" s="306">
        <f t="shared" ref="CA247" si="362">SUM(CA243:CA246)</f>
        <v>0</v>
      </c>
      <c r="CB247" s="306">
        <f t="shared" ref="CB247" si="363">SUM(CB243:CB246)</f>
        <v>0</v>
      </c>
      <c r="CC247" s="306">
        <f t="shared" ref="CC247" si="364">SUM(CC243:CC246)</f>
        <v>0</v>
      </c>
      <c r="CD247" s="306">
        <f t="shared" ref="CD247" si="365">SUM(CD243:CD246)</f>
        <v>0</v>
      </c>
      <c r="CE247" s="306">
        <f t="shared" ref="CE247" si="366">SUM(CE243:CE246)</f>
        <v>0</v>
      </c>
      <c r="CF247" s="306">
        <f t="shared" ref="CF247" si="367">SUM(CF243:CF246)</f>
        <v>0</v>
      </c>
      <c r="CG247" s="306">
        <f t="shared" ref="CG247" si="368">SUM(CG243:CG246)</f>
        <v>0</v>
      </c>
      <c r="CH247" s="306">
        <f t="shared" ref="CH247" si="369">SUM(CH243:CH246)</f>
        <v>0</v>
      </c>
      <c r="CI247" s="306">
        <f t="shared" ref="CI247" si="370">SUM(CI243:CI246)</f>
        <v>0</v>
      </c>
      <c r="CJ247" s="306">
        <f t="shared" ref="CJ247" si="371">SUM(CJ243:CJ246)</f>
        <v>0</v>
      </c>
      <c r="CK247" s="306">
        <f t="shared" ref="CK247" si="372">SUM(CK243:CK246)</f>
        <v>0</v>
      </c>
      <c r="CL247" s="306">
        <f t="shared" ref="CL247" si="373">SUM(CL243:CL246)</f>
        <v>0</v>
      </c>
      <c r="CM247" s="306">
        <f t="shared" ref="CM247" si="374">SUM(CM243:CM246)</f>
        <v>0</v>
      </c>
      <c r="CN247" s="306">
        <f t="shared" ref="CN247" si="375">SUM(CN243:CN246)</f>
        <v>0</v>
      </c>
      <c r="CO247" s="306">
        <f t="shared" ref="CO247" si="376">SUM(CO243:CO246)</f>
        <v>0</v>
      </c>
    </row>
    <row r="248" spans="1:211" s="128" customFormat="1" outlineLevel="1" x14ac:dyDescent="0.2">
      <c r="B248" s="152"/>
      <c r="D248" s="153"/>
      <c r="H248" s="154"/>
      <c r="K248" s="234"/>
      <c r="L248" s="234"/>
      <c r="M248" s="234"/>
      <c r="N248" s="234"/>
      <c r="O248" s="234"/>
      <c r="P248" s="234"/>
      <c r="Q248" s="234"/>
      <c r="R248" s="234"/>
      <c r="S248" s="234"/>
      <c r="T248" s="234"/>
      <c r="U248" s="234"/>
      <c r="V248" s="234"/>
      <c r="W248" s="234"/>
      <c r="X248" s="234"/>
      <c r="Y248" s="234"/>
      <c r="Z248" s="234"/>
      <c r="AA248" s="234"/>
      <c r="AB248" s="234"/>
      <c r="AC248" s="234"/>
      <c r="AD248" s="234"/>
      <c r="AE248" s="234"/>
      <c r="AF248" s="234"/>
      <c r="AG248" s="234"/>
      <c r="AH248" s="234"/>
      <c r="AI248" s="234"/>
      <c r="AJ248" s="234"/>
      <c r="AK248" s="234"/>
      <c r="AL248" s="234"/>
      <c r="AM248" s="234"/>
      <c r="AN248" s="234"/>
      <c r="AO248" s="234"/>
      <c r="AP248" s="234"/>
      <c r="AQ248" s="234"/>
      <c r="AR248" s="234"/>
      <c r="AS248" s="234"/>
      <c r="AT248" s="234"/>
      <c r="AU248" s="234"/>
      <c r="AV248" s="234"/>
      <c r="AW248" s="234"/>
      <c r="AX248" s="234"/>
      <c r="AY248" s="234"/>
      <c r="AZ248" s="234"/>
      <c r="BA248" s="234"/>
      <c r="BB248" s="234"/>
      <c r="BC248" s="234"/>
      <c r="BD248" s="234"/>
      <c r="BE248" s="234"/>
      <c r="BF248" s="234"/>
      <c r="BG248" s="234"/>
      <c r="BH248" s="234"/>
      <c r="BI248" s="234"/>
      <c r="BJ248" s="234"/>
      <c r="BK248" s="234"/>
      <c r="BL248" s="234"/>
      <c r="BM248" s="234"/>
      <c r="BN248" s="234"/>
      <c r="BO248" s="234"/>
      <c r="BP248" s="234"/>
      <c r="BQ248" s="234"/>
      <c r="BR248" s="234"/>
      <c r="BS248" s="234"/>
      <c r="BT248" s="234"/>
      <c r="BU248" s="234"/>
      <c r="BV248" s="234"/>
      <c r="BW248" s="234"/>
      <c r="BX248" s="234"/>
      <c r="BY248" s="234"/>
      <c r="BZ248" s="234"/>
      <c r="CA248" s="234"/>
      <c r="CB248" s="234"/>
      <c r="CC248" s="234"/>
      <c r="CD248" s="234"/>
      <c r="CE248" s="234"/>
      <c r="CF248" s="234"/>
      <c r="CG248" s="234"/>
      <c r="CH248" s="234"/>
      <c r="CI248" s="234"/>
      <c r="CJ248" s="234"/>
      <c r="CK248" s="234"/>
      <c r="CL248" s="234"/>
      <c r="CM248" s="234"/>
      <c r="CN248" s="234"/>
      <c r="CO248" s="234"/>
    </row>
    <row r="249" spans="1:211" outlineLevel="1" x14ac:dyDescent="0.2">
      <c r="B249" s="61" t="s">
        <v>433</v>
      </c>
      <c r="D249" s="39"/>
      <c r="H249" s="163"/>
      <c r="I249" s="78"/>
    </row>
    <row r="250" spans="1:211" s="20" customFormat="1" outlineLevel="1" x14ac:dyDescent="0.2">
      <c r="A250" s="87"/>
      <c r="B250" s="34"/>
      <c r="D250" s="88"/>
      <c r="E250" s="149" t="str">
        <f xml:space="preserve"> E222</f>
        <v>Discharge from site (based on customer meters)</v>
      </c>
      <c r="F250" s="149"/>
      <c r="G250" s="234"/>
      <c r="H250" s="333" t="str">
        <f xml:space="preserve"> H222</f>
        <v>m3</v>
      </c>
      <c r="I250" s="134"/>
      <c r="K250" s="95">
        <f t="shared" ref="K250:AP250" si="377" xml:space="preserve"> K222</f>
        <v>2296.9800526018867</v>
      </c>
      <c r="L250" s="95">
        <f t="shared" si="377"/>
        <v>7177.5396725656437</v>
      </c>
      <c r="M250" s="95">
        <f t="shared" si="377"/>
        <v>7183.6482169678256</v>
      </c>
      <c r="N250" s="95">
        <f t="shared" si="377"/>
        <v>7183.6482169678266</v>
      </c>
      <c r="O250" s="95">
        <f t="shared" si="377"/>
        <v>7203.3294449595196</v>
      </c>
      <c r="P250" s="95">
        <f t="shared" si="377"/>
        <v>7183.6482169678256</v>
      </c>
      <c r="Q250" s="95">
        <f t="shared" si="377"/>
        <v>7183.6482169678266</v>
      </c>
      <c r="R250" s="95">
        <f t="shared" si="377"/>
        <v>7183.6482169678229</v>
      </c>
      <c r="S250" s="95">
        <f t="shared" si="377"/>
        <v>7203.3294449595169</v>
      </c>
      <c r="T250" s="95">
        <f t="shared" si="377"/>
        <v>7183.6482169678247</v>
      </c>
      <c r="U250" s="95">
        <f t="shared" si="377"/>
        <v>7183.6482169678229</v>
      </c>
      <c r="V250" s="95">
        <f t="shared" si="377"/>
        <v>7183.6482169678266</v>
      </c>
      <c r="W250" s="95">
        <f t="shared" si="377"/>
        <v>7203.3294449595187</v>
      </c>
      <c r="X250" s="95">
        <f t="shared" si="377"/>
        <v>7183.6482169678266</v>
      </c>
      <c r="Y250" s="95">
        <f t="shared" si="377"/>
        <v>7183.6482169678247</v>
      </c>
      <c r="Z250" s="95">
        <f t="shared" si="377"/>
        <v>7183.6482169678238</v>
      </c>
      <c r="AA250" s="95">
        <f t="shared" si="377"/>
        <v>7203.3294449595178</v>
      </c>
      <c r="AB250" s="95">
        <f t="shared" si="377"/>
        <v>7183.6482169678266</v>
      </c>
      <c r="AC250" s="95">
        <f t="shared" si="377"/>
        <v>7183.6482169678238</v>
      </c>
      <c r="AD250" s="95">
        <f t="shared" si="377"/>
        <v>7183.6482169678256</v>
      </c>
      <c r="AE250" s="95">
        <f t="shared" si="377"/>
        <v>7203.3294449595196</v>
      </c>
      <c r="AF250" s="95">
        <f t="shared" si="377"/>
        <v>7183.6482169678247</v>
      </c>
      <c r="AG250" s="95">
        <f t="shared" si="377"/>
        <v>7183.6482169678229</v>
      </c>
      <c r="AH250" s="95">
        <f t="shared" si="377"/>
        <v>7183.6482169678247</v>
      </c>
      <c r="AI250" s="95">
        <f t="shared" si="377"/>
        <v>7203.3294449595178</v>
      </c>
      <c r="AJ250" s="95">
        <f t="shared" si="377"/>
        <v>7183.6482169678275</v>
      </c>
      <c r="AK250" s="95">
        <f t="shared" si="377"/>
        <v>7183.6482169678247</v>
      </c>
      <c r="AL250" s="95">
        <f t="shared" si="377"/>
        <v>7183.6482169678238</v>
      </c>
      <c r="AM250" s="95">
        <f t="shared" si="377"/>
        <v>7203.329444959516</v>
      </c>
      <c r="AN250" s="95">
        <f t="shared" si="377"/>
        <v>7183.6482169678275</v>
      </c>
      <c r="AO250" s="95">
        <f t="shared" si="377"/>
        <v>7183.6482169678256</v>
      </c>
      <c r="AP250" s="95">
        <f t="shared" si="377"/>
        <v>7183.648216967822</v>
      </c>
      <c r="AQ250" s="95">
        <f t="shared" ref="AQ250:BV250" si="378" xml:space="preserve"> AQ222</f>
        <v>7203.3294449595187</v>
      </c>
      <c r="AR250" s="95">
        <f t="shared" si="378"/>
        <v>7183.6482169678266</v>
      </c>
      <c r="AS250" s="95">
        <f t="shared" si="378"/>
        <v>7183.6482169678238</v>
      </c>
      <c r="AT250" s="95">
        <f t="shared" si="378"/>
        <v>7183.648216967822</v>
      </c>
      <c r="AU250" s="95">
        <f t="shared" si="378"/>
        <v>7203.3294449595178</v>
      </c>
      <c r="AV250" s="95">
        <f t="shared" si="378"/>
        <v>7183.648216967822</v>
      </c>
      <c r="AW250" s="95">
        <f t="shared" si="378"/>
        <v>7183.6482169678229</v>
      </c>
      <c r="AX250" s="95">
        <f t="shared" si="378"/>
        <v>7183.6482169678256</v>
      </c>
      <c r="AY250" s="95">
        <f t="shared" si="378"/>
        <v>7203.3294449595169</v>
      </c>
      <c r="AZ250" s="95">
        <f t="shared" si="378"/>
        <v>7183.6482169678256</v>
      </c>
      <c r="BA250" s="95">
        <f t="shared" si="378"/>
        <v>7183.6482169678238</v>
      </c>
      <c r="BB250" s="95">
        <f t="shared" si="378"/>
        <v>7183.6482169678238</v>
      </c>
      <c r="BC250" s="95">
        <f t="shared" si="378"/>
        <v>7203.3294449595178</v>
      </c>
      <c r="BD250" s="95">
        <f t="shared" si="378"/>
        <v>7183.6482169678256</v>
      </c>
      <c r="BE250" s="95">
        <f t="shared" si="378"/>
        <v>7183.6482169678238</v>
      </c>
      <c r="BF250" s="95">
        <f t="shared" si="378"/>
        <v>7183.6482169678247</v>
      </c>
      <c r="BG250" s="95">
        <f t="shared" si="378"/>
        <v>7203.3294449595178</v>
      </c>
      <c r="BH250" s="95">
        <f t="shared" si="378"/>
        <v>7183.6482169678247</v>
      </c>
      <c r="BI250" s="95">
        <f t="shared" si="378"/>
        <v>7183.6482169678229</v>
      </c>
      <c r="BJ250" s="95">
        <f t="shared" si="378"/>
        <v>7183.6482169678256</v>
      </c>
      <c r="BK250" s="95">
        <f t="shared" si="378"/>
        <v>7203.3294449595178</v>
      </c>
      <c r="BL250" s="95">
        <f t="shared" si="378"/>
        <v>7183.6482169678247</v>
      </c>
      <c r="BM250" s="95">
        <f t="shared" si="378"/>
        <v>7183.6482169678229</v>
      </c>
      <c r="BN250" s="95">
        <f t="shared" si="378"/>
        <v>7183.6482169678238</v>
      </c>
      <c r="BO250" s="95">
        <f t="shared" si="378"/>
        <v>7203.3294449595178</v>
      </c>
      <c r="BP250" s="95">
        <f t="shared" si="378"/>
        <v>7183.6482169678247</v>
      </c>
      <c r="BQ250" s="95">
        <f t="shared" si="378"/>
        <v>7183.6482169678266</v>
      </c>
      <c r="BR250" s="95">
        <f t="shared" si="378"/>
        <v>7183.6482169678256</v>
      </c>
      <c r="BS250" s="95">
        <f t="shared" si="378"/>
        <v>7203.3294449595178</v>
      </c>
      <c r="BT250" s="95">
        <f t="shared" si="378"/>
        <v>7183.6482169678256</v>
      </c>
      <c r="BU250" s="95">
        <f t="shared" si="378"/>
        <v>7183.6482169678247</v>
      </c>
      <c r="BV250" s="95">
        <f t="shared" si="378"/>
        <v>7183.6482169678247</v>
      </c>
      <c r="BW250" s="95">
        <f t="shared" ref="BW250:CO250" si="379" xml:space="preserve"> BW222</f>
        <v>7203.3294449595214</v>
      </c>
      <c r="BX250" s="95">
        <f t="shared" si="379"/>
        <v>7183.6482169678275</v>
      </c>
      <c r="BY250" s="95">
        <f t="shared" si="379"/>
        <v>7183.6482169678238</v>
      </c>
      <c r="BZ250" s="95">
        <f t="shared" si="379"/>
        <v>7183.6482169678247</v>
      </c>
      <c r="CA250" s="95">
        <f t="shared" si="379"/>
        <v>7203.3294449595187</v>
      </c>
      <c r="CB250" s="95">
        <f t="shared" si="379"/>
        <v>7183.648216967822</v>
      </c>
      <c r="CC250" s="95">
        <f t="shared" si="379"/>
        <v>7183.6482169678238</v>
      </c>
      <c r="CD250" s="95">
        <f t="shared" si="379"/>
        <v>7183.6482169678256</v>
      </c>
      <c r="CE250" s="95">
        <f t="shared" si="379"/>
        <v>7203.3294449595178</v>
      </c>
      <c r="CF250" s="95">
        <f t="shared" si="379"/>
        <v>7183.6482169678256</v>
      </c>
      <c r="CG250" s="95">
        <f t="shared" si="379"/>
        <v>7183.6482169678275</v>
      </c>
      <c r="CH250" s="95">
        <f t="shared" si="379"/>
        <v>7183.6482169678256</v>
      </c>
      <c r="CI250" s="95">
        <f t="shared" si="379"/>
        <v>7203.3294449595169</v>
      </c>
      <c r="CJ250" s="95">
        <f t="shared" si="379"/>
        <v>7183.6482169678229</v>
      </c>
      <c r="CK250" s="95">
        <f t="shared" si="379"/>
        <v>7183.6482169678247</v>
      </c>
      <c r="CL250" s="95">
        <f t="shared" si="379"/>
        <v>7183.6482169678238</v>
      </c>
      <c r="CM250" s="95">
        <f t="shared" si="379"/>
        <v>7183.6482169678247</v>
      </c>
      <c r="CN250" s="95">
        <f t="shared" si="379"/>
        <v>7183.6482169678256</v>
      </c>
      <c r="CO250" s="95">
        <f t="shared" si="379"/>
        <v>7183.6482169678266</v>
      </c>
    </row>
    <row r="251" spans="1:211" s="353" customFormat="1" ht="2.1" customHeight="1" outlineLevel="1" x14ac:dyDescent="0.2">
      <c r="E251" s="348"/>
      <c r="H251" s="354"/>
      <c r="K251" s="348"/>
      <c r="L251" s="348"/>
      <c r="M251" s="348"/>
      <c r="N251" s="348"/>
      <c r="O251" s="348"/>
      <c r="P251" s="348"/>
      <c r="Q251" s="348"/>
      <c r="R251" s="348"/>
      <c r="S251" s="348"/>
      <c r="T251" s="348"/>
      <c r="U251" s="348"/>
      <c r="V251" s="348"/>
      <c r="W251" s="348"/>
      <c r="X251" s="348"/>
      <c r="Y251" s="348"/>
      <c r="Z251" s="348"/>
      <c r="AA251" s="348"/>
      <c r="AB251" s="348"/>
      <c r="AC251" s="348"/>
      <c r="AD251" s="348"/>
      <c r="AE251" s="348"/>
      <c r="AF251" s="348"/>
      <c r="AG251" s="348"/>
      <c r="AH251" s="348"/>
      <c r="AI251" s="348"/>
      <c r="AJ251" s="348"/>
      <c r="AK251" s="348"/>
      <c r="AL251" s="348"/>
      <c r="AM251" s="348"/>
      <c r="AN251" s="348"/>
      <c r="AO251" s="348"/>
      <c r="AP251" s="348"/>
      <c r="AQ251" s="348"/>
      <c r="AR251" s="348"/>
      <c r="AS251" s="348"/>
      <c r="AT251" s="348"/>
      <c r="AU251" s="348"/>
      <c r="AV251" s="348"/>
      <c r="AW251" s="348"/>
      <c r="AX251" s="348"/>
      <c r="AY251" s="348"/>
      <c r="AZ251" s="348"/>
      <c r="BA251" s="348"/>
      <c r="BB251" s="348"/>
      <c r="BC251" s="348"/>
      <c r="BD251" s="348"/>
      <c r="BE251" s="348"/>
      <c r="BF251" s="348"/>
      <c r="BG251" s="348"/>
      <c r="BH251" s="348"/>
      <c r="BI251" s="348"/>
      <c r="BJ251" s="348"/>
      <c r="BK251" s="348"/>
      <c r="BL251" s="348"/>
      <c r="BM251" s="348"/>
      <c r="BN251" s="348"/>
      <c r="BO251" s="348"/>
      <c r="BP251" s="348"/>
      <c r="BQ251" s="348"/>
      <c r="BR251" s="348"/>
      <c r="BS251" s="348"/>
      <c r="BT251" s="348"/>
      <c r="BU251" s="348"/>
      <c r="BV251" s="348"/>
      <c r="BW251" s="348"/>
      <c r="BX251" s="348"/>
      <c r="BY251" s="348"/>
      <c r="BZ251" s="348"/>
      <c r="CA251" s="348"/>
      <c r="CB251" s="348"/>
      <c r="CC251" s="348"/>
      <c r="CD251" s="348"/>
      <c r="CE251" s="348"/>
      <c r="CF251" s="348"/>
      <c r="CG251" s="348"/>
      <c r="CH251" s="348"/>
      <c r="CI251" s="348"/>
      <c r="CJ251" s="348"/>
      <c r="CK251" s="348"/>
      <c r="CL251" s="348"/>
      <c r="CM251" s="348"/>
      <c r="CN251" s="348"/>
      <c r="CO251" s="348"/>
      <c r="CP251" s="348"/>
      <c r="CQ251" s="348"/>
      <c r="CR251" s="348"/>
      <c r="CS251" s="348"/>
      <c r="CT251" s="348"/>
      <c r="CU251" s="348"/>
      <c r="CV251" s="348"/>
      <c r="CW251" s="348"/>
      <c r="CX251" s="348"/>
      <c r="CY251" s="348"/>
      <c r="CZ251" s="348"/>
      <c r="DA251" s="348"/>
      <c r="DB251" s="348"/>
      <c r="DC251" s="348"/>
      <c r="DD251" s="348"/>
      <c r="DE251" s="348"/>
      <c r="DF251" s="348"/>
      <c r="DG251" s="348"/>
      <c r="DH251" s="348"/>
      <c r="DI251" s="348"/>
      <c r="DJ251" s="348"/>
      <c r="DK251" s="348"/>
      <c r="DL251" s="348"/>
      <c r="DM251" s="348"/>
      <c r="DN251" s="348"/>
      <c r="DO251" s="348"/>
      <c r="DP251" s="348"/>
      <c r="DQ251" s="348"/>
      <c r="DR251" s="348"/>
      <c r="DS251" s="348"/>
      <c r="DT251" s="348"/>
      <c r="DU251" s="348"/>
      <c r="DV251" s="348"/>
      <c r="DW251" s="348"/>
      <c r="DX251" s="348"/>
      <c r="DY251" s="348"/>
      <c r="DZ251" s="348"/>
      <c r="EA251" s="348"/>
      <c r="EB251" s="348"/>
      <c r="EC251" s="348"/>
      <c r="ED251" s="348"/>
      <c r="EE251" s="348"/>
      <c r="EF251" s="348"/>
      <c r="EG251" s="348"/>
      <c r="EH251" s="348"/>
      <c r="EI251" s="348"/>
      <c r="EJ251" s="348"/>
      <c r="EK251" s="348"/>
      <c r="EL251" s="348"/>
      <c r="EM251" s="348"/>
      <c r="EN251" s="348"/>
      <c r="EO251" s="348"/>
      <c r="EP251" s="348"/>
      <c r="EQ251" s="348"/>
      <c r="ER251" s="348"/>
      <c r="ES251" s="348"/>
      <c r="ET251" s="348"/>
      <c r="EU251" s="348"/>
      <c r="EV251" s="348"/>
      <c r="EW251" s="348"/>
      <c r="EX251" s="348"/>
      <c r="EY251" s="348"/>
      <c r="EZ251" s="348"/>
      <c r="FA251" s="348"/>
      <c r="FB251" s="348"/>
      <c r="FC251" s="348"/>
      <c r="FD251" s="348"/>
      <c r="FE251" s="348"/>
      <c r="FF251" s="348"/>
      <c r="FG251" s="348"/>
      <c r="FH251" s="348"/>
      <c r="FI251" s="348"/>
      <c r="FJ251" s="348"/>
      <c r="FK251" s="348"/>
      <c r="FL251" s="348"/>
      <c r="FM251" s="348"/>
      <c r="FN251" s="348"/>
      <c r="FO251" s="348"/>
      <c r="FP251" s="348"/>
      <c r="FQ251" s="348"/>
      <c r="FR251" s="348"/>
      <c r="FS251" s="348"/>
      <c r="FT251" s="348"/>
      <c r="FU251" s="348"/>
      <c r="FV251" s="348"/>
      <c r="FW251" s="348"/>
      <c r="FX251" s="348"/>
      <c r="FY251" s="348"/>
      <c r="FZ251" s="348"/>
      <c r="GA251" s="348"/>
      <c r="GB251" s="348"/>
      <c r="GC251" s="348"/>
      <c r="GD251" s="348"/>
      <c r="GE251" s="348"/>
      <c r="GF251" s="348"/>
      <c r="GG251" s="348"/>
      <c r="GH251" s="348"/>
      <c r="GI251" s="348"/>
      <c r="GJ251" s="348"/>
      <c r="GK251" s="348"/>
      <c r="GL251" s="348"/>
      <c r="GM251" s="348"/>
      <c r="GN251" s="348"/>
      <c r="GO251" s="348"/>
      <c r="GP251" s="348"/>
      <c r="GQ251" s="348"/>
      <c r="GR251" s="348"/>
      <c r="GS251" s="348"/>
      <c r="GT251" s="348"/>
      <c r="GU251" s="348"/>
      <c r="GV251" s="348"/>
      <c r="GW251" s="348"/>
      <c r="GX251" s="348"/>
      <c r="GY251" s="348"/>
      <c r="GZ251" s="348"/>
      <c r="HA251" s="348"/>
      <c r="HB251" s="348"/>
      <c r="HC251" s="348"/>
    </row>
    <row r="252" spans="1:211" s="336" customFormat="1" outlineLevel="1" x14ac:dyDescent="0.2">
      <c r="B252" s="337"/>
      <c r="D252" s="338"/>
      <c r="E252" s="336" t="str">
        <f>InpS!E95</f>
        <v>Waste: Intermediate volumetric rate</v>
      </c>
      <c r="G252" s="339"/>
      <c r="H252" s="344" t="str">
        <f>InpS!H95</f>
        <v>£/m3</v>
      </c>
      <c r="K252" s="254">
        <f xml:space="preserve"> IF( InpS!K95, InpS!K95, J252 * ( 1 + K$6 ) )</f>
        <v>0.91749999999999998</v>
      </c>
      <c r="L252" s="254">
        <f xml:space="preserve"> IF( InpS!L95, InpS!L95, K252 * ( 1 + L$6 ) )</f>
        <v>0.97530000000000006</v>
      </c>
      <c r="M252" s="254">
        <f xml:space="preserve"> IF( InpS!M95, InpS!M95, L252 * ( 1 + M$6 ) )</f>
        <v>0.95350000000000001</v>
      </c>
      <c r="N252" s="254">
        <f xml:space="preserve"> IF( InpS!N95, InpS!N95, M252 * ( 1 + N$6 ) )</f>
        <v>1.1787000000000001</v>
      </c>
      <c r="O252" s="254">
        <f xml:space="preserve"> IF( InpS!O95, InpS!O95, N252 * ( 1 + O$6 ) )</f>
        <v>1.3324</v>
      </c>
      <c r="P252" s="254">
        <f xml:space="preserve"> IF( InpS!P95, InpS!P95, O252 * ( 1 + P$6 ) )</f>
        <v>1.3931</v>
      </c>
      <c r="Q252" s="254">
        <f xml:space="preserve"> IF( InpS!Q95, InpS!Q95, P252 * ( 1 + Q$6 ) )</f>
        <v>1.3872</v>
      </c>
      <c r="R252" s="254">
        <f xml:space="preserve"> IF( InpS!R95, InpS!R95, Q252 * ( 1 + R$6 ) )</f>
        <v>1.4037999999999999</v>
      </c>
      <c r="S252" s="254">
        <f xml:space="preserve"> IF( InpS!S95, InpS!S95, R252 * ( 1 + S$6 ) )</f>
        <v>1.4197</v>
      </c>
      <c r="T252" s="254">
        <f xml:space="preserve"> IF( InpS!T95, InpS!T95, S252 * ( 1 + T$6 ) )</f>
        <v>1.4480894642401732</v>
      </c>
      <c r="U252" s="254">
        <f xml:space="preserve"> IF( InpS!U95, InpS!U95, T252 * ( 1 + U$6 ) )</f>
        <v>1.4770466270644445</v>
      </c>
      <c r="V252" s="254">
        <f xml:space="preserve"> IF( InpS!V95, InpS!V95, U252 * ( 1 + V$6 ) )</f>
        <v>1.5065828406307715</v>
      </c>
      <c r="W252" s="254">
        <f xml:space="preserve"> IF( InpS!W95, InpS!W95, V252 * ( 1 + W$6 ) )</f>
        <v>1.5367096841040024</v>
      </c>
      <c r="X252" s="254">
        <f xml:space="preserve"> IF( InpS!X95, InpS!X95, W252 * ( 1 + X$6 ) )</f>
        <v>1.5674389681952883</v>
      </c>
      <c r="Y252" s="254">
        <f xml:space="preserve"> IF( InpS!Y95, InpS!Y95, X252 * ( 1 + Y$6 ) )</f>
        <v>1.5987827397922696</v>
      </c>
      <c r="Z252" s="254">
        <f xml:space="preserve"> IF( InpS!Z95, InpS!Z95, Y252 * ( 1 + Z$6 ) )</f>
        <v>1.630753286681851</v>
      </c>
      <c r="AA252" s="254">
        <f xml:space="preserve"> IF( InpS!AA95, InpS!AA95, Z252 * ( 1 + AA$6 ) )</f>
        <v>1.663363142367418</v>
      </c>
      <c r="AB252" s="254">
        <f xml:space="preserve"> IF( InpS!AB95, InpS!AB95, AA252 * ( 1 + AB$6 ) )</f>
        <v>1.6966250909823803</v>
      </c>
      <c r="AC252" s="254">
        <f xml:space="preserve"> IF( InpS!AC95, InpS!AC95, AB252 * ( 1 + AC$6 ) )</f>
        <v>1.7305521723019726</v>
      </c>
      <c r="AD252" s="254">
        <f xml:space="preserve"> IF( InpS!AD95, InpS!AD95, AC252 * ( 1 + AD$6 ) )</f>
        <v>1.7651576868552734</v>
      </c>
      <c r="AE252" s="254">
        <f xml:space="preserve"> IF( InpS!AE95, InpS!AE95, AD252 * ( 1 + AE$6 ) )</f>
        <v>1.8004552011394495</v>
      </c>
      <c r="AF252" s="254">
        <f xml:space="preserve"> IF( InpS!AF95, InpS!AF95, AE252 * ( 1 + AF$6 ) )</f>
        <v>1.8364585529382678</v>
      </c>
      <c r="AG252" s="254">
        <f xml:space="preserve"> IF( InpS!AG95, InpS!AG95, AF252 * ( 1 + AG$6 ) )</f>
        <v>1.8731818567469607</v>
      </c>
      <c r="AH252" s="254">
        <f xml:space="preserve"> IF( InpS!AH95, InpS!AH95, AG252 * ( 1 + AH$6 ) )</f>
        <v>1.9106395093055712</v>
      </c>
      <c r="AI252" s="254">
        <f xml:space="preserve"> IF( InpS!AI95, InpS!AI95, AH252 * ( 1 + AI$6 ) )</f>
        <v>1.9488461952429472</v>
      </c>
      <c r="AJ252" s="254">
        <f xml:space="preserve"> IF( InpS!AJ95, InpS!AJ95, AI252 * ( 1 + AJ$6 ) )</f>
        <v>1.9878168928335984</v>
      </c>
      <c r="AK252" s="254">
        <f xml:space="preserve"> IF( InpS!AK95, InpS!AK95, AJ252 * ( 1 + AK$6 ) )</f>
        <v>2.0275668798696707</v>
      </c>
      <c r="AL252" s="254">
        <f xml:space="preserve"> IF( InpS!AL95, InpS!AL95, AK252 * ( 1 + AL$6 ) )</f>
        <v>2.0681117396503423</v>
      </c>
      <c r="AM252" s="254">
        <f xml:space="preserve"> IF( InpS!AM95, InpS!AM95, AL252 * ( 1 + AM$6 ) )</f>
        <v>2.1094673670909891</v>
      </c>
      <c r="AN252" s="254">
        <f xml:space="preserve"> IF( InpS!AN95, InpS!AN95, AM252 * ( 1 + AN$6 ) )</f>
        <v>2.1516499749545113</v>
      </c>
      <c r="AO252" s="254">
        <f xml:space="preserve"> IF( InpS!AO95, InpS!AO95, AN252 * ( 1 + AO$6 ) )</f>
        <v>2.1946761002072694</v>
      </c>
      <c r="AP252" s="254">
        <f xml:space="preserve"> IF( InpS!AP95, InpS!AP95, AO252 * ( 1 + AP$6 ) )</f>
        <v>2.2385626105021186</v>
      </c>
      <c r="AQ252" s="254">
        <f xml:space="preserve"> IF( InpS!AQ95, InpS!AQ95, AP252 * ( 1 + AQ$6 ) )</f>
        <v>2.2833267107910804</v>
      </c>
      <c r="AR252" s="254">
        <f xml:space="preserve"> IF( InpS!AR95, InpS!AR95, AQ252 * ( 1 + AR$6 ) )</f>
        <v>2.328985950070249</v>
      </c>
      <c r="AS252" s="254">
        <f xml:space="preserve"> IF( InpS!AS95, InpS!AS95, AR252 * ( 1 + AS$6 ) )</f>
        <v>2.3755582282595746</v>
      </c>
      <c r="AT252" s="254">
        <f xml:space="preserve"> IF( InpS!AT95, InpS!AT95, AS252 * ( 1 + AT$6 ) )</f>
        <v>2.4230618032202176</v>
      </c>
      <c r="AU252" s="254">
        <f xml:space="preserve"> IF( InpS!AU95, InpS!AU95, AT252 * ( 1 + AU$6 ) )</f>
        <v>2.4715152979122301</v>
      </c>
      <c r="AV252" s="254">
        <f xml:space="preserve"> IF( InpS!AV95, InpS!AV95, AU252 * ( 1 + AV$6 ) )</f>
        <v>2.5209377076953676</v>
      </c>
      <c r="AW252" s="254">
        <f xml:space="preserve"> IF( InpS!AW95, InpS!AW95, AV252 * ( 1 + AW$6 ) )</f>
        <v>2.571348407775893</v>
      </c>
      <c r="AX252" s="254">
        <f xml:space="preserve"> IF( InpS!AX95, InpS!AX95, AW252 * ( 1 + AX$6 ) )</f>
        <v>2.6227671608022933</v>
      </c>
      <c r="AY252" s="254">
        <f xml:space="preserve"> IF( InpS!AY95, InpS!AY95, AX252 * ( 1 + AY$6 ) )</f>
        <v>2.6752141246128853</v>
      </c>
      <c r="AZ252" s="254">
        <f xml:space="preserve"> IF( InpS!AZ95, InpS!AZ95, AY252 * ( 1 + AZ$6 ) )</f>
        <v>2.7287098601383515</v>
      </c>
      <c r="BA252" s="254">
        <f xml:space="preserve"> IF( InpS!BA95, InpS!BA95, AZ252 * ( 1 + BA$6 ) )</f>
        <v>2.7832753394622975</v>
      </c>
      <c r="BB252" s="254">
        <f xml:space="preserve"> IF( InpS!BB95, InpS!BB95, BA252 * ( 1 + BB$6 ) )</f>
        <v>2.8389319540429985</v>
      </c>
      <c r="BC252" s="254">
        <f xml:space="preserve"> IF( InpS!BC95, InpS!BC95, BB252 * ( 1 + BC$6 ) )</f>
        <v>2.895701523099552</v>
      </c>
      <c r="BD252" s="254">
        <f xml:space="preserve"> IF( InpS!BD95, InpS!BD95, BC252 * ( 1 + BD$6 ) )</f>
        <v>2.9536063021657282</v>
      </c>
      <c r="BE252" s="254">
        <f xml:space="preserve"> IF( InpS!BE95, InpS!BE95, BD252 * ( 1 + BE$6 ) )</f>
        <v>3.0126689918148686</v>
      </c>
      <c r="BF252" s="254">
        <f xml:space="preserve"> IF( InpS!BF95, InpS!BF95, BE252 * ( 1 + BF$6 ) )</f>
        <v>3.0729127465592563</v>
      </c>
      <c r="BG252" s="254">
        <f xml:space="preserve"> IF( InpS!BG95, InpS!BG95, BF252 * ( 1 + BG$6 ) )</f>
        <v>3.1343611839274446</v>
      </c>
      <c r="BH252" s="254">
        <f xml:space="preserve"> IF( InpS!BH95, InpS!BH95, BG252 * ( 1 + BH$6 ) )</f>
        <v>3.1970383937231026</v>
      </c>
      <c r="BI252" s="254">
        <f xml:space="preserve"> IF( InpS!BI95, InpS!BI95, BH252 * ( 1 + BI$6 ) )</f>
        <v>3.2609689474690087</v>
      </c>
      <c r="BJ252" s="254">
        <f xml:space="preserve"> IF( InpS!BJ95, InpS!BJ95, BI252 * ( 1 + BJ$6 ) )</f>
        <v>3.3261779080398948</v>
      </c>
      <c r="BK252" s="254">
        <f xml:space="preserve"> IF( InpS!BK95, InpS!BK95, BJ252 * ( 1 + BK$6 ) )</f>
        <v>3.3926908394879143</v>
      </c>
      <c r="BL252" s="254">
        <f xml:space="preserve"> IF( InpS!BL95, InpS!BL95, BK252 * ( 1 + BL$6 ) )</f>
        <v>3.4605338170645892</v>
      </c>
      <c r="BM252" s="254">
        <f xml:space="preserve"> IF( InpS!BM95, InpS!BM95, BL252 * ( 1 + BM$6 ) )</f>
        <v>3.5297334374431659</v>
      </c>
      <c r="BN252" s="254">
        <f xml:space="preserve"> IF( InpS!BN95, InpS!BN95, BM252 * ( 1 + BN$6 ) )</f>
        <v>3.6003168291453824</v>
      </c>
      <c r="BO252" s="254">
        <f xml:space="preserve"> IF( InpS!BO95, InpS!BO95, BN252 * ( 1 + BO$6 ) )</f>
        <v>3.672311663176739</v>
      </c>
      <c r="BP252" s="254">
        <f xml:space="preserve"> IF( InpS!BP95, InpS!BP95, BO252 * ( 1 + BP$6 ) )</f>
        <v>3.7457461638744407</v>
      </c>
      <c r="BQ252" s="254">
        <f xml:space="preserve"> IF( InpS!BQ95, InpS!BQ95, BP252 * ( 1 + BQ$6 ) )</f>
        <v>3.8206491199722641</v>
      </c>
      <c r="BR252" s="254">
        <f xml:space="preserve"> IF( InpS!BR95, InpS!BR95, BQ252 * ( 1 + BR$6 ) )</f>
        <v>3.8970498958866839</v>
      </c>
      <c r="BS252" s="254">
        <f xml:space="preserve"> IF( InpS!BS95, InpS!BS95, BR252 * ( 1 + BS$6 ) )</f>
        <v>3.9749784432286899</v>
      </c>
      <c r="BT252" s="254">
        <f xml:space="preserve"> IF( InpS!BT95, InpS!BT95, BS252 * ( 1 + BT$6 ) )</f>
        <v>4.0544653125457994</v>
      </c>
      <c r="BU252" s="254">
        <f xml:space="preserve"> IF( InpS!BU95, InpS!BU95, BT252 * ( 1 + BU$6 ) )</f>
        <v>4.1355416652988755</v>
      </c>
      <c r="BV252" s="254">
        <f xml:space="preserve"> IF( InpS!BV95, InpS!BV95, BU252 * ( 1 + BV$6 ) )</f>
        <v>4.2182392860784406</v>
      </c>
      <c r="BW252" s="254">
        <f xml:space="preserve"> IF( InpS!BW95, InpS!BW95, BV252 * ( 1 + BW$6 ) )</f>
        <v>4.3025905950652819</v>
      </c>
      <c r="BX252" s="254">
        <f xml:space="preserve"> IF( InpS!BX95, InpS!BX95, BW252 * ( 1 + BX$6 ) )</f>
        <v>4.3886286607402214</v>
      </c>
      <c r="BY252" s="254">
        <f xml:space="preserve"> IF( InpS!BY95, InpS!BY95, BX252 * ( 1 + BY$6 ) )</f>
        <v>4.4763872128480502</v>
      </c>
      <c r="BZ252" s="254">
        <f xml:space="preserve"> IF( InpS!BZ95, InpS!BZ95, BY252 * ( 1 + BZ$6 ) )</f>
        <v>4.5659006556206911</v>
      </c>
      <c r="CA252" s="254">
        <f xml:space="preserve"> IF( InpS!CA95, InpS!CA95, BZ252 * ( 1 + CA$6 ) )</f>
        <v>4.6572040812647906</v>
      </c>
      <c r="CB252" s="254">
        <f xml:space="preserve"> IF( InpS!CB95, InpS!CB95, CA252 * ( 1 + CB$6 ) )</f>
        <v>4.7503332837190104</v>
      </c>
      <c r="CC252" s="254">
        <f xml:space="preserve"> IF( InpS!CC95, InpS!CC95, CB252 * ( 1 + CC$6 ) )</f>
        <v>4.8453247726864301</v>
      </c>
      <c r="CD252" s="254">
        <f xml:space="preserve"> IF( InpS!CD95, InpS!CD95, CC252 * ( 1 + CD$6 ) )</f>
        <v>4.9422157879475463</v>
      </c>
      <c r="CE252" s="254">
        <f xml:space="preserve"> IF( InpS!CE95, InpS!CE95, CD252 * ( 1 + CE$6 ) )</f>
        <v>5.0410443139594898</v>
      </c>
      <c r="CF252" s="254">
        <f xml:space="preserve"> IF( InpS!CF95, InpS!CF95, CE252 * ( 1 + CF$6 ) )</f>
        <v>5.1418490947471787</v>
      </c>
      <c r="CG252" s="254">
        <f xml:space="preserve"> IF( InpS!CG95, InpS!CG95, CF252 * ( 1 + CG$6 ) )</f>
        <v>5.2446696490922466</v>
      </c>
      <c r="CH252" s="254">
        <f xml:space="preserve"> IF( InpS!CH95, InpS!CH95, CG252 * ( 1 + CH$6 ) )</f>
        <v>5.3495462860257019</v>
      </c>
      <c r="CI252" s="254">
        <f xml:space="preserve"> IF( InpS!CI95, InpS!CI95, CH252 * ( 1 + CI$6 ) )</f>
        <v>5.4565201206303922</v>
      </c>
      <c r="CJ252" s="254">
        <f xml:space="preserve"> IF( InpS!CJ95, InpS!CJ95, CI252 * ( 1 + CJ$6 ) )</f>
        <v>5.5656330901594639</v>
      </c>
      <c r="CK252" s="254">
        <f xml:space="preserve"> IF( InpS!CK95, InpS!CK95, CJ252 * ( 1 + CK$6 ) )</f>
        <v>5.6769279704771423</v>
      </c>
      <c r="CL252" s="254">
        <f xml:space="preserve"> IF( InpS!CL95, InpS!CL95, CK252 * ( 1 + CL$6 ) )</f>
        <v>5.7904483928282735</v>
      </c>
      <c r="CM252" s="254">
        <f xml:space="preserve"> IF( InpS!CM95, InpS!CM95, CL252 * ( 1 + CM$6 ) )</f>
        <v>5.9062388609432039</v>
      </c>
      <c r="CN252" s="254">
        <f xml:space="preserve"> IF( InpS!CN95, InpS!CN95, CM252 * ( 1 + CN$6 ) )</f>
        <v>6.0243447684847053</v>
      </c>
      <c r="CO252" s="254">
        <f xml:space="preserve"> IF( InpS!CO95, InpS!CO95, CN252 * ( 1 + CO$6 ) )</f>
        <v>6.1448124168437754</v>
      </c>
    </row>
    <row r="253" spans="1:211" s="336" customFormat="1" outlineLevel="1" x14ac:dyDescent="0.2">
      <c r="B253" s="337"/>
      <c r="D253" s="338"/>
      <c r="E253" s="336" t="str">
        <f>InpS!E96</f>
        <v>Waste: Intermediate fixed charge</v>
      </c>
      <c r="G253" s="339"/>
      <c r="H253" s="344" t="str">
        <f>InpS!H96</f>
        <v>£</v>
      </c>
      <c r="K253" s="85">
        <f xml:space="preserve"> IF( InpS!K96, InpS!K96, J253 * ( 1 + K$6 ) )</f>
        <v>0</v>
      </c>
      <c r="L253" s="66">
        <f xml:space="preserve"> IF( InpS!L96, InpS!L96, K253 * ( 1 + L$6 ) )</f>
        <v>42.21</v>
      </c>
      <c r="M253" s="66">
        <f xml:space="preserve"> IF( InpS!M96, InpS!M96, L253 * ( 1 + M$6 ) )</f>
        <v>76.55</v>
      </c>
      <c r="N253" s="66">
        <f xml:space="preserve"> IF( InpS!N96, InpS!N96, M253 * ( 1 + N$6 ) )</f>
        <v>186.83</v>
      </c>
      <c r="O253" s="66">
        <f xml:space="preserve"> IF( InpS!O96, InpS!O96, N253 * ( 1 + O$6 ) )</f>
        <v>326.7</v>
      </c>
      <c r="P253" s="66">
        <f xml:space="preserve"> IF( InpS!P96, InpS!P96, O253 * ( 1 + P$6 ) )</f>
        <v>500.5</v>
      </c>
      <c r="Q253" s="66">
        <f xml:space="preserve"> IF( InpS!Q96, InpS!Q96, P253 * ( 1 + Q$6 ) )</f>
        <v>615.29999999999995</v>
      </c>
      <c r="R253" s="66">
        <f xml:space="preserve"> IF( InpS!R96, InpS!R96, Q253 * ( 1 + R$6 ) )</f>
        <v>751.98</v>
      </c>
      <c r="S253" s="66">
        <f xml:space="preserve"> IF( InpS!S96, InpS!S96, R253 * ( 1 + S$6 ) )</f>
        <v>898.4</v>
      </c>
      <c r="T253" s="66">
        <f xml:space="preserve"> IF( InpS!T96, InpS!T96, S253 * ( 1 + T$6 ) )</f>
        <v>916.3651297269646</v>
      </c>
      <c r="U253" s="66">
        <f xml:space="preserve"> IF( InpS!U96, InpS!U96, T253 * ( 1 + U$6 ) )</f>
        <v>934.68950465217802</v>
      </c>
      <c r="V253" s="66">
        <f xml:space="preserve"> IF( InpS!V96, InpS!V96, U253 * ( 1 + V$6 ) )</f>
        <v>953.38030853186262</v>
      </c>
      <c r="W253" s="66">
        <f xml:space="preserve"> IF( InpS!W96, InpS!W96, V253 * ( 1 + W$6 ) )</f>
        <v>972.44486877441432</v>
      </c>
      <c r="X253" s="66">
        <f xml:space="preserve"> IF( InpS!X96, InpS!X96, W253 * ( 1 + X$6 ) )</f>
        <v>991.89065931298671</v>
      </c>
      <c r="Y253" s="66">
        <f xml:space="preserve"> IF( InpS!Y96, InpS!Y96, X253 * ( 1 + Y$6 ) )</f>
        <v>1011.7253035355182</v>
      </c>
      <c r="Z253" s="66">
        <f xml:space="preserve"> IF( InpS!Z96, InpS!Z96, Y253 * ( 1 + Z$6 ) )</f>
        <v>1031.9565772733501</v>
      </c>
      <c r="AA253" s="66">
        <f xml:space="preserve"> IF( InpS!AA96, InpS!AA96, Z253 * ( 1 + AA$6 ) )</f>
        <v>1052.5924118496082</v>
      </c>
      <c r="AB253" s="66">
        <f xml:space="preserve"> IF( InpS!AB96, InpS!AB96, AA253 * ( 1 + AB$6 ) )</f>
        <v>1073.6408971885405</v>
      </c>
      <c r="AC253" s="66">
        <f xml:space="preserve"> IF( InpS!AC96, InpS!AC96, AB253 * ( 1 + AC$6 ) )</f>
        <v>1095.1102849870342</v>
      </c>
      <c r="AD253" s="66">
        <f xml:space="preserve"> IF( InpS!AD96, InpS!AD96, AC253 * ( 1 + AD$6 ) )</f>
        <v>1117.0089919495513</v>
      </c>
      <c r="AE253" s="66">
        <f xml:space="preserve"> IF( InpS!AE96, InpS!AE96, AD253 * ( 1 + AE$6 ) )</f>
        <v>1139.3456030877521</v>
      </c>
      <c r="AF253" s="66">
        <f xml:space="preserve"> IF( InpS!AF96, InpS!AF96, AE253 * ( 1 + AF$6 ) )</f>
        <v>1162.1288750861029</v>
      </c>
      <c r="AG253" s="66">
        <f xml:space="preserve"> IF( InpS!AG96, InpS!AG96, AF253 * ( 1 + AG$6 ) )</f>
        <v>1185.3677397347819</v>
      </c>
      <c r="AH253" s="66">
        <f xml:space="preserve"> IF( InpS!AH96, InpS!AH96, AG253 * ( 1 + AH$6 ) )</f>
        <v>1209.0713074312359</v>
      </c>
      <c r="AI253" s="66">
        <f xml:space="preserve"> IF( InpS!AI96, InpS!AI96, AH253 * ( 1 + AI$6 ) )</f>
        <v>1233.2488707517534</v>
      </c>
      <c r="AJ253" s="66">
        <f xml:space="preserve"> IF( InpS!AJ96, InpS!AJ96, AI253 * ( 1 + AJ$6 ) )</f>
        <v>1257.9099080944604</v>
      </c>
      <c r="AK253" s="66">
        <f xml:space="preserve"> IF( InpS!AK96, InpS!AK96, AJ253 * ( 1 + AK$6 ) )</f>
        <v>1283.0640873951629</v>
      </c>
      <c r="AL253" s="66">
        <f xml:space="preserve"> IF( InpS!AL96, InpS!AL96, AK253 * ( 1 + AL$6 ) )</f>
        <v>1308.7212699174954</v>
      </c>
      <c r="AM253" s="66">
        <f xml:space="preserve"> IF( InpS!AM96, InpS!AM96, AL253 * ( 1 + AM$6 ) )</f>
        <v>1334.8915141188597</v>
      </c>
      <c r="AN253" s="66">
        <f xml:space="preserve"> IF( InpS!AN96, InpS!AN96, AM253 * ( 1 + AN$6 ) )</f>
        <v>1361.5850795936701</v>
      </c>
      <c r="AO253" s="66">
        <f xml:space="preserve"> IF( InpS!AO96, InpS!AO96, AN253 * ( 1 + AO$6 ) )</f>
        <v>1388.8124310954508</v>
      </c>
      <c r="AP253" s="66">
        <f xml:space="preserve"> IF( InpS!AP96, InpS!AP96, AO253 * ( 1 + AP$6 ) )</f>
        <v>1416.5842426393633</v>
      </c>
      <c r="AQ253" s="66">
        <f xml:space="preserve"> IF( InpS!AQ96, InpS!AQ96, AP253 * ( 1 + AQ$6 ) )</f>
        <v>1444.91140168677</v>
      </c>
      <c r="AR253" s="66">
        <f xml:space="preserve"> IF( InpS!AR96, InpS!AR96, AQ253 * ( 1 + AR$6 ) )</f>
        <v>1473.8050134134764</v>
      </c>
      <c r="AS253" s="66">
        <f xml:space="preserve"> IF( InpS!AS96, InpS!AS96, AR253 * ( 1 + AS$6 ) )</f>
        <v>1503.276405063325</v>
      </c>
      <c r="AT253" s="66">
        <f xml:space="preserve"> IF( InpS!AT96, InpS!AT96, AS253 * ( 1 + AT$6 ) )</f>
        <v>1533.3371303888455</v>
      </c>
      <c r="AU253" s="66">
        <f xml:space="preserve"> IF( InpS!AU96, InpS!AU96, AT253 * ( 1 + AU$6 ) )</f>
        <v>1563.9989741807058</v>
      </c>
      <c r="AV253" s="66">
        <f xml:space="preserve"> IF( InpS!AV96, InpS!AV96, AU253 * ( 1 + AV$6 ) )</f>
        <v>1595.2739568877359</v>
      </c>
      <c r="AW253" s="66">
        <f xml:space="preserve"> IF( InpS!AW96, InpS!AW96, AV253 * ( 1 + AW$6 ) )</f>
        <v>1627.1743393293391</v>
      </c>
      <c r="AX253" s="66">
        <f xml:space="preserve"> IF( InpS!AX96, InpS!AX96, AW253 * ( 1 + AX$6 ) )</f>
        <v>1659.7126275021346</v>
      </c>
      <c r="AY253" s="66">
        <f xml:space="preserve"> IF( InpS!AY96, InpS!AY96, AX253 * ( 1 + AY$6 ) )</f>
        <v>1692.9015774827192</v>
      </c>
      <c r="AZ253" s="66">
        <f xml:space="preserve"> IF( InpS!AZ96, InpS!AZ96, AY253 * ( 1 + AZ$6 ) )</f>
        <v>1726.7542004284674</v>
      </c>
      <c r="BA253" s="66">
        <f xml:space="preserve"> IF( InpS!BA96, InpS!BA96, AZ253 * ( 1 + BA$6 ) )</f>
        <v>1761.2837676783322</v>
      </c>
      <c r="BB253" s="66">
        <f xml:space="preserve"> IF( InpS!BB96, InpS!BB96, BA253 * ( 1 + BB$6 ) )</f>
        <v>1796.5038159556455</v>
      </c>
      <c r="BC253" s="66">
        <f xml:space="preserve"> IF( InpS!BC96, InpS!BC96, BB253 * ( 1 + BC$6 ) )</f>
        <v>1832.4281526749578</v>
      </c>
      <c r="BD253" s="66">
        <f xml:space="preserve"> IF( InpS!BD96, InpS!BD96, BC253 * ( 1 + BD$6 ) )</f>
        <v>1869.0708613549975</v>
      </c>
      <c r="BE253" s="66">
        <f xml:space="preserve"> IF( InpS!BE96, InpS!BE96, BD253 * ( 1 + BE$6 ) )</f>
        <v>1906.4463071398729</v>
      </c>
      <c r="BF253" s="66">
        <f xml:space="preserve"> IF( InpS!BF96, InpS!BF96, BE253 * ( 1 + BF$6 ) )</f>
        <v>1944.5691424306794</v>
      </c>
      <c r="BG253" s="66">
        <f xml:space="preserve"> IF( InpS!BG96, InpS!BG96, BF253 * ( 1 + BG$6 ) )</f>
        <v>1983.4543126297217</v>
      </c>
      <c r="BH253" s="66">
        <f xml:space="preserve"> IF( InpS!BH96, InpS!BH96, BG253 * ( 1 + BH$6 ) )</f>
        <v>2023.1170619996019</v>
      </c>
      <c r="BI253" s="66">
        <f xml:space="preserve"> IF( InpS!BI96, InpS!BI96, BH253 * ( 1 + BI$6 ) )</f>
        <v>2063.5729396394709</v>
      </c>
      <c r="BJ253" s="66">
        <f xml:space="preserve"> IF( InpS!BJ96, InpS!BJ96, BI253 * ( 1 + BJ$6 ) )</f>
        <v>2104.8378055807852</v>
      </c>
      <c r="BK253" s="66">
        <f xml:space="preserve"> IF( InpS!BK96, InpS!BK96, BJ253 * ( 1 + BK$6 ) )</f>
        <v>2146.9278370049597</v>
      </c>
      <c r="BL253" s="66">
        <f xml:space="preserve"> IF( InpS!BL96, InpS!BL96, BK253 * ( 1 + BL$6 ) )</f>
        <v>2189.8595345853532</v>
      </c>
      <c r="BM253" s="66">
        <f xml:space="preserve"> IF( InpS!BM96, InpS!BM96, BL253 * ( 1 + BM$6 ) )</f>
        <v>2233.6497289560748</v>
      </c>
      <c r="BN253" s="66">
        <f xml:space="preserve"> IF( InpS!BN96, InpS!BN96, BM253 * ( 1 + BN$6 ) )</f>
        <v>2278.3155873101437</v>
      </c>
      <c r="BO253" s="66">
        <f xml:space="preserve"> IF( InpS!BO96, InpS!BO96, BN253 * ( 1 + BO$6 ) )</f>
        <v>2323.8746201295921</v>
      </c>
      <c r="BP253" s="66">
        <f xml:space="preserve"> IF( InpS!BP96, InpS!BP96, BO253 * ( 1 + BP$6 ) )</f>
        <v>2370.3446880501497</v>
      </c>
      <c r="BQ253" s="66">
        <f xml:space="preserve"> IF( InpS!BQ96, InpS!BQ96, BP253 * ( 1 + BQ$6 ) )</f>
        <v>2417.7440088631979</v>
      </c>
      <c r="BR253" s="66">
        <f xml:space="preserve"> IF( InpS!BR96, InpS!BR96, BQ253 * ( 1 + BR$6 ) )</f>
        <v>2466.0911646577424</v>
      </c>
      <c r="BS253" s="66">
        <f xml:space="preserve"> IF( InpS!BS96, InpS!BS96, BR253 * ( 1 + BS$6 ) )</f>
        <v>2515.405109105202</v>
      </c>
      <c r="BT253" s="66">
        <f xml:space="preserve"> IF( InpS!BT96, InpS!BT96, BS253 * ( 1 + BT$6 ) )</f>
        <v>2565.7051748898689</v>
      </c>
      <c r="BU253" s="66">
        <f xml:space="preserve"> IF( InpS!BU96, InpS!BU96, BT253 * ( 1 + BU$6 ) )</f>
        <v>2617.0110812879557</v>
      </c>
      <c r="BV253" s="66">
        <f xml:space="preserve"> IF( InpS!BV96, InpS!BV96, BU253 * ( 1 + BV$6 ) )</f>
        <v>2669.3429418981987</v>
      </c>
      <c r="BW253" s="66">
        <f xml:space="preserve"> IF( InpS!BW96, InpS!BW96, BV253 * ( 1 + BW$6 ) )</f>
        <v>2722.7212725270483</v>
      </c>
      <c r="BX253" s="66">
        <f xml:space="preserve"> IF( InpS!BX96, InpS!BX96, BW253 * ( 1 + BX$6 ) )</f>
        <v>2777.1669992315392</v>
      </c>
      <c r="BY253" s="66">
        <f xml:space="preserve"> IF( InpS!BY96, InpS!BY96, BX253 * ( 1 + BY$6 ) )</f>
        <v>2832.7014665229904</v>
      </c>
      <c r="BZ253" s="66">
        <f xml:space="preserve"> IF( InpS!BZ96, InpS!BZ96, BY253 * ( 1 + BZ$6 ) )</f>
        <v>2889.3464457347541</v>
      </c>
      <c r="CA253" s="66">
        <f xml:space="preserve"> IF( InpS!CA96, InpS!CA96, BZ253 * ( 1 + CA$6 ) )</f>
        <v>2947.1241435572929</v>
      </c>
      <c r="CB253" s="66">
        <f xml:space="preserve"> IF( InpS!CB96, InpS!CB96, CA253 * ( 1 + CB$6 ) )</f>
        <v>3006.0572107439316</v>
      </c>
      <c r="CC253" s="66">
        <f xml:space="preserve"> IF( InpS!CC96, InpS!CC96, CB253 * ( 1 + CC$6 ) )</f>
        <v>3066.1687509906951</v>
      </c>
      <c r="CD253" s="66">
        <f xml:space="preserve"> IF( InpS!CD96, InpS!CD96, CC253 * ( 1 + CD$6 ) )</f>
        <v>3127.4823299937148</v>
      </c>
      <c r="CE253" s="66">
        <f xml:space="preserve"> IF( InpS!CE96, InpS!CE96, CD253 * ( 1 + CE$6 ) )</f>
        <v>3190.0219846877562</v>
      </c>
      <c r="CF253" s="66">
        <f xml:space="preserve"> IF( InpS!CF96, InpS!CF96, CE253 * ( 1 + CF$6 ) )</f>
        <v>3253.8122326694847</v>
      </c>
      <c r="CG253" s="66">
        <f xml:space="preserve"> IF( InpS!CG96, InpS!CG96, CF253 * ( 1 + CG$6 ) )</f>
        <v>3318.8780818091682</v>
      </c>
      <c r="CH253" s="66">
        <f xml:space="preserve"> IF( InpS!CH96, InpS!CH96, CG253 * ( 1 + CH$6 ) )</f>
        <v>3385.2450400545836</v>
      </c>
      <c r="CI253" s="66">
        <f xml:space="preserve"> IF( InpS!CI96, InpS!CI96, CH253 * ( 1 + CI$6 ) )</f>
        <v>3452.9391254309685</v>
      </c>
      <c r="CJ253" s="66">
        <f xml:space="preserve"> IF( InpS!CJ96, InpS!CJ96, CI253 * ( 1 + CJ$6 ) )</f>
        <v>3521.986876240941</v>
      </c>
      <c r="CK253" s="66">
        <f xml:space="preserve"> IF( InpS!CK96, InpS!CK96, CJ253 * ( 1 + CK$6 ) )</f>
        <v>3592.4153614683846</v>
      </c>
      <c r="CL253" s="66">
        <f xml:space="preserve"> IF( InpS!CL96, InpS!CL96, CK253 * ( 1 + CL$6 ) )</f>
        <v>3664.2521913903793</v>
      </c>
      <c r="CM253" s="66">
        <f xml:space="preserve"> IF( InpS!CM96, InpS!CM96, CL253 * ( 1 + CM$6 ) )</f>
        <v>3737.5255284013351</v>
      </c>
      <c r="CN253" s="66">
        <f xml:space="preserve"> IF( InpS!CN96, InpS!CN96, CM253 * ( 1 + CN$6 ) )</f>
        <v>3812.2640980535748</v>
      </c>
      <c r="CO253" s="66">
        <f xml:space="preserve"> IF( InpS!CO96, InpS!CO96, CN253 * ( 1 + CO$6 ) )</f>
        <v>3888.4972003186931</v>
      </c>
    </row>
    <row r="254" spans="1:211" s="347" customFormat="1" ht="2.1" customHeight="1" outlineLevel="1" x14ac:dyDescent="0.2">
      <c r="E254" s="348"/>
      <c r="H254" s="349"/>
      <c r="K254" s="351"/>
      <c r="L254" s="351"/>
      <c r="M254" s="351"/>
      <c r="N254" s="351"/>
      <c r="O254" s="351"/>
      <c r="P254" s="351"/>
      <c r="Q254" s="351"/>
      <c r="R254" s="351"/>
      <c r="S254" s="351"/>
      <c r="T254" s="351"/>
      <c r="U254" s="351"/>
      <c r="V254" s="351"/>
      <c r="W254" s="351"/>
      <c r="X254" s="351"/>
      <c r="Y254" s="351"/>
      <c r="Z254" s="351"/>
      <c r="AA254" s="351"/>
      <c r="AB254" s="351"/>
      <c r="AC254" s="351"/>
      <c r="AD254" s="351"/>
      <c r="AE254" s="351"/>
      <c r="AF254" s="351"/>
      <c r="AG254" s="351"/>
      <c r="AH254" s="351"/>
      <c r="AI254" s="351"/>
      <c r="AJ254" s="351"/>
      <c r="AK254" s="351"/>
      <c r="AL254" s="351"/>
      <c r="AM254" s="351"/>
      <c r="AN254" s="351"/>
      <c r="AO254" s="351"/>
      <c r="AP254" s="351"/>
      <c r="AQ254" s="351"/>
      <c r="AR254" s="351"/>
      <c r="AS254" s="351"/>
      <c r="AT254" s="351"/>
      <c r="AU254" s="351"/>
      <c r="AV254" s="351"/>
      <c r="AW254" s="351"/>
      <c r="AX254" s="351"/>
      <c r="AY254" s="351"/>
      <c r="AZ254" s="351"/>
      <c r="BA254" s="351"/>
      <c r="BB254" s="351"/>
      <c r="BC254" s="351"/>
      <c r="BD254" s="351"/>
      <c r="BE254" s="351"/>
      <c r="BF254" s="351"/>
      <c r="BG254" s="351"/>
      <c r="BH254" s="351"/>
      <c r="BI254" s="351"/>
      <c r="BJ254" s="351"/>
      <c r="BK254" s="351"/>
      <c r="BL254" s="351"/>
      <c r="BM254" s="351"/>
      <c r="BN254" s="351"/>
      <c r="BO254" s="351"/>
      <c r="BP254" s="351"/>
      <c r="BQ254" s="351"/>
      <c r="BR254" s="351"/>
      <c r="BS254" s="351"/>
      <c r="BT254" s="351"/>
      <c r="BU254" s="351"/>
      <c r="BV254" s="351"/>
      <c r="BW254" s="351"/>
      <c r="BX254" s="351"/>
      <c r="BY254" s="351"/>
      <c r="BZ254" s="351"/>
      <c r="CA254" s="351"/>
      <c r="CB254" s="351"/>
      <c r="CC254" s="351"/>
      <c r="CD254" s="351"/>
      <c r="CE254" s="351"/>
      <c r="CF254" s="351"/>
      <c r="CG254" s="351"/>
      <c r="CH254" s="351"/>
      <c r="CI254" s="351"/>
      <c r="CJ254" s="351"/>
      <c r="CK254" s="351"/>
      <c r="CL254" s="351"/>
      <c r="CM254" s="351"/>
      <c r="CN254" s="351"/>
      <c r="CO254" s="351"/>
      <c r="CP254" s="352"/>
      <c r="CQ254" s="352"/>
      <c r="CR254" s="352"/>
      <c r="CS254" s="352"/>
      <c r="CT254" s="352"/>
      <c r="CU254" s="352"/>
      <c r="CV254" s="352"/>
      <c r="CW254" s="352"/>
      <c r="CX254" s="352"/>
      <c r="CY254" s="352"/>
      <c r="CZ254" s="352"/>
      <c r="DA254" s="352"/>
      <c r="DB254" s="352"/>
      <c r="DC254" s="352"/>
      <c r="DD254" s="352"/>
      <c r="DE254" s="352"/>
      <c r="DF254" s="352"/>
      <c r="DG254" s="352"/>
      <c r="DH254" s="352"/>
      <c r="DI254" s="352"/>
      <c r="DJ254" s="352"/>
      <c r="DK254" s="352"/>
      <c r="DL254" s="352"/>
      <c r="DM254" s="352"/>
      <c r="DN254" s="352"/>
      <c r="DO254" s="352"/>
      <c r="DP254" s="352"/>
      <c r="DQ254" s="352"/>
      <c r="DR254" s="352"/>
      <c r="DS254" s="352"/>
      <c r="DT254" s="352"/>
      <c r="DU254" s="352"/>
      <c r="DV254" s="352"/>
      <c r="DW254" s="352"/>
      <c r="DX254" s="352"/>
      <c r="DY254" s="352"/>
      <c r="DZ254" s="352"/>
      <c r="EA254" s="352"/>
      <c r="EB254" s="352"/>
      <c r="EC254" s="352"/>
      <c r="ED254" s="352"/>
      <c r="EE254" s="352"/>
      <c r="EF254" s="352"/>
      <c r="EG254" s="352"/>
      <c r="EH254" s="352"/>
      <c r="EI254" s="352"/>
      <c r="EJ254" s="352"/>
      <c r="EK254" s="352"/>
      <c r="EL254" s="352"/>
      <c r="EM254" s="352"/>
      <c r="EN254" s="352"/>
      <c r="EO254" s="352"/>
      <c r="EP254" s="352"/>
      <c r="EQ254" s="352"/>
      <c r="ER254" s="352"/>
      <c r="ES254" s="352"/>
      <c r="ET254" s="352"/>
      <c r="EU254" s="352"/>
      <c r="EV254" s="352"/>
      <c r="EW254" s="352"/>
      <c r="EX254" s="352"/>
      <c r="EY254" s="352"/>
      <c r="EZ254" s="352"/>
      <c r="FA254" s="352"/>
      <c r="FB254" s="352"/>
      <c r="FC254" s="352"/>
      <c r="FD254" s="352"/>
      <c r="FE254" s="352"/>
      <c r="FF254" s="352"/>
      <c r="FG254" s="352"/>
      <c r="FH254" s="352"/>
      <c r="FI254" s="352"/>
      <c r="FJ254" s="352"/>
      <c r="FK254" s="352"/>
      <c r="FL254" s="352"/>
      <c r="FM254" s="352"/>
      <c r="FN254" s="352"/>
      <c r="FO254" s="352"/>
      <c r="FP254" s="352"/>
      <c r="FQ254" s="352"/>
      <c r="FR254" s="352"/>
      <c r="FS254" s="352"/>
      <c r="FT254" s="352"/>
      <c r="FU254" s="352"/>
      <c r="FV254" s="352"/>
      <c r="FW254" s="352"/>
      <c r="FX254" s="352"/>
      <c r="FY254" s="352"/>
      <c r="FZ254" s="352"/>
      <c r="GA254" s="352"/>
      <c r="GB254" s="352"/>
      <c r="GC254" s="352"/>
      <c r="GD254" s="352"/>
      <c r="GE254" s="352"/>
      <c r="GF254" s="352"/>
      <c r="GG254" s="352"/>
      <c r="GH254" s="352"/>
      <c r="GI254" s="352"/>
      <c r="GJ254" s="352"/>
      <c r="GK254" s="352"/>
      <c r="GL254" s="352"/>
      <c r="GM254" s="352"/>
      <c r="GN254" s="352"/>
      <c r="GO254" s="352"/>
      <c r="GP254" s="352"/>
      <c r="GQ254" s="352"/>
      <c r="GR254" s="352"/>
      <c r="GS254" s="352"/>
      <c r="GT254" s="352"/>
      <c r="GU254" s="352"/>
      <c r="GV254" s="352"/>
      <c r="GW254" s="352"/>
      <c r="GX254" s="352"/>
      <c r="GY254" s="352"/>
      <c r="GZ254" s="352"/>
      <c r="HA254" s="352"/>
      <c r="HB254" s="352"/>
      <c r="HC254" s="352"/>
    </row>
    <row r="255" spans="1:211" outlineLevel="1" x14ac:dyDescent="0.2">
      <c r="B255" s="61"/>
      <c r="D255" s="39"/>
      <c r="E255" t="s">
        <v>388</v>
      </c>
      <c r="H255" s="163" t="s">
        <v>8</v>
      </c>
      <c r="I255" s="90"/>
      <c r="K255" s="89">
        <f xml:space="preserve"> K$250 * K252 + K253</f>
        <v>2107.479198262231</v>
      </c>
      <c r="L255" s="89">
        <f t="shared" ref="L255:BW255" si="380" xml:space="preserve"> L$250 * L252 + L253</f>
        <v>7042.4644426532732</v>
      </c>
      <c r="M255" s="89">
        <f t="shared" si="380"/>
        <v>6926.158574878822</v>
      </c>
      <c r="N255" s="89">
        <f t="shared" si="380"/>
        <v>8654.1961533399772</v>
      </c>
      <c r="O255" s="89">
        <f t="shared" si="380"/>
        <v>9924.416152464064</v>
      </c>
      <c r="P255" s="89">
        <f t="shared" si="380"/>
        <v>10508.040331057879</v>
      </c>
      <c r="Q255" s="89">
        <f t="shared" si="380"/>
        <v>10580.456806577768</v>
      </c>
      <c r="R255" s="89">
        <f t="shared" si="380"/>
        <v>10836.38536697943</v>
      </c>
      <c r="S255" s="89">
        <f t="shared" si="380"/>
        <v>11124.966813009025</v>
      </c>
      <c r="T255" s="89">
        <f t="shared" si="380"/>
        <v>11318.930427525776</v>
      </c>
      <c r="U255" s="89">
        <f t="shared" si="380"/>
        <v>11545.272873542011</v>
      </c>
      <c r="V255" s="89">
        <f t="shared" si="380"/>
        <v>11776.141445343428</v>
      </c>
      <c r="W255" s="89">
        <f t="shared" si="380"/>
        <v>12041.870984635214</v>
      </c>
      <c r="X255" s="89">
        <f t="shared" si="380"/>
        <v>12251.820808394959</v>
      </c>
      <c r="Y255" s="89">
        <f t="shared" si="380"/>
        <v>12496.818081563189</v>
      </c>
      <c r="Z255" s="89">
        <f t="shared" si="380"/>
        <v>12746.714517459846</v>
      </c>
      <c r="AA255" s="89">
        <f t="shared" si="380"/>
        <v>13034.345112925221</v>
      </c>
      <c r="AB255" s="89">
        <f t="shared" si="380"/>
        <v>13261.598706886994</v>
      </c>
      <c r="AC255" s="89">
        <f t="shared" si="380"/>
        <v>13526.788311913895</v>
      </c>
      <c r="AD255" s="89">
        <f t="shared" si="380"/>
        <v>13797.280861794488</v>
      </c>
      <c r="AE255" s="89">
        <f t="shared" si="380"/>
        <v>14108.617567786063</v>
      </c>
      <c r="AF255" s="89">
        <f t="shared" si="380"/>
        <v>14354.601084436401</v>
      </c>
      <c r="AG255" s="89">
        <f t="shared" si="380"/>
        <v>14641.647245011562</v>
      </c>
      <c r="AH255" s="89">
        <f t="shared" si="380"/>
        <v>14934.433411722483</v>
      </c>
      <c r="AI255" s="89">
        <f t="shared" si="380"/>
        <v>15271.4300526426</v>
      </c>
      <c r="AJ255" s="89">
        <f t="shared" si="380"/>
        <v>15537.687185957066</v>
      </c>
      <c r="AK255" s="89">
        <f t="shared" si="380"/>
        <v>15848.391288753939</v>
      </c>
      <c r="AL255" s="89">
        <f t="shared" si="380"/>
        <v>16165.308480946902</v>
      </c>
      <c r="AM255" s="89">
        <f t="shared" si="380"/>
        <v>16530.079912666606</v>
      </c>
      <c r="AN255" s="89">
        <f t="shared" si="380"/>
        <v>16818.281585714514</v>
      </c>
      <c r="AO255" s="89">
        <f t="shared" si="380"/>
        <v>17154.593485171303</v>
      </c>
      <c r="AP255" s="89">
        <f t="shared" si="380"/>
        <v>17497.630548143741</v>
      </c>
      <c r="AQ255" s="89">
        <f t="shared" si="380"/>
        <v>17892.465929990729</v>
      </c>
      <c r="AR255" s="89">
        <f t="shared" si="380"/>
        <v>18204.42078097874</v>
      </c>
      <c r="AS255" s="89">
        <f t="shared" si="380"/>
        <v>18568.45103580346</v>
      </c>
      <c r="AT255" s="89">
        <f t="shared" si="380"/>
        <v>18939.760732694598</v>
      </c>
      <c r="AU255" s="89">
        <f t="shared" si="380"/>
        <v>19367.137893299769</v>
      </c>
      <c r="AV255" s="89">
        <f t="shared" si="380"/>
        <v>19704.803625860513</v>
      </c>
      <c r="AW255" s="89">
        <f t="shared" si="380"/>
        <v>20098.836744051685</v>
      </c>
      <c r="AX255" s="89">
        <f t="shared" si="380"/>
        <v>20500.749265721293</v>
      </c>
      <c r="AY255" s="89">
        <f t="shared" si="380"/>
        <v>20963.350252878314</v>
      </c>
      <c r="AZ255" s="89">
        <f t="shared" si="380"/>
        <v>21328.845921833861</v>
      </c>
      <c r="BA255" s="89">
        <f t="shared" si="380"/>
        <v>21755.354697337178</v>
      </c>
      <c r="BB255" s="89">
        <f t="shared" si="380"/>
        <v>22190.392285709611</v>
      </c>
      <c r="BC255" s="89">
        <f t="shared" si="380"/>
        <v>22691.120197832086</v>
      </c>
      <c r="BD255" s="89">
        <f t="shared" si="380"/>
        <v>23086.739507532762</v>
      </c>
      <c r="BE255" s="89">
        <f t="shared" si="380"/>
        <v>23548.400538505004</v>
      </c>
      <c r="BF255" s="89">
        <f t="shared" si="380"/>
        <v>24019.293315148781</v>
      </c>
      <c r="BG255" s="89">
        <f t="shared" si="380"/>
        <v>24561.290519952458</v>
      </c>
      <c r="BH255" s="89">
        <f t="shared" si="380"/>
        <v>24989.516218646244</v>
      </c>
      <c r="BI255" s="89">
        <f t="shared" si="380"/>
        <v>25489.226704712652</v>
      </c>
      <c r="BJ255" s="89">
        <f t="shared" si="380"/>
        <v>25998.929803989347</v>
      </c>
      <c r="BK255" s="89">
        <f t="shared" si="380"/>
        <v>26585.59765873268</v>
      </c>
      <c r="BL255" s="89">
        <f t="shared" si="380"/>
        <v>27049.117119298251</v>
      </c>
      <c r="BM255" s="89">
        <f t="shared" si="380"/>
        <v>27590.013043216379</v>
      </c>
      <c r="BN255" s="89">
        <f t="shared" si="380"/>
        <v>28141.725157519617</v>
      </c>
      <c r="BO255" s="89">
        <f t="shared" si="380"/>
        <v>28776.745354558854</v>
      </c>
      <c r="BP255" s="89">
        <f t="shared" si="380"/>
        <v>29278.467439380845</v>
      </c>
      <c r="BQ255" s="89">
        <f t="shared" si="380"/>
        <v>29863.94324721165</v>
      </c>
      <c r="BR255" s="89">
        <f t="shared" si="380"/>
        <v>30461.126700678768</v>
      </c>
      <c r="BS255" s="89">
        <f t="shared" si="380"/>
        <v>31148.484372293769</v>
      </c>
      <c r="BT255" s="89">
        <f t="shared" si="380"/>
        <v>31691.557688117402</v>
      </c>
      <c r="BU255" s="89">
        <f t="shared" si="380"/>
        <v>32325.287591408371</v>
      </c>
      <c r="BV255" s="89">
        <f t="shared" si="380"/>
        <v>32971.690068079217</v>
      </c>
      <c r="BW255" s="89">
        <f t="shared" si="380"/>
        <v>33715.698795566706</v>
      </c>
      <c r="BX255" s="89">
        <f t="shared" ref="BX255:CO255" si="381" xml:space="preserve"> BX$250 * BX252 + BX253</f>
        <v>34303.531452891933</v>
      </c>
      <c r="BY255" s="89">
        <f t="shared" si="381"/>
        <v>34989.492486556454</v>
      </c>
      <c r="BZ255" s="89">
        <f t="shared" si="381"/>
        <v>35689.170549336552</v>
      </c>
      <c r="CA255" s="89">
        <f t="shared" si="381"/>
        <v>36494.499433317607</v>
      </c>
      <c r="CB255" s="89">
        <f t="shared" si="381"/>
        <v>37130.780434334898</v>
      </c>
      <c r="CC255" s="89">
        <f t="shared" si="381"/>
        <v>37873.277414929602</v>
      </c>
      <c r="CD255" s="89">
        <f t="shared" si="381"/>
        <v>38630.621962953344</v>
      </c>
      <c r="CE255" s="89">
        <f t="shared" si="381"/>
        <v>39502.324924777902</v>
      </c>
      <c r="CF255" s="89">
        <f t="shared" si="381"/>
        <v>40191.047314067684</v>
      </c>
      <c r="CG255" s="89">
        <f t="shared" si="381"/>
        <v>40994.73985509597</v>
      </c>
      <c r="CH255" s="89">
        <f t="shared" si="381"/>
        <v>41814.503679249974</v>
      </c>
      <c r="CI255" s="89">
        <f t="shared" si="381"/>
        <v>42758.051177381923</v>
      </c>
      <c r="CJ255" s="89">
        <f t="shared" si="381"/>
        <v>43503.537100662084</v>
      </c>
      <c r="CK255" s="89">
        <f t="shared" si="381"/>
        <v>44373.468854441278</v>
      </c>
      <c r="CL255" s="89">
        <f t="shared" si="381"/>
        <v>45260.796463975406</v>
      </c>
      <c r="CM255" s="89">
        <f t="shared" si="381"/>
        <v>46165.867790802055</v>
      </c>
      <c r="CN255" s="89">
        <f t="shared" si="381"/>
        <v>47089.037652578176</v>
      </c>
      <c r="CO255" s="89">
        <f t="shared" si="381"/>
        <v>48030.66796218024</v>
      </c>
    </row>
    <row r="256" spans="1:211" outlineLevel="1" x14ac:dyDescent="0.2">
      <c r="B256" s="61"/>
      <c r="D256" s="39"/>
      <c r="E256" t="s">
        <v>447</v>
      </c>
      <c r="H256" s="163" t="s">
        <v>31</v>
      </c>
      <c r="I256" s="90"/>
      <c r="K256" s="110">
        <f xml:space="preserve"> K255 / MAX( 1, K$250 )</f>
        <v>0.91749999999999998</v>
      </c>
      <c r="L256" s="110">
        <f t="shared" ref="L256:BW256" si="382" xml:space="preserve"> L255 / MAX( 1, L$250 )</f>
        <v>0.98118084523744786</v>
      </c>
      <c r="M256" s="110">
        <f t="shared" si="382"/>
        <v>0.96415614541357808</v>
      </c>
      <c r="N256" s="110">
        <f t="shared" si="382"/>
        <v>1.2047076766508007</v>
      </c>
      <c r="O256" s="110">
        <f t="shared" si="382"/>
        <v>1.3777540272586875</v>
      </c>
      <c r="P256" s="110">
        <f t="shared" si="382"/>
        <v>1.4627721199150336</v>
      </c>
      <c r="Q256" s="110">
        <f t="shared" si="382"/>
        <v>1.4728528579095306</v>
      </c>
      <c r="R256" s="110">
        <f t="shared" si="382"/>
        <v>1.5084794020653487</v>
      </c>
      <c r="S256" s="110">
        <f t="shared" si="382"/>
        <v>1.5444201043440611</v>
      </c>
      <c r="T256" s="110">
        <f t="shared" si="382"/>
        <v>1.5756521040089893</v>
      </c>
      <c r="U256" s="110">
        <f t="shared" si="382"/>
        <v>1.6071601120823265</v>
      </c>
      <c r="V256" s="110">
        <f t="shared" si="382"/>
        <v>1.6392981796530768</v>
      </c>
      <c r="W256" s="110">
        <f t="shared" si="382"/>
        <v>1.6717090446364955</v>
      </c>
      <c r="X256" s="110">
        <f t="shared" si="382"/>
        <v>1.7055151419380579</v>
      </c>
      <c r="Y256" s="110">
        <f t="shared" si="382"/>
        <v>1.7396199958741887</v>
      </c>
      <c r="Z256" s="110">
        <f t="shared" si="382"/>
        <v>1.7744068379283975</v>
      </c>
      <c r="AA256" s="110">
        <f t="shared" si="382"/>
        <v>1.8094889609756664</v>
      </c>
      <c r="AB256" s="110">
        <f t="shared" si="382"/>
        <v>1.8460813094331383</v>
      </c>
      <c r="AC256" s="110">
        <f t="shared" si="382"/>
        <v>1.8829970376282532</v>
      </c>
      <c r="AD256" s="110">
        <f t="shared" si="382"/>
        <v>1.9206509624462424</v>
      </c>
      <c r="AE256" s="110">
        <f t="shared" si="382"/>
        <v>1.9586245049028643</v>
      </c>
      <c r="AF256" s="110">
        <f t="shared" si="382"/>
        <v>1.998232743431219</v>
      </c>
      <c r="AG256" s="110">
        <f t="shared" si="382"/>
        <v>2.0381910142019342</v>
      </c>
      <c r="AH256" s="110">
        <f t="shared" si="382"/>
        <v>2.0789483227265015</v>
      </c>
      <c r="AI256" s="110">
        <f t="shared" si="382"/>
        <v>2.1200515913274911</v>
      </c>
      <c r="AJ256" s="110">
        <f t="shared" si="382"/>
        <v>2.162924285359205</v>
      </c>
      <c r="AK256" s="110">
        <f t="shared" si="382"/>
        <v>2.2061758608000783</v>
      </c>
      <c r="AL256" s="110">
        <f t="shared" si="382"/>
        <v>2.2502923295665198</v>
      </c>
      <c r="AM256" s="110">
        <f t="shared" si="382"/>
        <v>2.2947832719539747</v>
      </c>
      <c r="AN256" s="110">
        <f t="shared" si="382"/>
        <v>2.3411894733360712</v>
      </c>
      <c r="AO256" s="110">
        <f t="shared" si="382"/>
        <v>2.388005783002018</v>
      </c>
      <c r="AP256" s="110">
        <f t="shared" si="382"/>
        <v>2.4357582692891655</v>
      </c>
      <c r="AQ256" s="110">
        <f t="shared" si="382"/>
        <v>2.4839160927882955</v>
      </c>
      <c r="AR256" s="110">
        <f t="shared" si="382"/>
        <v>2.5341470282439182</v>
      </c>
      <c r="AS256" s="110">
        <f t="shared" si="382"/>
        <v>2.5848218725333263</v>
      </c>
      <c r="AT256" s="110">
        <f t="shared" si="382"/>
        <v>2.6365100518088798</v>
      </c>
      <c r="AU256" s="110">
        <f t="shared" si="382"/>
        <v>2.6886369756212933</v>
      </c>
      <c r="AV256" s="110">
        <f t="shared" si="382"/>
        <v>2.7430078743719166</v>
      </c>
      <c r="AW256" s="110">
        <f t="shared" si="382"/>
        <v>2.7978592683002077</v>
      </c>
      <c r="AX256" s="110">
        <f t="shared" si="382"/>
        <v>2.8538075148638802</v>
      </c>
      <c r="AY256" s="110">
        <f t="shared" si="382"/>
        <v>2.9102306666741837</v>
      </c>
      <c r="AZ256" s="110">
        <f t="shared" si="382"/>
        <v>2.9690827386918786</v>
      </c>
      <c r="BA256" s="110">
        <f t="shared" si="382"/>
        <v>3.0284549076263074</v>
      </c>
      <c r="BB256" s="110">
        <f t="shared" si="382"/>
        <v>3.0890143302529429</v>
      </c>
      <c r="BC256" s="110">
        <f t="shared" si="382"/>
        <v>3.1500877991509952</v>
      </c>
      <c r="BD256" s="110">
        <f t="shared" si="382"/>
        <v>3.2137903764554796</v>
      </c>
      <c r="BE256" s="110">
        <f t="shared" si="382"/>
        <v>3.2780559163355925</v>
      </c>
      <c r="BF256" s="110">
        <f t="shared" si="382"/>
        <v>3.3436065616931314</v>
      </c>
      <c r="BG256" s="110">
        <f t="shared" si="382"/>
        <v>3.4097136202952729</v>
      </c>
      <c r="BH256" s="110">
        <f t="shared" si="382"/>
        <v>3.4786664747336653</v>
      </c>
      <c r="BI256" s="110">
        <f t="shared" si="382"/>
        <v>3.5482286903341027</v>
      </c>
      <c r="BJ256" s="110">
        <f t="shared" si="382"/>
        <v>3.6191819280041719</v>
      </c>
      <c r="BK256" s="110">
        <f t="shared" si="382"/>
        <v>3.6907374377185787</v>
      </c>
      <c r="BL256" s="110">
        <f t="shared" si="382"/>
        <v>3.7653732897733017</v>
      </c>
      <c r="BM256" s="110">
        <f t="shared" si="382"/>
        <v>3.8406687256829466</v>
      </c>
      <c r="BN256" s="110">
        <f t="shared" si="382"/>
        <v>3.9174698297515014</v>
      </c>
      <c r="BO256" s="110">
        <f t="shared" si="382"/>
        <v>3.9949228442821245</v>
      </c>
      <c r="BP256" s="110">
        <f t="shared" si="382"/>
        <v>4.0757100786512499</v>
      </c>
      <c r="BQ256" s="110">
        <f t="shared" si="382"/>
        <v>4.1572112588521257</v>
      </c>
      <c r="BR256" s="110">
        <f t="shared" si="382"/>
        <v>4.2403422022711776</v>
      </c>
      <c r="BS256" s="110">
        <f t="shared" si="382"/>
        <v>4.3241787856988427</v>
      </c>
      <c r="BT256" s="110">
        <f t="shared" si="382"/>
        <v>4.4116243906907533</v>
      </c>
      <c r="BU256" s="110">
        <f t="shared" si="382"/>
        <v>4.4998427839291777</v>
      </c>
      <c r="BV256" s="110">
        <f t="shared" si="382"/>
        <v>4.5898252631858929</v>
      </c>
      <c r="BW256" s="110">
        <f t="shared" si="382"/>
        <v>4.6805715403116857</v>
      </c>
      <c r="BX256" s="110">
        <f t="shared" ref="BX256:CO256" si="383" xml:space="preserve"> BX255 / MAX( 1, BX$250 )</f>
        <v>4.775224289500529</v>
      </c>
      <c r="BY256" s="110">
        <f t="shared" si="383"/>
        <v>4.8707135190600015</v>
      </c>
      <c r="BZ256" s="110">
        <f t="shared" si="383"/>
        <v>4.9681122281347925</v>
      </c>
      <c r="CA256" s="110">
        <f t="shared" si="383"/>
        <v>5.0663376862284686</v>
      </c>
      <c r="CB256" s="110">
        <f t="shared" si="383"/>
        <v>5.1687915823371977</v>
      </c>
      <c r="CC256" s="110">
        <f t="shared" si="383"/>
        <v>5.2721509003562668</v>
      </c>
      <c r="CD256" s="110">
        <f t="shared" si="383"/>
        <v>5.3775770745159202</v>
      </c>
      <c r="CE256" s="110">
        <f t="shared" si="383"/>
        <v>5.4838981371897955</v>
      </c>
      <c r="CF256" s="110">
        <f t="shared" si="383"/>
        <v>5.5947961398132158</v>
      </c>
      <c r="CG256" s="110">
        <f t="shared" si="383"/>
        <v>5.7066741879517577</v>
      </c>
      <c r="CH256" s="110">
        <f t="shared" si="383"/>
        <v>5.8207894396170223</v>
      </c>
      <c r="CI256" s="110">
        <f t="shared" si="383"/>
        <v>5.9358733352535467</v>
      </c>
      <c r="CJ256" s="110">
        <f t="shared" si="383"/>
        <v>6.055911395815075</v>
      </c>
      <c r="CK256" s="110">
        <f t="shared" si="383"/>
        <v>6.1770102758694181</v>
      </c>
      <c r="CL256" s="110">
        <f t="shared" si="383"/>
        <v>6.3005307466294234</v>
      </c>
      <c r="CM256" s="110">
        <f t="shared" si="383"/>
        <v>6.4265212321725285</v>
      </c>
      <c r="CN256" s="110">
        <f t="shared" si="383"/>
        <v>6.5550311249030191</v>
      </c>
      <c r="CO256" s="110">
        <f t="shared" si="383"/>
        <v>6.6861108049154563</v>
      </c>
    </row>
    <row r="257" spans="1:211" outlineLevel="1" x14ac:dyDescent="0.2">
      <c r="B257" s="61"/>
      <c r="D257" s="39"/>
      <c r="H257" s="163"/>
      <c r="I257" s="90"/>
      <c r="K257" s="82"/>
      <c r="L257" s="179"/>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c r="AY257" s="82"/>
      <c r="AZ257" s="82"/>
      <c r="BA257" s="82"/>
      <c r="BB257" s="82"/>
      <c r="BC257" s="82"/>
      <c r="BD257" s="82"/>
      <c r="BE257" s="82"/>
      <c r="BF257" s="82"/>
      <c r="BG257" s="82"/>
      <c r="BH257" s="82"/>
      <c r="BI257" s="82"/>
      <c r="BJ257" s="82"/>
      <c r="BK257" s="82"/>
      <c r="BL257" s="82"/>
      <c r="BM257" s="82"/>
      <c r="BN257" s="82"/>
      <c r="BO257" s="82"/>
      <c r="BP257" s="82"/>
      <c r="BQ257" s="82"/>
      <c r="BR257" s="82"/>
      <c r="BS257" s="82"/>
      <c r="BT257" s="82"/>
      <c r="BU257" s="82"/>
      <c r="BV257" s="82"/>
      <c r="BW257" s="82"/>
      <c r="BX257" s="82"/>
      <c r="BY257" s="82"/>
      <c r="BZ257" s="82"/>
      <c r="CA257" s="82"/>
      <c r="CB257" s="82"/>
      <c r="CC257" s="82"/>
      <c r="CD257" s="82"/>
      <c r="CE257" s="82"/>
      <c r="CF257" s="82"/>
      <c r="CG257" s="82"/>
      <c r="CH257" s="82"/>
      <c r="CI257" s="82"/>
      <c r="CJ257" s="82"/>
      <c r="CK257" s="82"/>
      <c r="CL257" s="82"/>
      <c r="CM257" s="82"/>
      <c r="CN257" s="82"/>
      <c r="CO257" s="82"/>
    </row>
    <row r="258" spans="1:211" outlineLevel="1" x14ac:dyDescent="0.2">
      <c r="B258" s="61"/>
      <c r="D258" s="39"/>
      <c r="E258" t="s">
        <v>391</v>
      </c>
      <c r="G258" s="256">
        <f xml:space="preserve"> 1 - L256 / $L$226</f>
        <v>-1.7160237237854314E-3</v>
      </c>
      <c r="H258" s="163"/>
      <c r="I258" s="90"/>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c r="AY258" s="82"/>
      <c r="AZ258" s="82"/>
      <c r="BA258" s="82"/>
      <c r="BB258" s="82"/>
      <c r="BC258" s="82"/>
      <c r="BD258" s="82"/>
      <c r="BE258" s="82"/>
      <c r="BF258" s="82"/>
      <c r="BG258" s="82"/>
      <c r="BH258" s="82"/>
      <c r="BI258" s="82"/>
      <c r="BJ258" s="82"/>
      <c r="BK258" s="82"/>
      <c r="BL258" s="82"/>
      <c r="BM258" s="82"/>
      <c r="BN258" s="82"/>
      <c r="BO258" s="82"/>
      <c r="BP258" s="82"/>
      <c r="BQ258" s="82"/>
      <c r="BR258" s="82"/>
      <c r="BS258" s="82"/>
      <c r="BT258" s="82"/>
      <c r="BU258" s="82"/>
      <c r="BV258" s="82"/>
      <c r="BW258" s="82"/>
      <c r="BX258" s="82"/>
      <c r="BY258" s="82"/>
      <c r="BZ258" s="82"/>
      <c r="CA258" s="82"/>
      <c r="CB258" s="82"/>
      <c r="CC258" s="82"/>
      <c r="CD258" s="82"/>
      <c r="CE258" s="82"/>
      <c r="CF258" s="82"/>
      <c r="CG258" s="82"/>
      <c r="CH258" s="82"/>
      <c r="CI258" s="82"/>
      <c r="CJ258" s="82"/>
      <c r="CK258" s="82"/>
      <c r="CL258" s="82"/>
      <c r="CM258" s="82"/>
      <c r="CN258" s="82"/>
      <c r="CO258" s="82"/>
    </row>
    <row r="259" spans="1:211" s="82" customFormat="1" outlineLevel="1" x14ac:dyDescent="0.2">
      <c r="A259" s="102"/>
      <c r="B259" s="103"/>
      <c r="D259" s="44"/>
      <c r="H259" s="272"/>
      <c r="I259" s="90"/>
      <c r="L259" s="179"/>
    </row>
    <row r="260" spans="1:211" s="336" customFormat="1" outlineLevel="1" x14ac:dyDescent="0.2">
      <c r="B260" s="337"/>
      <c r="D260" s="338"/>
      <c r="E260" s="336" t="str">
        <f>InpS!E98</f>
        <v>Waste: Large user volumetric rate</v>
      </c>
      <c r="G260" s="339"/>
      <c r="H260" s="344" t="str">
        <f>InpS!H98</f>
        <v>£/m3</v>
      </c>
      <c r="K260" s="254">
        <f xml:space="preserve"> IF( InpS!K98, InpS!K98, J260 * ( 1 + K$6 ) )</f>
        <v>0.91749999999999998</v>
      </c>
      <c r="L260" s="254">
        <f xml:space="preserve"> IF( InpS!L98, InpS!L98, K260 * ( 1 + L$6 ) )</f>
        <v>0.94799999999999995</v>
      </c>
      <c r="M260" s="254">
        <f xml:space="preserve"> IF( InpS!M98, InpS!M98, L260 * ( 1 + M$6 ) )</f>
        <v>0.9245000000000001</v>
      </c>
      <c r="N260" s="254">
        <f xml:space="preserve"> IF( InpS!N98, InpS!N98, M260 * ( 1 + N$6 ) )</f>
        <v>1.1297999999999999</v>
      </c>
      <c r="O260" s="254">
        <f xml:space="preserve"> IF( InpS!O98, InpS!O98, N260 * ( 1 + O$6 ) )</f>
        <v>1.2662</v>
      </c>
      <c r="P260" s="254">
        <f xml:space="preserve"> IF( InpS!P98, InpS!P98, O260 * ( 1 + P$6 ) )</f>
        <v>1.3099000000000001</v>
      </c>
      <c r="Q260" s="254">
        <f xml:space="preserve"> IF( InpS!Q98, InpS!Q98, P260 * ( 1 + Q$6 ) )</f>
        <v>1.3044</v>
      </c>
      <c r="R260" s="254">
        <f xml:space="preserve"> IF( InpS!R98, InpS!R98, Q260 * ( 1 + R$6 ) )</f>
        <v>1.3196000000000001</v>
      </c>
      <c r="S260" s="254">
        <f xml:space="preserve"> IF( InpS!S98, InpS!S98, R260 * ( 1 + S$6 ) )</f>
        <v>1.3343</v>
      </c>
      <c r="T260" s="254">
        <f xml:space="preserve"> IF( InpS!T98, InpS!T98, S260 * ( 1 + T$6 ) )</f>
        <v>1.360981737082245</v>
      </c>
      <c r="U260" s="254">
        <f xml:space="preserve"> IF( InpS!U98, InpS!U98, T260 * ( 1 + U$6 ) )</f>
        <v>1.3881970236613992</v>
      </c>
      <c r="V260" s="254">
        <f xml:space="preserve"> IF( InpS!V98, InpS!V98, U260 * ( 1 + V$6 ) )</f>
        <v>1.4159565290227785</v>
      </c>
      <c r="W260" s="254">
        <f xml:space="preserve"> IF( InpS!W98, InpS!W98, V260 * ( 1 + W$6 ) )</f>
        <v>1.444271135803318</v>
      </c>
      <c r="X260" s="254">
        <f xml:space="preserve"> IF( InpS!X98, InpS!X98, W260 * ( 1 + X$6 ) )</f>
        <v>1.4731519442579231</v>
      </c>
      <c r="Y260" s="254">
        <f xml:space="preserve"> IF( InpS!Y98, InpS!Y98, X260 * ( 1 + Y$6 ) )</f>
        <v>1.5026102766111329</v>
      </c>
      <c r="Z260" s="254">
        <f xml:space="preserve"> IF( InpS!Z98, InpS!Z98, Y260 * ( 1 + Z$6 ) )</f>
        <v>1.5326576814958048</v>
      </c>
      <c r="AA260" s="254">
        <f xml:space="preserve"> IF( InpS!AA98, InpS!AA98, Z260 * ( 1 + AA$6 ) )</f>
        <v>1.5633059384805565</v>
      </c>
      <c r="AB260" s="254">
        <f xml:space="preserve"> IF( InpS!AB98, InpS!AB98, AA260 * ( 1 + AB$6 ) )</f>
        <v>1.5945670626877442</v>
      </c>
      <c r="AC260" s="254">
        <f xml:space="preserve"> IF( InpS!AC98, InpS!AC98, AB260 * ( 1 + AC$6 ) )</f>
        <v>1.6264533095037841</v>
      </c>
      <c r="AD260" s="254">
        <f xml:space="preserve"> IF( InpS!AD98, InpS!AD98, AC260 * ( 1 + AD$6 ) )</f>
        <v>1.6589771793836665</v>
      </c>
      <c r="AE260" s="254">
        <f xml:space="preserve"> IF( InpS!AE98, InpS!AE98, AD260 * ( 1 + AE$6 ) )</f>
        <v>1.6921514227515444</v>
      </c>
      <c r="AF260" s="254">
        <f xml:space="preserve"> IF( InpS!AF98, InpS!AF98, AE260 * ( 1 + AF$6 ) )</f>
        <v>1.7259890449993174</v>
      </c>
      <c r="AG260" s="254">
        <f xml:space="preserve"> IF( InpS!AG98, InpS!AG98, AF260 * ( 1 + AG$6 ) )</f>
        <v>1.7605033115851729</v>
      </c>
      <c r="AH260" s="254">
        <f xml:space="preserve"> IF( InpS!AH98, InpS!AH98, AG260 * ( 1 + AH$6 ) )</f>
        <v>1.7957077532340804</v>
      </c>
      <c r="AI260" s="254">
        <f xml:space="preserve"> IF( InpS!AI98, InpS!AI98, AH260 * ( 1 + AI$6 ) )</f>
        <v>1.8316161712422798</v>
      </c>
      <c r="AJ260" s="254">
        <f xml:space="preserve"> IF( InpS!AJ98, InpS!AJ98, AI260 * ( 1 + AJ$6 ) )</f>
        <v>1.8682426428878429</v>
      </c>
      <c r="AK260" s="254">
        <f xml:space="preserve"> IF( InpS!AK98, InpS!AK98, AJ260 * ( 1 + AK$6 ) )</f>
        <v>1.9056015269494273</v>
      </c>
      <c r="AL260" s="254">
        <f xml:space="preserve"> IF( InpS!AL98, InpS!AL98, AK260 * ( 1 + AL$6 ) )</f>
        <v>1.9437074693353895</v>
      </c>
      <c r="AM260" s="254">
        <f xml:space="preserve"> IF( InpS!AM98, InpS!AM98, AL260 * ( 1 + AM$6 ) )</f>
        <v>1.9825754088254612</v>
      </c>
      <c r="AN260" s="254">
        <f xml:space="preserve"> IF( InpS!AN98, InpS!AN98, AM260 * ( 1 + AN$6 ) )</f>
        <v>2.0222205829272415</v>
      </c>
      <c r="AO260" s="254">
        <f xml:space="preserve"> IF( InpS!AO98, InpS!AO98, AN260 * ( 1 + AO$6 ) )</f>
        <v>2.0626585338497994</v>
      </c>
      <c r="AP260" s="254">
        <f xml:space="preserve"> IF( InpS!AP98, InpS!AP98, AO260 * ( 1 + AP$6 ) )</f>
        <v>2.10390511459673</v>
      </c>
      <c r="AQ260" s="254">
        <f xml:space="preserve"> IF( InpS!AQ98, InpS!AQ98, AP260 * ( 1 + AQ$6 ) )</f>
        <v>2.1459764951810518</v>
      </c>
      <c r="AR260" s="254">
        <f xml:space="preserve"> IF( InpS!AR98, InpS!AR98, AQ260 * ( 1 + AR$6 ) )</f>
        <v>2.1888891689643826</v>
      </c>
      <c r="AS260" s="254">
        <f xml:space="preserve"> IF( InpS!AS98, InpS!AS98, AR260 * ( 1 + AS$6 ) )</f>
        <v>2.2326599591228788</v>
      </c>
      <c r="AT260" s="254">
        <f xml:space="preserve"> IF( InpS!AT98, InpS!AT98, AS260 * ( 1 + AT$6 ) )</f>
        <v>2.2773060252424715</v>
      </c>
      <c r="AU260" s="254">
        <f xml:space="preserve"> IF( InpS!AU98, InpS!AU98, AT260 * ( 1 + AU$6 ) )</f>
        <v>2.3228448700459881</v>
      </c>
      <c r="AV260" s="254">
        <f xml:space="preserve"> IF( InpS!AV98, InpS!AV98, AU260 * ( 1 + AV$6 ) )</f>
        <v>2.3692943462547933</v>
      </c>
      <c r="AW260" s="254">
        <f xml:space="preserve"> IF( InpS!AW98, InpS!AW98, AV260 * ( 1 + AW$6 ) )</f>
        <v>2.4166726635876419</v>
      </c>
      <c r="AX260" s="254">
        <f xml:space="preserve"> IF( InpS!AX98, InpS!AX98, AW260 * ( 1 + AX$6 ) )</f>
        <v>2.4649983958994865</v>
      </c>
      <c r="AY260" s="254">
        <f xml:space="preserve"> IF( InpS!AY98, InpS!AY98, AX260 * ( 1 + AY$6 ) )</f>
        <v>2.5142904884630375</v>
      </c>
      <c r="AZ260" s="254">
        <f xml:space="preserve"> IF( InpS!AZ98, InpS!AZ98, AY260 * ( 1 + AZ$6 ) )</f>
        <v>2.5645682653959314</v>
      </c>
      <c r="BA260" s="254">
        <f xml:space="preserve"> IF( InpS!BA98, InpS!BA98, AZ260 * ( 1 + BA$6 ) )</f>
        <v>2.6158514372364197</v>
      </c>
      <c r="BB260" s="254">
        <f xml:space="preserve"> IF( InpS!BB98, InpS!BB98, BA260 * ( 1 + BB$6 ) )</f>
        <v>2.6681601086705462</v>
      </c>
      <c r="BC260" s="254">
        <f xml:space="preserve"> IF( InpS!BC98, InpS!BC98, BB260 * ( 1 + BC$6 ) )</f>
        <v>2.7215147864138438</v>
      </c>
      <c r="BD260" s="254">
        <f xml:space="preserve"> IF( InpS!BD98, InpS!BD98, BC260 * ( 1 + BD$6 ) )</f>
        <v>2.7759363872506393</v>
      </c>
      <c r="BE260" s="254">
        <f xml:space="preserve"> IF( InpS!BE98, InpS!BE98, BD260 * ( 1 + BE$6 ) )</f>
        <v>2.8314462462341203</v>
      </c>
      <c r="BF260" s="254">
        <f xml:space="preserve"> IF( InpS!BF98, InpS!BF98, BE260 * ( 1 + BF$6 ) )</f>
        <v>2.8880661250503747</v>
      </c>
      <c r="BG260" s="254">
        <f xml:space="preserve"> IF( InpS!BG98, InpS!BG98, BF260 * ( 1 + BG$6 ) )</f>
        <v>2.945818220549687</v>
      </c>
      <c r="BH260" s="254">
        <f xml:space="preserve"> IF( InpS!BH98, InpS!BH98, BG260 * ( 1 + BH$6 ) )</f>
        <v>3.0047251734484308</v>
      </c>
      <c r="BI260" s="254">
        <f xml:space="preserve"> IF( InpS!BI98, InpS!BI98, BH260 * ( 1 + BI$6 ) )</f>
        <v>3.0648100772049727</v>
      </c>
      <c r="BJ260" s="254">
        <f xml:space="preserve"> IF( InpS!BJ98, InpS!BJ98, BI260 * ( 1 + BJ$6 ) )</f>
        <v>3.1260964870730668</v>
      </c>
      <c r="BK260" s="254">
        <f xml:space="preserve"> IF( InpS!BK98, InpS!BK98, BJ260 * ( 1 + BK$6 ) )</f>
        <v>3.188608429336286</v>
      </c>
      <c r="BL260" s="254">
        <f xml:space="preserve"> IF( InpS!BL98, InpS!BL98, BK260 * ( 1 + BL$6 ) )</f>
        <v>3.2523704107271132</v>
      </c>
      <c r="BM260" s="254">
        <f xml:space="preserve"> IF( InpS!BM98, InpS!BM98, BL260 * ( 1 + BM$6 ) )</f>
        <v>3.3174074280343859</v>
      </c>
      <c r="BN260" s="254">
        <f xml:space="preserve"> IF( InpS!BN98, InpS!BN98, BM260 * ( 1 + BN$6 ) )</f>
        <v>3.3837449779028566</v>
      </c>
      <c r="BO260" s="254">
        <f xml:space="preserve"> IF( InpS!BO98, InpS!BO98, BN260 * ( 1 + BO$6 ) )</f>
        <v>3.4514090668287136</v>
      </c>
      <c r="BP260" s="254">
        <f xml:space="preserve"> IF( InpS!BP98, InpS!BP98, BO260 * ( 1 + BP$6 ) )</f>
        <v>3.5204262213549824</v>
      </c>
      <c r="BQ260" s="254">
        <f xml:space="preserve"> IF( InpS!BQ98, InpS!BQ98, BP260 * ( 1 + BQ$6 ) )</f>
        <v>3.5908234984707996</v>
      </c>
      <c r="BR260" s="254">
        <f xml:space="preserve"> IF( InpS!BR98, InpS!BR98, BQ260 * ( 1 + BR$6 ) )</f>
        <v>3.6626284962186411</v>
      </c>
      <c r="BS260" s="254">
        <f xml:space="preserve"> IF( InpS!BS98, InpS!BS98, BR260 * ( 1 + BS$6 ) )</f>
        <v>3.7358693645136603</v>
      </c>
      <c r="BT260" s="254">
        <f xml:space="preserve"> IF( InpS!BT98, InpS!BT98, BS260 * ( 1 + BT$6 ) )</f>
        <v>3.8105748161793782</v>
      </c>
      <c r="BU260" s="254">
        <f xml:space="preserve"> IF( InpS!BU98, InpS!BU98, BT260 * ( 1 + BU$6 ) )</f>
        <v>3.8867741382040522</v>
      </c>
      <c r="BV260" s="254">
        <f xml:space="preserve"> IF( InpS!BV98, InpS!BV98, BU260 * ( 1 + BV$6 ) )</f>
        <v>3.9644972032221366</v>
      </c>
      <c r="BW260" s="254">
        <f xml:space="preserve"> IF( InpS!BW98, InpS!BW98, BV260 * ( 1 + BW$6 ) )</f>
        <v>4.043774481225336</v>
      </c>
      <c r="BX260" s="254">
        <f xml:space="preserve"> IF( InpS!BX98, InpS!BX98, BW260 * ( 1 + BX$6 ) )</f>
        <v>4.1246370515078405</v>
      </c>
      <c r="BY260" s="254">
        <f xml:space="preserve"> IF( InpS!BY98, InpS!BY98, BX260 * ( 1 + BY$6 ) )</f>
        <v>4.2071166148504311</v>
      </c>
      <c r="BZ260" s="254">
        <f xml:space="preserve"> IF( InpS!BZ98, InpS!BZ98, BY260 * ( 1 + BZ$6 ) )</f>
        <v>4.2912455059482228</v>
      </c>
      <c r="CA260" s="254">
        <f xml:space="preserve"> IF( InpS!CA98, InpS!CA98, BZ260 * ( 1 + CA$6 ) )</f>
        <v>4.377056706086929</v>
      </c>
      <c r="CB260" s="254">
        <f xml:space="preserve"> IF( InpS!CB98, InpS!CB98, CA260 * ( 1 + CB$6 ) )</f>
        <v>4.4645838560726059</v>
      </c>
      <c r="CC260" s="254">
        <f xml:space="preserve"> IF( InpS!CC98, InpS!CC98, CB260 * ( 1 + CC$6 ) )</f>
        <v>4.5538612694199525</v>
      </c>
      <c r="CD260" s="254">
        <f xml:space="preserve"> IF( InpS!CD98, InpS!CD98, CC260 * ( 1 + CD$6 ) )</f>
        <v>4.6449239458043348</v>
      </c>
      <c r="CE260" s="254">
        <f xml:space="preserve"> IF( InpS!CE98, InpS!CE98, CD260 * ( 1 + CE$6 ) )</f>
        <v>4.7378075847828072</v>
      </c>
      <c r="CF260" s="254">
        <f xml:space="preserve"> IF( InpS!CF98, InpS!CF98, CE260 * ( 1 + CF$6 ) )</f>
        <v>4.8325485997895079</v>
      </c>
      <c r="CG260" s="254">
        <f xml:space="preserve"> IF( InpS!CG98, InpS!CG98, CF260 * ( 1 + CG$6 ) )</f>
        <v>4.9291841324109233</v>
      </c>
      <c r="CH260" s="254">
        <f xml:space="preserve"> IF( InpS!CH98, InpS!CH98, CG260 * ( 1 + CH$6 ) )</f>
        <v>5.0277520669466069</v>
      </c>
      <c r="CI260" s="254">
        <f xml:space="preserve"> IF( InpS!CI98, InpS!CI98, CH260 * ( 1 + CI$6 ) )</f>
        <v>5.1282910452610659</v>
      </c>
      <c r="CJ260" s="254">
        <f xml:space="preserve"> IF( InpS!CJ98, InpS!CJ98, CI260 * ( 1 + CJ$6 ) )</f>
        <v>5.2308404819326446</v>
      </c>
      <c r="CK260" s="254">
        <f xml:space="preserve"> IF( InpS!CK98, InpS!CK98, CJ260 * ( 1 + CK$6 ) )</f>
        <v>5.3354405797053275</v>
      </c>
      <c r="CL260" s="254">
        <f xml:space="preserve"> IF( InpS!CL98, InpS!CL98, CK260 * ( 1 + CL$6 ) )</f>
        <v>5.4421323452495365</v>
      </c>
      <c r="CM260" s="254">
        <f xml:space="preserve"> IF( InpS!CM98, InpS!CM98, CL260 * ( 1 + CM$6 ) )</f>
        <v>5.550957605238092</v>
      </c>
      <c r="CN260" s="254">
        <f xml:space="preserve"> IF( InpS!CN98, InpS!CN98, CM260 * ( 1 + CN$6 ) )</f>
        <v>5.6619590227436385</v>
      </c>
      <c r="CO260" s="254">
        <f xml:space="preserve"> IF( InpS!CO98, InpS!CO98, CN260 * ( 1 + CO$6 ) )</f>
        <v>5.7751801139639714</v>
      </c>
    </row>
    <row r="261" spans="1:211" s="200" customFormat="1" outlineLevel="1" x14ac:dyDescent="0.2">
      <c r="B261" s="355"/>
      <c r="D261" s="356"/>
      <c r="E261" s="200" t="str">
        <f>InpS!E99</f>
        <v>Waste: Large user fixed charge</v>
      </c>
      <c r="G261" s="86"/>
      <c r="H261" s="201" t="str">
        <f>InpS!H99</f>
        <v>£</v>
      </c>
      <c r="K261" s="66">
        <f xml:space="preserve"> IF( InpS!K99, InpS!K99, J261 * ( 1 + K$6 ) )</f>
        <v>0</v>
      </c>
      <c r="L261" s="66">
        <f xml:space="preserve"> IF( InpS!L99, InpS!L99, K261 * ( 1 + L$6 ) )</f>
        <v>1364.41</v>
      </c>
      <c r="M261" s="66">
        <f xml:space="preserve"> IF( InpS!M99, InpS!M99, L261 * ( 1 + M$6 ) )</f>
        <v>1454.45</v>
      </c>
      <c r="N261" s="66">
        <f xml:space="preserve"> IF( InpS!N99, InpS!N99, M261 * ( 1 + N$6 ) )</f>
        <v>2448.19</v>
      </c>
      <c r="O261" s="66">
        <f xml:space="preserve"> IF( InpS!O99, InpS!O99, N261 * ( 1 + O$6 ) )</f>
        <v>3307.84</v>
      </c>
      <c r="P261" s="66">
        <f xml:space="preserve"> IF( InpS!P99, InpS!P99, O261 * ( 1 + P$6 ) )</f>
        <v>4160.41</v>
      </c>
      <c r="Q261" s="66">
        <f xml:space="preserve"> IF( InpS!Q99, InpS!Q99, P261 * ( 1 + Q$6 ) )</f>
        <v>4140.46</v>
      </c>
      <c r="R261" s="66">
        <f xml:space="preserve"> IF( InpS!R99, InpS!R99, Q261 * ( 1 + R$6 ) )</f>
        <v>4209.72</v>
      </c>
      <c r="S261" s="66">
        <f xml:space="preserve"> IF( InpS!S99, InpS!S99, R261 * ( 1 + S$6 ) )</f>
        <v>4267.3999999999996</v>
      </c>
      <c r="T261" s="66">
        <f xml:space="preserve"> IF( InpS!T99, InpS!T99, S261 * ( 1 + T$6 ) )</f>
        <v>4352.7343662030817</v>
      </c>
      <c r="U261" s="66">
        <f xml:space="preserve"> IF( InpS!U99, InpS!U99, T261 * ( 1 + U$6 ) )</f>
        <v>4439.7751470978455</v>
      </c>
      <c r="V261" s="66">
        <f xml:space="preserve"> IF( InpS!V99, InpS!V99, U261 * ( 1 + V$6 ) )</f>
        <v>4528.5564655263479</v>
      </c>
      <c r="W261" s="66">
        <f xml:space="preserve"> IF( InpS!W99, InpS!W99, V261 * ( 1 + W$6 ) )</f>
        <v>4619.1131266784687</v>
      </c>
      <c r="X261" s="66">
        <f xml:space="preserve"> IF( InpS!X99, InpS!X99, W261 * ( 1 + X$6 ) )</f>
        <v>4711.4806317366874</v>
      </c>
      <c r="Y261" s="66">
        <f xml:space="preserve"> IF( InpS!Y99, InpS!Y99, X261 * ( 1 + Y$6 ) )</f>
        <v>4805.6951917937122</v>
      </c>
      <c r="Z261" s="66">
        <f xml:space="preserve"> IF( InpS!Z99, InpS!Z99, Y261 * ( 1 + Z$6 ) )</f>
        <v>4901.7937420484141</v>
      </c>
      <c r="AA261" s="66">
        <f xml:space="preserve"> IF( InpS!AA99, InpS!AA99, Z261 * ( 1 + AA$6 ) )</f>
        <v>4999.8139562856395</v>
      </c>
      <c r="AB261" s="66">
        <f xml:space="preserve"> IF( InpS!AB99, InpS!AB99, AA261 * ( 1 + AB$6 ) )</f>
        <v>5099.7942616455684</v>
      </c>
      <c r="AC261" s="66">
        <f xml:space="preserve"> IF( InpS!AC99, InpS!AC99, AB261 * ( 1 + AC$6 ) )</f>
        <v>5201.7738536884144</v>
      </c>
      <c r="AD261" s="66">
        <f xml:space="preserve"> IF( InpS!AD99, InpS!AD99, AC261 * ( 1 + AD$6 ) )</f>
        <v>5305.7927117603704</v>
      </c>
      <c r="AE261" s="66">
        <f xml:space="preserve"> IF( InpS!AE99, InpS!AE99, AD261 * ( 1 + AE$6 ) )</f>
        <v>5411.8916146668244</v>
      </c>
      <c r="AF261" s="66">
        <f xml:space="preserve"> IF( InpS!AF99, InpS!AF99, AE261 * ( 1 + AF$6 ) )</f>
        <v>5520.11215665899</v>
      </c>
      <c r="AG261" s="66">
        <f xml:space="preserve"> IF( InpS!AG99, InpS!AG99, AF261 * ( 1 + AG$6 ) )</f>
        <v>5630.496763740216</v>
      </c>
      <c r="AH261" s="66">
        <f xml:space="preserve"> IF( InpS!AH99, InpS!AH99, AG261 * ( 1 + AH$6 ) )</f>
        <v>5743.0887102983725</v>
      </c>
      <c r="AI261" s="66">
        <f xml:space="preserve"> IF( InpS!AI99, InpS!AI99, AH261 * ( 1 + AI$6 ) )</f>
        <v>5857.9321360708309</v>
      </c>
      <c r="AJ261" s="66">
        <f xml:space="preserve"> IF( InpS!AJ99, InpS!AJ99, AI261 * ( 1 + AJ$6 ) )</f>
        <v>5975.0720634486888</v>
      </c>
      <c r="AK261" s="66">
        <f xml:space="preserve"> IF( InpS!AK99, InpS!AK99, AJ261 * ( 1 + AK$6 ) )</f>
        <v>6094.554415127026</v>
      </c>
      <c r="AL261" s="66">
        <f xml:space="preserve"> IF( InpS!AL99, InpS!AL99, AK261 * ( 1 + AL$6 ) )</f>
        <v>6216.4260321081056</v>
      </c>
      <c r="AM261" s="66">
        <f xml:space="preserve"> IF( InpS!AM99, InpS!AM99, AL261 * ( 1 + AM$6 ) )</f>
        <v>6340.7346920645859</v>
      </c>
      <c r="AN261" s="66">
        <f xml:space="preserve"> IF( InpS!AN99, InpS!AN99, AM261 * ( 1 + AN$6 ) )</f>
        <v>6467.5291280699348</v>
      </c>
      <c r="AO261" s="66">
        <f xml:space="preserve"> IF( InpS!AO99, InpS!AO99, AN261 * ( 1 + AO$6 ) )</f>
        <v>6596.8590477033931</v>
      </c>
      <c r="AP261" s="66">
        <f xml:space="preserve"> IF( InpS!AP99, InpS!AP99, AO261 * ( 1 + AP$6 ) )</f>
        <v>6728.7751525369767</v>
      </c>
      <c r="AQ261" s="66">
        <f xml:space="preserve"> IF( InpS!AQ99, InpS!AQ99, AP261 * ( 1 + AQ$6 ) )</f>
        <v>6863.3291580121586</v>
      </c>
      <c r="AR261" s="66">
        <f xml:space="preserve"> IF( InpS!AR99, InpS!AR99, AQ261 * ( 1 + AR$6 ) )</f>
        <v>7000.5738137140142</v>
      </c>
      <c r="AS261" s="66">
        <f xml:space="preserve"> IF( InpS!AS99, InpS!AS99, AR261 * ( 1 + AS$6 ) )</f>
        <v>7140.5629240507951</v>
      </c>
      <c r="AT261" s="66">
        <f xml:space="preserve"> IF( InpS!AT99, InpS!AT99, AS261 * ( 1 + AT$6 ) )</f>
        <v>7283.3513693470177</v>
      </c>
      <c r="AU261" s="66">
        <f xml:space="preserve"> IF( InpS!AU99, InpS!AU99, AT261 * ( 1 + AU$6 ) )</f>
        <v>7428.9951273583538</v>
      </c>
      <c r="AV261" s="66">
        <f xml:space="preserve"> IF( InpS!AV99, InpS!AV99, AU261 * ( 1 + AV$6 ) )</f>
        <v>7577.5512952167473</v>
      </c>
      <c r="AW261" s="66">
        <f xml:space="preserve"> IF( InpS!AW99, InpS!AW99, AV261 * ( 1 + AW$6 ) )</f>
        <v>7729.0781118143632</v>
      </c>
      <c r="AX261" s="66">
        <f xml:space="preserve"> IF( InpS!AX99, InpS!AX99, AW261 * ( 1 + AX$6 ) )</f>
        <v>7883.6349806351418</v>
      </c>
      <c r="AY261" s="66">
        <f xml:space="preserve"> IF( InpS!AY99, InpS!AY99, AX261 * ( 1 + AY$6 ) )</f>
        <v>8041.2824930429188</v>
      </c>
      <c r="AZ261" s="66">
        <f xml:space="preserve"> IF( InpS!AZ99, InpS!AZ99, AY261 * ( 1 + AZ$6 ) )</f>
        <v>8202.0824520352216</v>
      </c>
      <c r="BA261" s="66">
        <f xml:space="preserve"> IF( InpS!BA99, InpS!BA99, AZ261 * ( 1 + BA$6 ) )</f>
        <v>8366.0978964720798</v>
      </c>
      <c r="BB261" s="66">
        <f xml:space="preserve"> IF( InpS!BB99, InpS!BB99, BA261 * ( 1 + BB$6 ) )</f>
        <v>8533.3931257893182</v>
      </c>
      <c r="BC261" s="66">
        <f xml:space="preserve"> IF( InpS!BC99, InpS!BC99, BB261 * ( 1 + BC$6 ) )</f>
        <v>8704.0337252060508</v>
      </c>
      <c r="BD261" s="66">
        <f xml:space="preserve"> IF( InpS!BD99, InpS!BD99, BC261 * ( 1 + BD$6 ) )</f>
        <v>8878.0865914362403</v>
      </c>
      <c r="BE261" s="66">
        <f xml:space="preserve"> IF( InpS!BE99, InpS!BE99, BD261 * ( 1 + BE$6 ) )</f>
        <v>9055.619958914398</v>
      </c>
      <c r="BF261" s="66">
        <f xml:space="preserve"> IF( InpS!BF99, InpS!BF99, BE261 * ( 1 + BF$6 ) )</f>
        <v>9236.7034265457278</v>
      </c>
      <c r="BG261" s="66">
        <f xml:space="preserve"> IF( InpS!BG99, InpS!BG99, BF261 * ( 1 + BG$6 ) )</f>
        <v>9421.4079849911777</v>
      </c>
      <c r="BH261" s="66">
        <f xml:space="preserve"> IF( InpS!BH99, InpS!BH99, BG261 * ( 1 + BH$6 ) )</f>
        <v>9609.8060444981093</v>
      </c>
      <c r="BI261" s="66">
        <f xml:space="preserve"> IF( InpS!BI99, InpS!BI99, BH261 * ( 1 + BI$6 ) )</f>
        <v>9801.9714632874875</v>
      </c>
      <c r="BJ261" s="66">
        <f xml:space="preserve"> IF( InpS!BJ99, InpS!BJ99, BI261 * ( 1 + BJ$6 ) )</f>
        <v>9997.979576508731</v>
      </c>
      <c r="BK261" s="66">
        <f xml:space="preserve"> IF( InpS!BK99, InpS!BK99, BJ261 * ( 1 + BK$6 ) )</f>
        <v>10197.907225773561</v>
      </c>
      <c r="BL261" s="66">
        <f xml:space="preserve"> IF( InpS!BL99, InpS!BL99, BK261 * ( 1 + BL$6 ) )</f>
        <v>10401.83278928043</v>
      </c>
      <c r="BM261" s="66">
        <f xml:space="preserve"> IF( InpS!BM99, InpS!BM99, BL261 * ( 1 + BM$6 ) )</f>
        <v>10609.836212541357</v>
      </c>
      <c r="BN261" s="66">
        <f xml:space="preserve"> IF( InpS!BN99, InpS!BN99, BM261 * ( 1 + BN$6 ) )</f>
        <v>10821.999039723183</v>
      </c>
      <c r="BO261" s="66">
        <f xml:space="preserve"> IF( InpS!BO99, InpS!BO99, BN261 * ( 1 + BO$6 ) )</f>
        <v>11038.404445615563</v>
      </c>
      <c r="BP261" s="66">
        <f xml:space="preserve"> IF( InpS!BP99, InpS!BP99, BO261 * ( 1 + BP$6 ) )</f>
        <v>11259.13726823821</v>
      </c>
      <c r="BQ261" s="66">
        <f xml:space="preserve"> IF( InpS!BQ99, InpS!BQ99, BP261 * ( 1 + BQ$6 ) )</f>
        <v>11484.284042100189</v>
      </c>
      <c r="BR261" s="66">
        <f xml:space="preserve"> IF( InpS!BR99, InpS!BR99, BQ261 * ( 1 + BR$6 ) )</f>
        <v>11713.933032124276</v>
      </c>
      <c r="BS261" s="66">
        <f xml:space="preserve"> IF( InpS!BS99, InpS!BS99, BR261 * ( 1 + BS$6 ) )</f>
        <v>11948.174268249708</v>
      </c>
      <c r="BT261" s="66">
        <f xml:space="preserve"> IF( InpS!BT99, InpS!BT99, BS261 * ( 1 + BT$6 ) )</f>
        <v>12187.099580726876</v>
      </c>
      <c r="BU261" s="66">
        <f xml:space="preserve"> IF( InpS!BU99, InpS!BU99, BT261 * ( 1 + BU$6 ) )</f>
        <v>12430.802636117787</v>
      </c>
      <c r="BV261" s="66">
        <f xml:space="preserve"> IF( InpS!BV99, InpS!BV99, BU261 * ( 1 + BV$6 ) )</f>
        <v>12679.378974016441</v>
      </c>
      <c r="BW261" s="66">
        <f xml:space="preserve"> IF( InpS!BW99, InpS!BW99, BV261 * ( 1 + BW$6 ) )</f>
        <v>12932.926044503478</v>
      </c>
      <c r="BX261" s="66">
        <f xml:space="preserve"> IF( InpS!BX99, InpS!BX99, BW261 * ( 1 + BX$6 ) )</f>
        <v>13191.543246349809</v>
      </c>
      <c r="BY261" s="66">
        <f xml:space="preserve"> IF( InpS!BY99, InpS!BY99, BX261 * ( 1 + BY$6 ) )</f>
        <v>13455.331965984202</v>
      </c>
      <c r="BZ261" s="66">
        <f xml:space="preserve"> IF( InpS!BZ99, InpS!BZ99, BY261 * ( 1 + BZ$6 ) )</f>
        <v>13724.395617240079</v>
      </c>
      <c r="CA261" s="66">
        <f xml:space="preserve"> IF( InpS!CA99, InpS!CA99, BZ261 * ( 1 + CA$6 ) )</f>
        <v>13998.83968189714</v>
      </c>
      <c r="CB261" s="66">
        <f xml:space="preserve"> IF( InpS!CB99, InpS!CB99, CA261 * ( 1 + CB$6 ) )</f>
        <v>14278.771751033673</v>
      </c>
      <c r="CC261" s="66">
        <f xml:space="preserve"> IF( InpS!CC99, InpS!CC99, CB261 * ( 1 + CC$6 ) )</f>
        <v>14564.301567205799</v>
      </c>
      <c r="CD261" s="66">
        <f xml:space="preserve"> IF( InpS!CD99, InpS!CD99, CC261 * ( 1 + CD$6 ) )</f>
        <v>14855.541067470143</v>
      </c>
      <c r="CE261" s="66">
        <f xml:space="preserve"> IF( InpS!CE99, InpS!CE99, CD261 * ( 1 + CE$6 ) )</f>
        <v>15152.604427266839</v>
      </c>
      <c r="CF261" s="66">
        <f xml:space="preserve"> IF( InpS!CF99, InpS!CF99, CE261 * ( 1 + CF$6 ) )</f>
        <v>15455.608105180048</v>
      </c>
      <c r="CG261" s="66">
        <f xml:space="preserve"> IF( InpS!CG99, InpS!CG99, CF261 * ( 1 + CG$6 ) )</f>
        <v>15764.670888593546</v>
      </c>
      <c r="CH261" s="66">
        <f xml:space="preserve"> IF( InpS!CH99, InpS!CH99, CG261 * ( 1 + CH$6 ) )</f>
        <v>16079.91394025927</v>
      </c>
      <c r="CI261" s="66">
        <f xml:space="preserve"> IF( InpS!CI99, InpS!CI99, CH261 * ( 1 + CI$6 ) )</f>
        <v>16401.460845797097</v>
      </c>
      <c r="CJ261" s="66">
        <f xml:space="preserve"> IF( InpS!CJ99, InpS!CJ99, CI261 * ( 1 + CJ$6 ) )</f>
        <v>16729.437662144464</v>
      </c>
      <c r="CK261" s="66">
        <f xml:space="preserve"> IF( InpS!CK99, InpS!CK99, CJ261 * ( 1 + CK$6 ) )</f>
        <v>17063.972966974823</v>
      </c>
      <c r="CL261" s="66">
        <f xml:space="preserve"> IF( InpS!CL99, InpS!CL99, CK261 * ( 1 + CL$6 ) )</f>
        <v>17405.197909104299</v>
      </c>
      <c r="CM261" s="66">
        <f xml:space="preserve"> IF( InpS!CM99, InpS!CM99, CL261 * ( 1 + CM$6 ) )</f>
        <v>17753.24625990634</v>
      </c>
      <c r="CN261" s="66">
        <f xml:space="preserve"> IF( InpS!CN99, InpS!CN99, CM261 * ( 1 + CN$6 ) )</f>
        <v>18108.254465754479</v>
      </c>
      <c r="CO261" s="66">
        <f xml:space="preserve"> IF( InpS!CO99, InpS!CO99, CN261 * ( 1 + CO$6 ) )</f>
        <v>18470.36170151379</v>
      </c>
    </row>
    <row r="262" spans="1:211" s="347" customFormat="1" ht="2.1" customHeight="1" outlineLevel="1" x14ac:dyDescent="0.2">
      <c r="E262" s="348"/>
      <c r="H262" s="349"/>
      <c r="K262" s="350"/>
      <c r="L262" s="351"/>
      <c r="M262" s="351"/>
      <c r="N262" s="351"/>
      <c r="O262" s="351"/>
      <c r="P262" s="351"/>
      <c r="Q262" s="351"/>
      <c r="R262" s="351"/>
      <c r="S262" s="351"/>
      <c r="T262" s="351"/>
      <c r="U262" s="351"/>
      <c r="V262" s="351"/>
      <c r="W262" s="351"/>
      <c r="X262" s="351"/>
      <c r="Y262" s="351"/>
      <c r="Z262" s="351"/>
      <c r="AA262" s="351"/>
      <c r="AB262" s="351"/>
      <c r="AC262" s="351"/>
      <c r="AD262" s="351"/>
      <c r="AE262" s="351"/>
      <c r="AF262" s="351"/>
      <c r="AG262" s="351"/>
      <c r="AH262" s="351"/>
      <c r="AI262" s="351"/>
      <c r="AJ262" s="351"/>
      <c r="AK262" s="351"/>
      <c r="AL262" s="351"/>
      <c r="AM262" s="351"/>
      <c r="AN262" s="351"/>
      <c r="AO262" s="351"/>
      <c r="AP262" s="351"/>
      <c r="AQ262" s="351"/>
      <c r="AR262" s="351"/>
      <c r="AS262" s="351"/>
      <c r="AT262" s="351"/>
      <c r="AU262" s="351"/>
      <c r="AV262" s="351"/>
      <c r="AW262" s="351"/>
      <c r="AX262" s="351"/>
      <c r="AY262" s="351"/>
      <c r="AZ262" s="351"/>
      <c r="BA262" s="351"/>
      <c r="BB262" s="351"/>
      <c r="BC262" s="351"/>
      <c r="BD262" s="351"/>
      <c r="BE262" s="351"/>
      <c r="BF262" s="351"/>
      <c r="BG262" s="351"/>
      <c r="BH262" s="351"/>
      <c r="BI262" s="351"/>
      <c r="BJ262" s="351"/>
      <c r="BK262" s="351"/>
      <c r="BL262" s="351"/>
      <c r="BM262" s="351"/>
      <c r="BN262" s="351"/>
      <c r="BO262" s="351"/>
      <c r="BP262" s="351"/>
      <c r="BQ262" s="351"/>
      <c r="BR262" s="351"/>
      <c r="BS262" s="351"/>
      <c r="BT262" s="351"/>
      <c r="BU262" s="351"/>
      <c r="BV262" s="351"/>
      <c r="BW262" s="351"/>
      <c r="BX262" s="351"/>
      <c r="BY262" s="351"/>
      <c r="BZ262" s="351"/>
      <c r="CA262" s="351"/>
      <c r="CB262" s="351"/>
      <c r="CC262" s="351"/>
      <c r="CD262" s="351"/>
      <c r="CE262" s="351"/>
      <c r="CF262" s="351"/>
      <c r="CG262" s="351"/>
      <c r="CH262" s="351"/>
      <c r="CI262" s="351"/>
      <c r="CJ262" s="351"/>
      <c r="CK262" s="351"/>
      <c r="CL262" s="351"/>
      <c r="CM262" s="351"/>
      <c r="CN262" s="351"/>
      <c r="CO262" s="351"/>
      <c r="CP262" s="352"/>
      <c r="CQ262" s="352"/>
      <c r="CR262" s="352"/>
      <c r="CS262" s="352"/>
      <c r="CT262" s="352"/>
      <c r="CU262" s="352"/>
      <c r="CV262" s="352"/>
      <c r="CW262" s="352"/>
      <c r="CX262" s="352"/>
      <c r="CY262" s="352"/>
      <c r="CZ262" s="352"/>
      <c r="DA262" s="352"/>
      <c r="DB262" s="352"/>
      <c r="DC262" s="352"/>
      <c r="DD262" s="352"/>
      <c r="DE262" s="352"/>
      <c r="DF262" s="352"/>
      <c r="DG262" s="352"/>
      <c r="DH262" s="352"/>
      <c r="DI262" s="352"/>
      <c r="DJ262" s="352"/>
      <c r="DK262" s="352"/>
      <c r="DL262" s="352"/>
      <c r="DM262" s="352"/>
      <c r="DN262" s="352"/>
      <c r="DO262" s="352"/>
      <c r="DP262" s="352"/>
      <c r="DQ262" s="352"/>
      <c r="DR262" s="352"/>
      <c r="DS262" s="352"/>
      <c r="DT262" s="352"/>
      <c r="DU262" s="352"/>
      <c r="DV262" s="352"/>
      <c r="DW262" s="352"/>
      <c r="DX262" s="352"/>
      <c r="DY262" s="352"/>
      <c r="DZ262" s="352"/>
      <c r="EA262" s="352"/>
      <c r="EB262" s="352"/>
      <c r="EC262" s="352"/>
      <c r="ED262" s="352"/>
      <c r="EE262" s="352"/>
      <c r="EF262" s="352"/>
      <c r="EG262" s="352"/>
      <c r="EH262" s="352"/>
      <c r="EI262" s="352"/>
      <c r="EJ262" s="352"/>
      <c r="EK262" s="352"/>
      <c r="EL262" s="352"/>
      <c r="EM262" s="352"/>
      <c r="EN262" s="352"/>
      <c r="EO262" s="352"/>
      <c r="EP262" s="352"/>
      <c r="EQ262" s="352"/>
      <c r="ER262" s="352"/>
      <c r="ES262" s="352"/>
      <c r="ET262" s="352"/>
      <c r="EU262" s="352"/>
      <c r="EV262" s="352"/>
      <c r="EW262" s="352"/>
      <c r="EX262" s="352"/>
      <c r="EY262" s="352"/>
      <c r="EZ262" s="352"/>
      <c r="FA262" s="352"/>
      <c r="FB262" s="352"/>
      <c r="FC262" s="352"/>
      <c r="FD262" s="352"/>
      <c r="FE262" s="352"/>
      <c r="FF262" s="352"/>
      <c r="FG262" s="352"/>
      <c r="FH262" s="352"/>
      <c r="FI262" s="352"/>
      <c r="FJ262" s="352"/>
      <c r="FK262" s="352"/>
      <c r="FL262" s="352"/>
      <c r="FM262" s="352"/>
      <c r="FN262" s="352"/>
      <c r="FO262" s="352"/>
      <c r="FP262" s="352"/>
      <c r="FQ262" s="352"/>
      <c r="FR262" s="352"/>
      <c r="FS262" s="352"/>
      <c r="FT262" s="352"/>
      <c r="FU262" s="352"/>
      <c r="FV262" s="352"/>
      <c r="FW262" s="352"/>
      <c r="FX262" s="352"/>
      <c r="FY262" s="352"/>
      <c r="FZ262" s="352"/>
      <c r="GA262" s="352"/>
      <c r="GB262" s="352"/>
      <c r="GC262" s="352"/>
      <c r="GD262" s="352"/>
      <c r="GE262" s="352"/>
      <c r="GF262" s="352"/>
      <c r="GG262" s="352"/>
      <c r="GH262" s="352"/>
      <c r="GI262" s="352"/>
      <c r="GJ262" s="352"/>
      <c r="GK262" s="352"/>
      <c r="GL262" s="352"/>
      <c r="GM262" s="352"/>
      <c r="GN262" s="352"/>
      <c r="GO262" s="352"/>
      <c r="GP262" s="352"/>
      <c r="GQ262" s="352"/>
      <c r="GR262" s="352"/>
      <c r="GS262" s="352"/>
      <c r="GT262" s="352"/>
      <c r="GU262" s="352"/>
      <c r="GV262" s="352"/>
      <c r="GW262" s="352"/>
      <c r="GX262" s="352"/>
      <c r="GY262" s="352"/>
      <c r="GZ262" s="352"/>
      <c r="HA262" s="352"/>
      <c r="HB262" s="352"/>
      <c r="HC262" s="352"/>
    </row>
    <row r="263" spans="1:211" outlineLevel="1" x14ac:dyDescent="0.2">
      <c r="B263" s="61"/>
      <c r="D263" s="39"/>
      <c r="E263" t="s">
        <v>388</v>
      </c>
      <c r="H263" s="163" t="s">
        <v>8</v>
      </c>
      <c r="I263" s="90"/>
      <c r="K263" s="55">
        <f t="shared" ref="K263:AP263" si="384" xml:space="preserve"> K$250 * K260 + K261</f>
        <v>2107.479198262231</v>
      </c>
      <c r="L263" s="55">
        <f t="shared" si="384"/>
        <v>8168.7176095922296</v>
      </c>
      <c r="M263" s="55">
        <f t="shared" si="384"/>
        <v>8095.7327765867558</v>
      </c>
      <c r="N263" s="55">
        <f t="shared" si="384"/>
        <v>10564.275755530251</v>
      </c>
      <c r="O263" s="55">
        <f t="shared" si="384"/>
        <v>12428.695743207743</v>
      </c>
      <c r="P263" s="55">
        <f t="shared" si="384"/>
        <v>13570.270799406155</v>
      </c>
      <c r="Q263" s="55">
        <f t="shared" si="384"/>
        <v>13510.810734212831</v>
      </c>
      <c r="R263" s="55">
        <f t="shared" si="384"/>
        <v>13689.26218711074</v>
      </c>
      <c r="S263" s="55">
        <f t="shared" si="384"/>
        <v>13878.802478409483</v>
      </c>
      <c r="T263" s="55">
        <f t="shared" si="384"/>
        <v>14129.548395119724</v>
      </c>
      <c r="U263" s="55">
        <f t="shared" si="384"/>
        <v>14412.094220923094</v>
      </c>
      <c r="V263" s="55">
        <f t="shared" si="384"/>
        <v>14700.290060544783</v>
      </c>
      <c r="W263" s="55">
        <f t="shared" si="384"/>
        <v>15022.673925715637</v>
      </c>
      <c r="X263" s="55">
        <f t="shared" si="384"/>
        <v>15294.085969427804</v>
      </c>
      <c r="Y263" s="55">
        <f t="shared" si="384"/>
        <v>15599.918826168807</v>
      </c>
      <c r="Z263" s="55">
        <f t="shared" si="384"/>
        <v>15911.867362947791</v>
      </c>
      <c r="AA263" s="55">
        <f t="shared" si="384"/>
        <v>16260.821654422705</v>
      </c>
      <c r="AB263" s="55">
        <f t="shared" si="384"/>
        <v>16554.603098358006</v>
      </c>
      <c r="AC263" s="55">
        <f t="shared" si="384"/>
        <v>16885.642270486689</v>
      </c>
      <c r="AD263" s="55">
        <f t="shared" si="384"/>
        <v>17223.30116843016</v>
      </c>
      <c r="AE263" s="55">
        <f t="shared" si="384"/>
        <v>17601.015783503168</v>
      </c>
      <c r="AF263" s="55">
        <f t="shared" si="384"/>
        <v>17919.010282274336</v>
      </c>
      <c r="AG263" s="55">
        <f t="shared" si="384"/>
        <v>18277.333238974992</v>
      </c>
      <c r="AH263" s="55">
        <f t="shared" si="384"/>
        <v>18642.821510013673</v>
      </c>
      <c r="AI263" s="55">
        <f t="shared" si="384"/>
        <v>19051.666834244359</v>
      </c>
      <c r="AJ263" s="55">
        <f t="shared" si="384"/>
        <v>19395.869993893204</v>
      </c>
      <c r="AK263" s="55">
        <f t="shared" si="384"/>
        <v>19783.725426448444</v>
      </c>
      <c r="AL263" s="55">
        <f t="shared" si="384"/>
        <v>20179.336728506318</v>
      </c>
      <c r="AM263" s="55">
        <f t="shared" si="384"/>
        <v>20621.878511309682</v>
      </c>
      <c r="AN263" s="55">
        <f t="shared" si="384"/>
        <v>20994.450412930855</v>
      </c>
      <c r="AO263" s="55">
        <f t="shared" si="384"/>
        <v>21414.272346606973</v>
      </c>
      <c r="AP263" s="55">
        <f t="shared" si="384"/>
        <v>21842.48937767926</v>
      </c>
      <c r="AQ263" s="55">
        <f t="shared" ref="AQ263:BV263" si="385" xml:space="preserve"> AQ$250 * AQ260 + AQ261</f>
        <v>22321.50483394086</v>
      </c>
      <c r="AR263" s="55">
        <f t="shared" si="385"/>
        <v>22724.783589485189</v>
      </c>
      <c r="AS263" s="55">
        <f t="shared" si="385"/>
        <v>23179.206658499319</v>
      </c>
      <c r="AT263" s="55">
        <f t="shared" si="385"/>
        <v>23642.716737070175</v>
      </c>
      <c r="AU263" s="55">
        <f t="shared" si="385"/>
        <v>24161.211975833783</v>
      </c>
      <c r="AV263" s="55">
        <f t="shared" si="385"/>
        <v>24597.728401161934</v>
      </c>
      <c r="AW263" s="55">
        <f t="shared" si="385"/>
        <v>25089.604382590605</v>
      </c>
      <c r="AX263" s="55">
        <f t="shared" si="385"/>
        <v>25591.31631216704</v>
      </c>
      <c r="AY263" s="55">
        <f t="shared" si="385"/>
        <v>26152.545201770365</v>
      </c>
      <c r="AZ263" s="55">
        <f t="shared" si="385"/>
        <v>26625.038699038974</v>
      </c>
      <c r="BA263" s="55">
        <f t="shared" si="385"/>
        <v>27157.454409428203</v>
      </c>
      <c r="BB263" s="55">
        <f t="shared" si="385"/>
        <v>27700.516733025164</v>
      </c>
      <c r="BC263" s="55">
        <f t="shared" si="385"/>
        <v>28308.001321073607</v>
      </c>
      <c r="BD263" s="55">
        <f t="shared" si="385"/>
        <v>28819.437070125401</v>
      </c>
      <c r="BE263" s="55">
        <f t="shared" si="385"/>
        <v>29395.733737114373</v>
      </c>
      <c r="BF263" s="55">
        <f t="shared" si="385"/>
        <v>29983.554496249024</v>
      </c>
      <c r="BG263" s="55">
        <f t="shared" si="385"/>
        <v>30641.107112574988</v>
      </c>
      <c r="BH263" s="55">
        <f t="shared" si="385"/>
        <v>31194.694679219268</v>
      </c>
      <c r="BI263" s="55">
        <f t="shared" si="385"/>
        <v>31818.488909746004</v>
      </c>
      <c r="BJ263" s="55">
        <f t="shared" si="385"/>
        <v>32454.757031940549</v>
      </c>
      <c r="BK263" s="55">
        <f t="shared" si="385"/>
        <v>33166.504213257751</v>
      </c>
      <c r="BL263" s="55">
        <f t="shared" si="385"/>
        <v>33765.717691219164</v>
      </c>
      <c r="BM263" s="55">
        <f t="shared" si="385"/>
        <v>34440.924167896388</v>
      </c>
      <c r="BN263" s="55">
        <f t="shared" si="385"/>
        <v>35129.632616908864</v>
      </c>
      <c r="BO263" s="55">
        <f t="shared" si="385"/>
        <v>35900.041003303086</v>
      </c>
      <c r="BP263" s="55">
        <f t="shared" si="385"/>
        <v>36548.640816241706</v>
      </c>
      <c r="BQ263" s="55">
        <f t="shared" si="385"/>
        <v>37279.496864336121</v>
      </c>
      <c r="BR263" s="55">
        <f t="shared" si="385"/>
        <v>38024.967698400862</v>
      </c>
      <c r="BS263" s="55">
        <f t="shared" si="385"/>
        <v>38858.872064173156</v>
      </c>
      <c r="BT263" s="55">
        <f t="shared" si="385"/>
        <v>39560.928564596368</v>
      </c>
      <c r="BU263" s="55">
        <f t="shared" si="385"/>
        <v>40352.020743783985</v>
      </c>
      <c r="BV263" s="55">
        <f t="shared" si="385"/>
        <v>41158.932239117072</v>
      </c>
      <c r="BW263" s="55">
        <f t="shared" ref="BW263:CO263" si="386" xml:space="preserve"> BW$250 * BW260 + BW261</f>
        <v>42061.56583388985</v>
      </c>
      <c r="BX263" s="55">
        <f t="shared" si="386"/>
        <v>42821.484847053543</v>
      </c>
      <c r="BY263" s="55">
        <f t="shared" si="386"/>
        <v>43677.777734830204</v>
      </c>
      <c r="BZ263" s="55">
        <f t="shared" si="386"/>
        <v>44551.193744616219</v>
      </c>
      <c r="CA263" s="55">
        <f t="shared" si="386"/>
        <v>45528.221135110638</v>
      </c>
      <c r="CB263" s="55">
        <f t="shared" si="386"/>
        <v>46350.771608212977</v>
      </c>
      <c r="CC263" s="55">
        <f t="shared" si="386"/>
        <v>47277.638955593269</v>
      </c>
      <c r="CD263" s="55">
        <f t="shared" si="386"/>
        <v>48223.040688698609</v>
      </c>
      <c r="CE263" s="55">
        <f t="shared" si="386"/>
        <v>49280.593307285366</v>
      </c>
      <c r="CF263" s="55">
        <f t="shared" si="386"/>
        <v>50170.937237468308</v>
      </c>
      <c r="CG263" s="55">
        <f t="shared" si="386"/>
        <v>51174.195692493384</v>
      </c>
      <c r="CH263" s="55">
        <f t="shared" si="386"/>
        <v>52197.516111336561</v>
      </c>
      <c r="CI263" s="55">
        <f t="shared" si="386"/>
        <v>53342.230734448349</v>
      </c>
      <c r="CJ263" s="55">
        <f t="shared" si="386"/>
        <v>54305.95556342302</v>
      </c>
      <c r="CK263" s="55">
        <f t="shared" si="386"/>
        <v>55391.901174112776</v>
      </c>
      <c r="CL263" s="55">
        <f t="shared" si="386"/>
        <v>56499.562227559058</v>
      </c>
      <c r="CM263" s="55">
        <f t="shared" si="386"/>
        <v>57629.372963238944</v>
      </c>
      <c r="CN263" s="55">
        <f t="shared" si="386"/>
        <v>58781.776304031708</v>
      </c>
      <c r="CO263" s="55">
        <f t="shared" si="386"/>
        <v>59957.22402985912</v>
      </c>
    </row>
    <row r="264" spans="1:211" outlineLevel="1" x14ac:dyDescent="0.2">
      <c r="B264" s="61"/>
      <c r="D264" s="39"/>
      <c r="E264" t="s">
        <v>447</v>
      </c>
      <c r="H264" s="163" t="s">
        <v>31</v>
      </c>
      <c r="I264" s="90"/>
      <c r="K264" s="110">
        <f xml:space="preserve"> K263 / MAX( 1, K$250 )</f>
        <v>0.91749999999999998</v>
      </c>
      <c r="L264" s="110">
        <f t="shared" ref="L264" si="387" xml:space="preserve"> L263 / MAX( 1, L$250 )</f>
        <v>1.1380943864114212</v>
      </c>
      <c r="M264" s="110">
        <f t="shared" ref="M264" si="388" xml:space="preserve"> M263 / MAX( 1, M$250 )</f>
        <v>1.1269667628579836</v>
      </c>
      <c r="N264" s="110">
        <f t="shared" ref="N264" si="389" xml:space="preserve"> N263 / MAX( 1, N$250 )</f>
        <v>1.470600374135437</v>
      </c>
      <c r="O264" s="110">
        <f t="shared" ref="O264" si="390" xml:space="preserve"> O263 / MAX( 1, O$250 )</f>
        <v>1.7254098730559433</v>
      </c>
      <c r="P264" s="110">
        <f t="shared" ref="P264" si="391" xml:space="preserve"> P263 / MAX( 1, P$250 )</f>
        <v>1.8890500188125976</v>
      </c>
      <c r="Q264" s="110">
        <f t="shared" ref="Q264" si="392" xml:space="preserve"> Q263 / MAX( 1, Q$250 )</f>
        <v>1.8807728783684317</v>
      </c>
      <c r="R264" s="110">
        <f t="shared" ref="R264" si="393" xml:space="preserve"> R263 / MAX( 1, R$250 )</f>
        <v>1.9056142190783529</v>
      </c>
      <c r="S264" s="110">
        <f t="shared" ref="S264" si="394" xml:space="preserve"> S263 / MAX( 1, S$250 )</f>
        <v>1.9267204956342912</v>
      </c>
      <c r="T264" s="110">
        <f t="shared" ref="T264" si="395" xml:space="preserve"> T263 / MAX( 1, T$250 )</f>
        <v>1.9669042759841213</v>
      </c>
      <c r="U264" s="110">
        <f t="shared" ref="U264" si="396" xml:space="preserve"> U263 / MAX( 1, U$250 )</f>
        <v>2.006236077496339</v>
      </c>
      <c r="V264" s="110">
        <f t="shared" ref="V264" si="397" xml:space="preserve"> V263 / MAX( 1, V$250 )</f>
        <v>2.0463543893787279</v>
      </c>
      <c r="W264" s="110">
        <f t="shared" ref="W264" si="398" xml:space="preserve"> W263 / MAX( 1, W$250 )</f>
        <v>2.0855180983326607</v>
      </c>
      <c r="X264" s="110">
        <f t="shared" ref="X264" si="399" xml:space="preserve"> X263 / MAX( 1, X$250 )</f>
        <v>2.1290137695360789</v>
      </c>
      <c r="Y264" s="110">
        <f t="shared" ref="Y264" si="400" xml:space="preserve"> Y263 / MAX( 1, Y$250 )</f>
        <v>2.1715872430002481</v>
      </c>
      <c r="Z264" s="110">
        <f t="shared" ref="Z264" si="401" xml:space="preserve"> Z263 / MAX( 1, Z$250 )</f>
        <v>2.215012049916901</v>
      </c>
      <c r="AA264" s="110">
        <f t="shared" ref="AA264" si="402" xml:space="preserve"> AA263 / MAX( 1, AA$250 )</f>
        <v>2.257403576869736</v>
      </c>
      <c r="AB264" s="110">
        <f t="shared" ref="AB264" si="403" xml:space="preserve"> AB263 / MAX( 1, AB$250 )</f>
        <v>2.3044841003288439</v>
      </c>
      <c r="AC264" s="110">
        <f t="shared" ref="AC264" si="404" xml:space="preserve"> AC263 / MAX( 1, AC$250 )</f>
        <v>2.350566419803616</v>
      </c>
      <c r="AD264" s="110">
        <f t="shared" ref="AD264" si="405" xml:space="preserve"> AD263 / MAX( 1, AD$250 )</f>
        <v>2.3975702384407698</v>
      </c>
      <c r="AE264" s="110">
        <f t="shared" ref="AE264" si="406" xml:space="preserve"> AE263 / MAX( 1, AE$250 )</f>
        <v>2.4434556156277649</v>
      </c>
      <c r="AF264" s="110">
        <f t="shared" ref="AF264" si="407" xml:space="preserve"> AF263 / MAX( 1, AF$250 )</f>
        <v>2.4944164498408363</v>
      </c>
      <c r="AG264" s="110">
        <f t="shared" ref="AG264" si="408" xml:space="preserve"> AG263 / MAX( 1, AG$250 )</f>
        <v>2.5442968094962968</v>
      </c>
      <c r="AH264" s="110">
        <f t="shared" ref="AH264" si="409" xml:space="preserve"> AH263 / MAX( 1, AH$250 )</f>
        <v>2.5951746169834995</v>
      </c>
      <c r="AI264" s="110">
        <f t="shared" ref="AI264" si="410" xml:space="preserve"> AI263 / MAX( 1, AI$250 )</f>
        <v>2.6448418026438647</v>
      </c>
      <c r="AJ264" s="110">
        <f t="shared" ref="AJ264" si="411" xml:space="preserve"> AJ263 / MAX( 1, AJ$250 )</f>
        <v>2.7000027573844751</v>
      </c>
      <c r="AK264" s="110">
        <f t="shared" ref="AK264" si="412" xml:space="preserve"> AK263 / MAX( 1, AK$250 )</f>
        <v>2.753994186368864</v>
      </c>
      <c r="AL264" s="110">
        <f t="shared" ref="AL264" si="413" xml:space="preserve"> AL263 / MAX( 1, AL$250 )</f>
        <v>2.8090652714372335</v>
      </c>
      <c r="AM264" s="110">
        <f t="shared" ref="AM264" si="414" xml:space="preserve"> AM263 / MAX( 1, AM$250 )</f>
        <v>2.8628259569246426</v>
      </c>
      <c r="AN264" s="110">
        <f t="shared" ref="AN264" si="415" xml:space="preserve"> AN263 / MAX( 1, AN$250 )</f>
        <v>2.922533200239652</v>
      </c>
      <c r="AO264" s="110">
        <f t="shared" ref="AO264" si="416" xml:space="preserve"> AO263 / MAX( 1, AO$250 )</f>
        <v>2.9809745271248551</v>
      </c>
      <c r="AP264" s="110">
        <f t="shared" ref="AP264" si="417" xml:space="preserve"> AP263 / MAX( 1, AP$250 )</f>
        <v>3.0405844938352025</v>
      </c>
      <c r="AQ264" s="110">
        <f t="shared" ref="AQ264" si="418" xml:space="preserve"> AQ263 / MAX( 1, AQ$250 )</f>
        <v>3.0987760596678227</v>
      </c>
      <c r="AR264" s="110">
        <f t="shared" ref="AR264" si="419" xml:space="preserve"> AR263 / MAX( 1, AR$250 )</f>
        <v>3.163404290289312</v>
      </c>
      <c r="AS264" s="110">
        <f t="shared" ref="AS264" si="420" xml:space="preserve"> AS263 / MAX( 1, AS$250 )</f>
        <v>3.2266622694231994</v>
      </c>
      <c r="AT264" s="110">
        <f t="shared" ref="AT264" si="421" xml:space="preserve"> AT263 / MAX( 1, AT$250 )</f>
        <v>3.2911852060386155</v>
      </c>
      <c r="AU264" s="110">
        <f t="shared" ref="AU264" si="422" xml:space="preserve"> AU263 / MAX( 1, AU$250 )</f>
        <v>3.3541728391640384</v>
      </c>
      <c r="AV264" s="110">
        <f t="shared" ref="AV264" si="423" xml:space="preserve"> AV263 / MAX( 1, AV$250 )</f>
        <v>3.4241276379683998</v>
      </c>
      <c r="AW264" s="110">
        <f t="shared" ref="AW264" si="424" xml:space="preserve"> AW263 / MAX( 1, AW$250 )</f>
        <v>3.4925992510781358</v>
      </c>
      <c r="AX264" s="110">
        <f t="shared" ref="AX264" si="425" xml:space="preserve"> AX263 / MAX( 1, AX$250 )</f>
        <v>3.5624400776920253</v>
      </c>
      <c r="AY264" s="110">
        <f t="shared" ref="AY264" si="426" xml:space="preserve"> AY263 / MAX( 1, AY$250 )</f>
        <v>3.6306190632542066</v>
      </c>
      <c r="AZ264" s="110">
        <f t="shared" ref="AZ264" si="427" xml:space="preserve"> AZ263 / MAX( 1, AZ$250 )</f>
        <v>3.7063394385251844</v>
      </c>
      <c r="BA264" s="110">
        <f t="shared" ref="BA264" si="428" xml:space="preserve"> BA263 / MAX( 1, BA$250 )</f>
        <v>3.7804543860154673</v>
      </c>
      <c r="BB264" s="110">
        <f t="shared" ref="BB264" si="429" xml:space="preserve"> BB263 / MAX( 1, BB$250 )</f>
        <v>3.8560513956677838</v>
      </c>
      <c r="BC264" s="110">
        <f t="shared" ref="BC264" si="430" xml:space="preserve"> BC263 / MAX( 1, BC$250 )</f>
        <v>3.9298495976581975</v>
      </c>
      <c r="BD264" s="110">
        <f t="shared" ref="BD264" si="431" xml:space="preserve"> BD263 / MAX( 1, BD$250 )</f>
        <v>4.0118107401269585</v>
      </c>
      <c r="BE264" s="110">
        <f t="shared" ref="BE264" si="432" xml:space="preserve"> BE263 / MAX( 1, BE$250 )</f>
        <v>4.0920341377075591</v>
      </c>
      <c r="BF264" s="110">
        <f t="shared" ref="BF264" si="433" xml:space="preserve"> BF263 / MAX( 1, BF$250 )</f>
        <v>4.1738617469362804</v>
      </c>
      <c r="BG264" s="110">
        <f t="shared" ref="BG264" si="434" xml:space="preserve"> BG263 / MAX( 1, BG$250 )</f>
        <v>4.2537422932968729</v>
      </c>
      <c r="BH264" s="110">
        <f t="shared" ref="BH264" si="435" xml:space="preserve"> BH263 / MAX( 1, BH$250 )</f>
        <v>4.3424585582486062</v>
      </c>
      <c r="BI264" s="110">
        <f t="shared" ref="BI264" si="436" xml:space="preserve"> BI263 / MAX( 1, BI$250 )</f>
        <v>4.429293855814171</v>
      </c>
      <c r="BJ264" s="110">
        <f t="shared" ref="BJ264" si="437" xml:space="preserve"> BJ263 / MAX( 1, BJ$250 )</f>
        <v>4.5178655819033837</v>
      </c>
      <c r="BK264" s="110">
        <f t="shared" ref="BK264" si="438" xml:space="preserve"> BK263 / MAX( 1, BK$250 )</f>
        <v>4.6043297709319395</v>
      </c>
      <c r="BL264" s="110">
        <f t="shared" ref="BL264" si="439" xml:space="preserve"> BL263 / MAX( 1, BL$250 )</f>
        <v>4.7003579060934966</v>
      </c>
      <c r="BM264" s="110">
        <f t="shared" ref="BM264" si="440" xml:space="preserve"> BM263 / MAX( 1, BM$250 )</f>
        <v>4.794350047173344</v>
      </c>
      <c r="BN264" s="110">
        <f t="shared" ref="BN264" si="441" xml:space="preserve"> BN263 / MAX( 1, BN$250 )</f>
        <v>4.8902217307819225</v>
      </c>
      <c r="BO264" s="110">
        <f t="shared" ref="BO264" si="442" xml:space="preserve"> BO263 / MAX( 1, BO$250 )</f>
        <v>4.9838121770792956</v>
      </c>
      <c r="BP264" s="110">
        <f t="shared" ref="BP264" si="443" xml:space="preserve"> BP263 / MAX( 1, BP$250 )</f>
        <v>5.0877548165448268</v>
      </c>
      <c r="BQ264" s="110">
        <f t="shared" ref="BQ264" si="444" xml:space="preserve"> BQ263 / MAX( 1, BQ$250 )</f>
        <v>5.189493658150143</v>
      </c>
      <c r="BR264" s="110">
        <f t="shared" ref="BR264" si="445" xml:space="preserve"> BR263 / MAX( 1, BR$250 )</f>
        <v>5.2932669515449868</v>
      </c>
      <c r="BS264" s="110">
        <f t="shared" ref="BS264" si="446" xml:space="preserve"> BS263 / MAX( 1, BS$250 )</f>
        <v>5.3945709912468871</v>
      </c>
      <c r="BT264" s="110">
        <f t="shared" ref="BT264" si="447" xml:space="preserve"> BT263 / MAX( 1, BT$250 )</f>
        <v>5.5070804373679083</v>
      </c>
      <c r="BU264" s="110">
        <f t="shared" ref="BU264" si="448" xml:space="preserve"> BU263 / MAX( 1, BU$250 )</f>
        <v>5.6172044516979884</v>
      </c>
      <c r="BV264" s="110">
        <f t="shared" ref="BV264" si="449" xml:space="preserve"> BV263 / MAX( 1, BV$250 )</f>
        <v>5.7295305944825365</v>
      </c>
      <c r="BW264" s="110">
        <f t="shared" ref="BW264" si="450" xml:space="preserve"> BW263 / MAX( 1, BW$250 )</f>
        <v>5.8391839711457498</v>
      </c>
      <c r="BX264" s="110">
        <f t="shared" ref="BX264" si="451" xml:space="preserve"> BX263 / MAX( 1, BX$250 )</f>
        <v>5.9609662881193008</v>
      </c>
      <c r="BY264" s="110">
        <f t="shared" ref="BY264" si="452" xml:space="preserve"> BY263 / MAX( 1, BY$250 )</f>
        <v>6.080166569357198</v>
      </c>
      <c r="BZ264" s="110">
        <f t="shared" ref="BZ264" si="453" xml:space="preserve"> BZ263 / MAX( 1, BZ$250 )</f>
        <v>6.2017504753902069</v>
      </c>
      <c r="CA264" s="110">
        <f t="shared" ref="CA264" si="454" xml:space="preserve"> CA263 / MAX( 1, CA$250 )</f>
        <v>6.320441329664396</v>
      </c>
      <c r="CB264" s="110">
        <f t="shared" ref="CB264" si="455" xml:space="preserve"> CB263 / MAX( 1, CB$250 )</f>
        <v>6.4522607745089973</v>
      </c>
      <c r="CC264" s="110">
        <f t="shared" ref="CC264" si="456" xml:space="preserve"> CC263 / MAX( 1, CC$250 )</f>
        <v>6.5812853758516709</v>
      </c>
      <c r="CD264" s="110">
        <f t="shared" ref="CD264" si="457" xml:space="preserve"> CD263 / MAX( 1, CD$250 )</f>
        <v>6.7128900570041088</v>
      </c>
      <c r="CE264" s="110">
        <f t="shared" ref="CE264" si="458" xml:space="preserve"> CE263 / MAX( 1, CE$250 )</f>
        <v>6.8413632451267565</v>
      </c>
      <c r="CF264" s="110">
        <f t="shared" ref="CF264" si="459" xml:space="preserve"> CF263 / MAX( 1, CF$250 )</f>
        <v>6.9840470638531844</v>
      </c>
      <c r="CG264" s="110">
        <f t="shared" ref="CG264" si="460" xml:space="preserve"> CG263 / MAX( 1, CG$250 )</f>
        <v>7.1237056919935995</v>
      </c>
      <c r="CH264" s="110">
        <f t="shared" ref="CH264" si="461" xml:space="preserve"> CH263 / MAX( 1, CH$250 )</f>
        <v>7.266157046505378</v>
      </c>
      <c r="CI264" s="110">
        <f t="shared" ref="CI264" si="462" xml:space="preserve"> CI263 / MAX( 1, CI$250 )</f>
        <v>7.4052188147210494</v>
      </c>
      <c r="CJ264" s="110">
        <f t="shared" ref="CJ264" si="463" xml:space="preserve"> CJ263 / MAX( 1, CJ$250 )</f>
        <v>7.5596624337968006</v>
      </c>
      <c r="CK264" s="110">
        <f t="shared" ref="CK264" si="464" xml:space="preserve"> CK263 / MAX( 1, CK$250 )</f>
        <v>7.7108315303186394</v>
      </c>
      <c r="CL264" s="110">
        <f t="shared" ref="CL264" si="465" xml:space="preserve"> CL263 / MAX( 1, CL$250 )</f>
        <v>7.8650235258049976</v>
      </c>
      <c r="CM264" s="110">
        <f t="shared" ref="CM264" si="466" xml:space="preserve"> CM263 / MAX( 1, CM$250 )</f>
        <v>8.0222988685773871</v>
      </c>
      <c r="CN264" s="110">
        <f t="shared" ref="CN264" si="467" xml:space="preserve"> CN263 / MAX( 1, CN$250 )</f>
        <v>8.1827192157306303</v>
      </c>
      <c r="CO264" s="110">
        <f t="shared" ref="CO264" si="468" xml:space="preserve"> CO263 / MAX( 1, CO$250 )</f>
        <v>8.3463474573044572</v>
      </c>
    </row>
    <row r="265" spans="1:211" outlineLevel="1" x14ac:dyDescent="0.2">
      <c r="B265" s="61"/>
      <c r="D265" s="39"/>
      <c r="H265" s="163"/>
      <c r="I265" s="90"/>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c r="AY265" s="82"/>
      <c r="AZ265" s="82"/>
      <c r="BA265" s="82"/>
      <c r="BB265" s="82"/>
      <c r="BC265" s="82"/>
      <c r="BD265" s="82"/>
      <c r="BE265" s="82"/>
      <c r="BF265" s="82"/>
      <c r="BG265" s="82"/>
      <c r="BH265" s="82"/>
      <c r="BI265" s="82"/>
      <c r="BJ265" s="82"/>
      <c r="BK265" s="82"/>
      <c r="BL265" s="82"/>
      <c r="BM265" s="82"/>
      <c r="BN265" s="82"/>
      <c r="BO265" s="82"/>
      <c r="BP265" s="82"/>
      <c r="BQ265" s="82"/>
      <c r="BR265" s="82"/>
      <c r="BS265" s="82"/>
      <c r="BT265" s="82"/>
      <c r="BU265" s="82"/>
      <c r="BV265" s="82"/>
      <c r="BW265" s="82"/>
      <c r="BX265" s="82"/>
      <c r="BY265" s="82"/>
      <c r="BZ265" s="82"/>
      <c r="CA265" s="82"/>
      <c r="CB265" s="82"/>
      <c r="CC265" s="82"/>
      <c r="CD265" s="82"/>
      <c r="CE265" s="82"/>
      <c r="CF265" s="82"/>
      <c r="CG265" s="82"/>
      <c r="CH265" s="82"/>
      <c r="CI265" s="82"/>
      <c r="CJ265" s="82"/>
      <c r="CK265" s="82"/>
      <c r="CL265" s="82"/>
      <c r="CM265" s="82"/>
      <c r="CN265" s="82"/>
      <c r="CO265" s="82"/>
    </row>
    <row r="266" spans="1:211" outlineLevel="1" x14ac:dyDescent="0.2">
      <c r="B266" s="61"/>
      <c r="D266" s="39"/>
      <c r="E266" t="s">
        <v>392</v>
      </c>
      <c r="G266" s="256">
        <f xml:space="preserve"> 1 - L264 / $L$226</f>
        <v>-0.16191361552978178</v>
      </c>
      <c r="H266" s="163"/>
      <c r="I266" s="90"/>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c r="AY266" s="82"/>
      <c r="AZ266" s="82"/>
      <c r="BA266" s="82"/>
      <c r="BB266" s="82"/>
      <c r="BC266" s="82"/>
      <c r="BD266" s="82"/>
      <c r="BE266" s="82"/>
      <c r="BF266" s="82"/>
      <c r="BG266" s="82"/>
      <c r="BH266" s="82"/>
      <c r="BI266" s="82"/>
      <c r="BJ266" s="82"/>
      <c r="BK266" s="82"/>
      <c r="BL266" s="82"/>
      <c r="BM266" s="82"/>
      <c r="BN266" s="82"/>
      <c r="BO266" s="82"/>
      <c r="BP266" s="82"/>
      <c r="BQ266" s="82"/>
      <c r="BR266" s="82"/>
      <c r="BS266" s="82"/>
      <c r="BT266" s="82"/>
      <c r="BU266" s="82"/>
      <c r="BV266" s="82"/>
      <c r="BW266" s="82"/>
      <c r="BX266" s="82"/>
      <c r="BY266" s="82"/>
      <c r="BZ266" s="82"/>
      <c r="CA266" s="82"/>
      <c r="CB266" s="82"/>
      <c r="CC266" s="82"/>
      <c r="CD266" s="82"/>
      <c r="CE266" s="82"/>
      <c r="CF266" s="82"/>
      <c r="CG266" s="82"/>
      <c r="CH266" s="82"/>
      <c r="CI266" s="82"/>
      <c r="CJ266" s="82"/>
      <c r="CK266" s="82"/>
      <c r="CL266" s="82"/>
      <c r="CM266" s="82"/>
      <c r="CN266" s="82"/>
      <c r="CO266" s="82"/>
    </row>
    <row r="267" spans="1:211" outlineLevel="1" x14ac:dyDescent="0.2">
      <c r="B267" s="61"/>
      <c r="D267" s="39"/>
      <c r="I267" s="78"/>
    </row>
    <row r="268" spans="1:211" outlineLevel="1" x14ac:dyDescent="0.2">
      <c r="B268" s="61"/>
      <c r="D268" s="39" t="s">
        <v>201</v>
      </c>
      <c r="H268" s="163"/>
      <c r="I268" s="78"/>
    </row>
    <row r="269" spans="1:211" outlineLevel="1" x14ac:dyDescent="0.2">
      <c r="B269" s="61"/>
      <c r="D269" s="39"/>
      <c r="E269" t="str">
        <f xml:space="preserve"> E230</f>
        <v>Surface water connected to public sewer</v>
      </c>
      <c r="G269" s="55" t="b">
        <f xml:space="preserve"> G230</f>
        <v>1</v>
      </c>
      <c r="H269" s="163" t="str">
        <f xml:space="preserve"> H230</f>
        <v>Boolean</v>
      </c>
      <c r="I269" s="78"/>
    </row>
    <row r="270" spans="1:211" outlineLevel="1" x14ac:dyDescent="0.2">
      <c r="B270" s="61"/>
      <c r="D270" s="39"/>
      <c r="E270" s="18" t="str">
        <f xml:space="preserve"> UserInput!E67</f>
        <v>Flat - area</v>
      </c>
      <c r="G270" s="148">
        <f xml:space="preserve"> UserInput!G67</f>
        <v>20</v>
      </c>
      <c r="H270" s="80" t="str">
        <f xml:space="preserve"> UserInput!H67</f>
        <v>m2</v>
      </c>
      <c r="I270" s="78"/>
    </row>
    <row r="271" spans="1:211" outlineLevel="1" x14ac:dyDescent="0.2">
      <c r="B271" s="61"/>
      <c r="D271" s="39"/>
      <c r="E271" s="18" t="str">
        <f xml:space="preserve"> UserInput!E68</f>
        <v>Terrace - area</v>
      </c>
      <c r="G271" s="19">
        <f xml:space="preserve"> UserInput!G68</f>
        <v>48</v>
      </c>
      <c r="H271" s="80" t="str">
        <f xml:space="preserve"> UserInput!H68</f>
        <v>m2</v>
      </c>
      <c r="I271" s="78"/>
    </row>
    <row r="272" spans="1:211" outlineLevel="1" x14ac:dyDescent="0.2">
      <c r="B272" s="61"/>
      <c r="D272" s="39"/>
      <c r="E272" s="18" t="str">
        <f xml:space="preserve"> UserInput!E69</f>
        <v>Semi - area</v>
      </c>
      <c r="G272" s="19">
        <f xml:space="preserve"> UserInput!G69</f>
        <v>69</v>
      </c>
      <c r="H272" s="80" t="str">
        <f xml:space="preserve"> UserInput!H69</f>
        <v>m2</v>
      </c>
      <c r="I272" s="78"/>
    </row>
    <row r="273" spans="1:93" outlineLevel="1" x14ac:dyDescent="0.2">
      <c r="B273" s="61"/>
      <c r="D273" s="39"/>
      <c r="E273" s="18" t="str">
        <f xml:space="preserve"> UserInput!E70</f>
        <v>Detached - area</v>
      </c>
      <c r="G273" s="19">
        <f xml:space="preserve"> UserInput!G70</f>
        <v>102</v>
      </c>
      <c r="H273" s="80" t="str">
        <f xml:space="preserve"> UserInput!H70</f>
        <v>m2</v>
      </c>
      <c r="I273" s="78"/>
    </row>
    <row r="274" spans="1:93" outlineLevel="1" x14ac:dyDescent="0.2">
      <c r="B274" s="61"/>
      <c r="D274" s="39"/>
      <c r="H274" s="163"/>
      <c r="I274" s="78"/>
    </row>
    <row r="275" spans="1:93" outlineLevel="1" x14ac:dyDescent="0.2">
      <c r="B275" s="61"/>
      <c r="D275" s="39"/>
      <c r="E275" t="s">
        <v>463</v>
      </c>
      <c r="G275" s="89">
        <f xml:space="preserve"> SUMPRODUCT( G270:G273, G159:G162 )</f>
        <v>4980</v>
      </c>
      <c r="H275" s="163" t="s">
        <v>200</v>
      </c>
      <c r="I275" s="78"/>
    </row>
    <row r="276" spans="1:93" outlineLevel="1" x14ac:dyDescent="0.2">
      <c r="B276" s="61"/>
      <c r="D276" s="39"/>
      <c r="E276" t="str">
        <f xml:space="preserve"> E197</f>
        <v>Total area of non-households</v>
      </c>
      <c r="G276" s="89">
        <f xml:space="preserve"> G197</f>
        <v>0</v>
      </c>
      <c r="H276" s="163" t="str">
        <f xml:space="preserve"> H197</f>
        <v>m2</v>
      </c>
      <c r="I276" s="78"/>
    </row>
    <row r="277" spans="1:93" outlineLevel="1" x14ac:dyDescent="0.2">
      <c r="B277" s="61"/>
      <c r="D277" s="39"/>
      <c r="E277" t="s">
        <v>211</v>
      </c>
      <c r="G277" s="366">
        <f>SUM(G275:G276)</f>
        <v>4980</v>
      </c>
      <c r="H277" s="163" t="s">
        <v>200</v>
      </c>
      <c r="I277" s="78"/>
    </row>
    <row r="278" spans="1:93" s="82" customFormat="1" outlineLevel="1" x14ac:dyDescent="0.2">
      <c r="A278" s="102"/>
      <c r="B278" s="103"/>
      <c r="D278" s="44"/>
      <c r="H278" s="272"/>
      <c r="I278" s="90"/>
    </row>
    <row r="279" spans="1:93" outlineLevel="1" x14ac:dyDescent="0.2">
      <c r="B279" s="61"/>
      <c r="D279" s="39"/>
      <c r="E279" t="str">
        <f xml:space="preserve"> "Surface water: band " &amp; $G$279</f>
        <v>Surface water: band 11</v>
      </c>
      <c r="G279" s="19">
        <f xml:space="preserve"> MATCH( G277, InpS!$G$102:$G$123, 1)</f>
        <v>11</v>
      </c>
      <c r="H279" s="163" t="s">
        <v>8</v>
      </c>
      <c r="I279" s="78"/>
      <c r="K279" s="19">
        <f xml:space="preserve"> IF( INDEX( InpS!K$102:K$124, $G$279, 1 ), INDEX( InpS!K$102:K$124, $G$279, 1 ), J279 * ( 1 + K$6 ) ) * $G$269</f>
        <v>3734.83</v>
      </c>
      <c r="L279" s="19">
        <f xml:space="preserve"> IF( INDEX( InpS!L$102:L$124, $G$279, 1 ), INDEX( InpS!L$102:L$124, $G$279, 1 ), K279 * ( 1 + L$6 ) ) * $G$269</f>
        <v>3540.25</v>
      </c>
      <c r="M279" s="19">
        <f xml:space="preserve"> IF( INDEX( InpS!M$102:M$124, $G$279, 1 ), INDEX( InpS!M$102:M$124, $G$279, 1 ), L279 * ( 1 + M$6 ) ) * $G$269</f>
        <v>3351.04</v>
      </c>
      <c r="N279" s="19">
        <f xml:space="preserve"> IF( INDEX( InpS!N$102:N$124, $G$279, 1 ), INDEX( InpS!N$102:N$124, $G$279, 1 ), M279 * ( 1 + N$6 ) ) * $G$269</f>
        <v>3185.22</v>
      </c>
      <c r="O279" s="19">
        <f xml:space="preserve"> IF( INDEX( InpS!O$102:O$124, $G$279, 1 ), INDEX( InpS!O$102:O$124, $G$279, 1 ), N279 * ( 1 + O$6 ) ) * $G$269</f>
        <v>3034.01</v>
      </c>
      <c r="P279" s="19">
        <f xml:space="preserve"> IF( INDEX( InpS!P$102:P$124, $G$279, 1 ), INDEX( InpS!P$102:P$124, $G$279, 1 ), O279 * ( 1 + P$6 ) ) * $G$269</f>
        <v>2890.41</v>
      </c>
      <c r="Q279" s="19">
        <f xml:space="preserve"> IF( INDEX( InpS!Q$102:Q$124, $G$279, 1 ), INDEX( InpS!Q$102:Q$124, $G$279, 1 ), P279 * ( 1 + Q$6 ) ) * $G$269</f>
        <v>2754.23</v>
      </c>
      <c r="R279" s="19">
        <f xml:space="preserve"> IF( INDEX( InpS!R$102:R$124, $G$279, 1 ), INDEX( InpS!R$102:R$124, $G$279, 1 ), Q279 * ( 1 + R$6 ) ) * $G$269</f>
        <v>2624.82</v>
      </c>
      <c r="S279" s="19">
        <f xml:space="preserve"> IF( INDEX( InpS!S$102:S$124, $G$279, 1 ), INDEX( InpS!S$102:S$124, $G$279, 1 ), R279 * ( 1 + S$6 ) ) * $G$269</f>
        <v>2501.27</v>
      </c>
      <c r="T279" s="19">
        <f xml:space="preserve"> IF( INDEX( InpS!T$102:T$124, $G$279, 1 ), INDEX( InpS!T$102:T$124, $G$279, 1 ), S279 * ( 1 + T$6 ) ) * $G$269</f>
        <v>2551.2874087624273</v>
      </c>
      <c r="U279" s="19">
        <f xml:space="preserve"> IF( INDEX( InpS!U$102:U$124, $G$279, 1 ), INDEX( InpS!U$102:U$124, $G$279, 1 ), T279 * ( 1 + U$6 ) ) * $G$269</f>
        <v>2602.3050059008829</v>
      </c>
      <c r="V279" s="19">
        <f xml:space="preserve"> IF( INDEX( InpS!V$102:V$124, $G$279, 1 ), INDEX( InpS!V$102:V$124, $G$279, 1 ), U279 * ( 1 + V$6 ) ) * $G$269</f>
        <v>2654.342791987413</v>
      </c>
      <c r="W279" s="19">
        <f xml:space="preserve"> IF( INDEX( InpS!W$102:W$124, $G$279, 1 ), INDEX( InpS!W$102:W$124, $G$279, 1 ), V279 * ( 1 + W$6 ) ) * $G$269</f>
        <v>2707.4211675416063</v>
      </c>
      <c r="X279" s="19">
        <f xml:space="preserve"> IF( INDEX( InpS!X$102:X$124, $G$279, 1 ), INDEX( InpS!X$102:X$124, $G$279, 1 ), W279 * ( 1 + X$6 ) ) * $G$269</f>
        <v>2761.5609410282659</v>
      </c>
      <c r="Y279" s="19">
        <f xml:space="preserve"> IF( INDEX( InpS!Y$102:Y$124, $G$279, 1 ), INDEX( InpS!Y$102:Y$124, $G$279, 1 ), X279 * ( 1 + Y$6 ) ) * $G$269</f>
        <v>2816.7833370150106</v>
      </c>
      <c r="Z279" s="19">
        <f xml:space="preserve"> IF( INDEX( InpS!Z$102:Z$124, $G$279, 1 ), INDEX( InpS!Z$102:Z$124, $G$279, 1 ), Y279 * ( 1 + Z$6 ) ) * $G$269</f>
        <v>2873.1100044930013</v>
      </c>
      <c r="AA279" s="19">
        <f xml:space="preserve"> IF( INDEX( InpS!AA$102:AA$124, $G$279, 1 ), INDEX( InpS!AA$102:AA$124, $G$279, 1 ), Z279 * ( 1 + AA$6 ) ) * $G$269</f>
        <v>2930.5630253640575</v>
      </c>
      <c r="AB279" s="19">
        <f xml:space="preserve"> IF( INDEX( InpS!AB$102:AB$124, $G$279, 1 ), INDEX( InpS!AB$102:AB$124, $G$279, 1 ), AA279 * ( 1 + AB$6 ) ) * $G$269</f>
        <v>2989.1649230974849</v>
      </c>
      <c r="AC279" s="19">
        <f xml:space="preserve"> IF( INDEX( InpS!AC$102:AC$124, $G$279, 1 ), INDEX( InpS!AC$102:AC$124, $G$279, 1 ), AB279 * ( 1 + AC$6 ) ) * $G$269</f>
        <v>3048.9386715600167</v>
      </c>
      <c r="AD279" s="19">
        <f xml:space="preserve"> IF( INDEX( InpS!AD$102:AD$124, $G$279, 1 ), INDEX( InpS!AD$102:AD$124, $G$279, 1 ), AC279 * ( 1 + AD$6 ) ) * $G$269</f>
        <v>3109.9077040223219</v>
      </c>
      <c r="AE279" s="19">
        <f xml:space="preserve"> IF( INDEX( InpS!AE$102:AE$124, $G$279, 1 ), INDEX( InpS!AE$102:AE$124, $G$279, 1 ), AD279 * ( 1 + AE$6 ) ) * $G$269</f>
        <v>3172.0959223456166</v>
      </c>
      <c r="AF279" s="19">
        <f xml:space="preserve"> IF( INDEX( InpS!AF$102:AF$124, $G$279, 1 ), INDEX( InpS!AF$102:AF$124, $G$279, 1 ), AE279 * ( 1 + AF$6 ) ) * $G$269</f>
        <v>3235.5277063519775</v>
      </c>
      <c r="AG279" s="19">
        <f xml:space="preserve"> IF( INDEX( InpS!AG$102:AG$124, $G$279, 1 ), INDEX( InpS!AG$102:AG$124, $G$279, 1 ), AF279 * ( 1 + AG$6 ) ) * $G$269</f>
        <v>3300.2279233820327</v>
      </c>
      <c r="AH279" s="19">
        <f xml:space="preserve"> IF( INDEX( InpS!AH$102:AH$124, $G$279, 1 ), INDEX( InpS!AH$102:AH$124, $G$279, 1 ), AG279 * ( 1 + AH$6 ) ) * $G$269</f>
        <v>3366.221938043775</v>
      </c>
      <c r="AI279" s="19">
        <f xml:space="preserve"> IF( INDEX( InpS!AI$102:AI$124, $G$279, 1 ), INDEX( InpS!AI$102:AI$124, $G$279, 1 ), AH279 * ( 1 + AI$6 ) ) * $G$269</f>
        <v>3433.5356221563202</v>
      </c>
      <c r="AJ279" s="19">
        <f xml:space="preserve"> IF( INDEX( InpS!AJ$102:AJ$124, $G$279, 1 ), INDEX( InpS!AJ$102:AJ$124, $G$279, 1 ), AI279 * ( 1 + AJ$6 ) ) * $G$269</f>
        <v>3502.1953648925096</v>
      </c>
      <c r="AK279" s="19">
        <f xml:space="preserve"> IF( INDEX( InpS!AK$102:AK$124, $G$279, 1 ), INDEX( InpS!AK$102:AK$124, $G$279, 1 ), AJ279 * ( 1 + AK$6 ) ) * $G$269</f>
        <v>3572.2280831243306</v>
      </c>
      <c r="AL279" s="19">
        <f xml:space="preserve"> IF( INDEX( InpS!AL$102:AL$124, $G$279, 1 ), INDEX( InpS!AL$102:AL$124, $G$279, 1 ), AK279 * ( 1 + AL$6 ) ) * $G$269</f>
        <v>3643.6612319752153</v>
      </c>
      <c r="AM279" s="19">
        <f xml:space="preserve"> IF( INDEX( InpS!AM$102:AM$124, $G$279, 1 ), INDEX( InpS!AM$102:AM$124, $G$279, 1 ), AL279 * ( 1 + AM$6 ) ) * $G$269</f>
        <v>3716.5228155833479</v>
      </c>
      <c r="AN279" s="19">
        <f xml:space="preserve"> IF( INDEX( InpS!AN$102:AN$124, $G$279, 1 ), INDEX( InpS!AN$102:AN$124, $G$279, 1 ), AM279 * ( 1 + AN$6 ) ) * $G$269</f>
        <v>3790.8413980802075</v>
      </c>
      <c r="AO279" s="19">
        <f xml:space="preserve"> IF( INDEX( InpS!AO$102:AO$124, $G$279, 1 ), INDEX( InpS!AO$102:AO$124, $G$279, 1 ), AN279 * ( 1 + AO$6 ) ) * $G$269</f>
        <v>3866.6461147886434</v>
      </c>
      <c r="AP279" s="19">
        <f xml:space="preserve"> IF( INDEX( InpS!AP$102:AP$124, $G$279, 1 ), INDEX( InpS!AP$102:AP$124, $G$279, 1 ), AO279 * ( 1 + AP$6 ) ) * $G$269</f>
        <v>3943.9666836448787</v>
      </c>
      <c r="AQ279" s="19">
        <f xml:space="preserve"> IF( INDEX( InpS!AQ$102:AQ$124, $G$279, 1 ), INDEX( InpS!AQ$102:AQ$124, $G$279, 1 ), AP279 * ( 1 + AQ$6 ) ) * $G$269</f>
        <v>4022.8334168489155</v>
      </c>
      <c r="AR279" s="19">
        <f xml:space="preserve"> IF( INDEX( InpS!AR$102:AR$124, $G$279, 1 ), INDEX( InpS!AR$102:AR$124, $G$279, 1 ), AQ279 * ( 1 + AR$6 ) ) * $G$269</f>
        <v>4103.2772327479124</v>
      </c>
      <c r="AS279" s="19">
        <f xml:space="preserve"> IF( INDEX( InpS!AS$102:AS$124, $G$279, 1 ), INDEX( InpS!AS$102:AS$124, $G$279, 1 ), AR279 * ( 1 + AS$6 ) ) * $G$269</f>
        <v>4185.3296679571922</v>
      </c>
      <c r="AT279" s="19">
        <f xml:space="preserve"> IF( INDEX( InpS!AT$102:AT$124, $G$279, 1 ), INDEX( InpS!AT$102:AT$124, $G$279, 1 ), AS279 * ( 1 + AT$6 ) ) * $G$269</f>
        <v>4269.0228897236266</v>
      </c>
      <c r="AU279" s="19">
        <f xml:space="preserve"> IF( INDEX( InpS!AU$102:AU$124, $G$279, 1 ), INDEX( InpS!AU$102:AU$124, $G$279, 1 ), AT279 * ( 1 + AU$6 ) ) * $G$269</f>
        <v>4354.389708536256</v>
      </c>
      <c r="AV279" s="19">
        <f xml:space="preserve"> IF( INDEX( InpS!AV$102:AV$124, $G$279, 1 ), INDEX( InpS!AV$102:AV$124, $G$279, 1 ), AU279 * ( 1 + AV$6 ) ) * $G$269</f>
        <v>4441.4635909890758</v>
      </c>
      <c r="AW279" s="19">
        <f xml:space="preserve"> IF( INDEX( InpS!AW$102:AW$124, $G$279, 1 ), INDEX( InpS!AW$102:AW$124, $G$279, 1 ), AV279 * ( 1 + AW$6 ) ) * $G$269</f>
        <v>4530.2786729010404</v>
      </c>
      <c r="AX279" s="19">
        <f xml:space="preserve"> IF( INDEX( InpS!AX$102:AX$124, $G$279, 1 ), INDEX( InpS!AX$102:AX$124, $G$279, 1 ), AW279 * ( 1 + AX$6 ) ) * $G$269</f>
        <v>4620.8697726984228</v>
      </c>
      <c r="AY279" s="19">
        <f xml:space="preserve"> IF( INDEX( InpS!AY$102:AY$124, $G$279, 1 ), INDEX( InpS!AY$102:AY$124, $G$279, 1 ), AX279 * ( 1 + AY$6 ) ) * $G$269</f>
        <v>4713.2724050647812</v>
      </c>
      <c r="AZ279" s="19">
        <f xml:space="preserve"> IF( INDEX( InpS!AZ$102:AZ$124, $G$279, 1 ), INDEX( InpS!AZ$102:AZ$124, $G$279, 1 ), AY279 * ( 1 + AZ$6 ) ) * $G$269</f>
        <v>4807.5227948638812</v>
      </c>
      <c r="BA279" s="19">
        <f xml:space="preserve"> IF( INDEX( InpS!BA$102:BA$124, $G$279, 1 ), INDEX( InpS!BA$102:BA$124, $G$279, 1 ), AZ279 * ( 1 + BA$6 ) ) * $G$269</f>
        <v>4903.6578913410285</v>
      </c>
      <c r="BB279" s="19">
        <f xml:space="preserve"> IF( INDEX( InpS!BB$102:BB$124, $G$279, 1 ), INDEX( InpS!BB$102:BB$124, $G$279, 1 ), BA279 * ( 1 + BB$6 ) ) * $G$269</f>
        <v>5001.7153826083877</v>
      </c>
      <c r="BC279" s="19">
        <f xml:space="preserve"> IF( INDEX( InpS!BC$102:BC$124, $G$279, 1 ), INDEX( InpS!BC$102:BC$124, $G$279, 1 ), BB279 * ( 1 + BC$6 ) ) * $G$269</f>
        <v>5101.7337104199578</v>
      </c>
      <c r="BD279" s="19">
        <f xml:space="preserve"> IF( INDEX( InpS!BD$102:BD$124, $G$279, 1 ), INDEX( InpS!BD$102:BD$124, $G$279, 1 ), BC279 * ( 1 + BD$6 ) ) * $G$269</f>
        <v>5203.7520852420002</v>
      </c>
      <c r="BE279" s="19">
        <f xml:space="preserve"> IF( INDEX( InpS!BE$102:BE$124, $G$279, 1 ), INDEX( InpS!BE$102:BE$124, $G$279, 1 ), BD279 * ( 1 + BE$6 ) ) * $G$269</f>
        <v>5307.810501624831</v>
      </c>
      <c r="BF279" s="19">
        <f xml:space="preserve"> IF( INDEX( InpS!BF$102:BF$124, $G$279, 1 ), INDEX( InpS!BF$102:BF$124, $G$279, 1 ), BE279 * ( 1 + BF$6 ) ) * $G$269</f>
        <v>5413.9497538819942</v>
      </c>
      <c r="BG279" s="19">
        <f xml:space="preserve"> IF( INDEX( InpS!BG$102:BG$124, $G$279, 1 ), INDEX( InpS!BG$102:BG$124, $G$279, 1 ), BF279 * ( 1 + BG$6 ) ) * $G$269</f>
        <v>5522.2114520829718</v>
      </c>
      <c r="BH279" s="19">
        <f xml:space="preserve"> IF( INDEX( InpS!BH$102:BH$124, $G$279, 1 ), INDEX( InpS!BH$102:BH$124, $G$279, 1 ), BG279 * ( 1 + BH$6 ) ) * $G$269</f>
        <v>5632.638038365697</v>
      </c>
      <c r="BI279" s="19">
        <f xml:space="preserve"> IF( INDEX( InpS!BI$102:BI$124, $G$279, 1 ), INDEX( InpS!BI$102:BI$124, $G$279, 1 ), BH279 * ( 1 + BI$6 ) ) * $G$269</f>
        <v>5745.2728035752643</v>
      </c>
      <c r="BJ279" s="19">
        <f xml:space="preserve"> IF( INDEX( InpS!BJ$102:BJ$124, $G$279, 1 ), INDEX( InpS!BJ$102:BJ$124, $G$279, 1 ), BI279 * ( 1 + BJ$6 ) ) * $G$269</f>
        <v>5860.1599042353619</v>
      </c>
      <c r="BK279" s="19">
        <f xml:space="preserve"> IF( INDEX( InpS!BK$102:BK$124, $G$279, 1 ), INDEX( InpS!BK$102:BK$124, $G$279, 1 ), BJ279 * ( 1 + BK$6 ) ) * $G$269</f>
        <v>5977.3443798590761</v>
      </c>
      <c r="BL279" s="19">
        <f xml:space="preserve"> IF( INDEX( InpS!BL$102:BL$124, $G$279, 1 ), INDEX( InpS!BL$102:BL$124, $G$279, 1 ), BK279 * ( 1 + BL$6 ) ) * $G$269</f>
        <v>6096.8721706058604</v>
      </c>
      <c r="BM279" s="19">
        <f xml:space="preserve"> IF( INDEX( InpS!BM$102:BM$124, $G$279, 1 ), INDEX( InpS!BM$102:BM$124, $G$279, 1 ), BL279 * ( 1 + BM$6 ) ) * $G$269</f>
        <v>6218.7901352915851</v>
      </c>
      <c r="BN279" s="19">
        <f xml:space="preserve"> IF( INDEX( InpS!BN$102:BN$124, $G$279, 1 ), INDEX( InpS!BN$102:BN$124, $G$279, 1 ), BM279 * ( 1 + BN$6 ) ) * $G$269</f>
        <v>6343.1460697587281</v>
      </c>
      <c r="BO279" s="19">
        <f xml:space="preserve"> IF( INDEX( InpS!BO$102:BO$124, $G$279, 1 ), INDEX( InpS!BO$102:BO$124, $G$279, 1 ), BN279 * ( 1 + BO$6 ) ) * $G$269</f>
        <v>6469.9887256139164</v>
      </c>
      <c r="BP279" s="19">
        <f xml:space="preserve"> IF( INDEX( InpS!BP$102:BP$124, $G$279, 1 ), INDEX( InpS!BP$102:BP$124, $G$279, 1 ), BO279 * ( 1 + BP$6 ) ) * $G$269</f>
        <v>6599.3678293401545</v>
      </c>
      <c r="BQ279" s="19">
        <f xml:space="preserve"> IF( INDEX( InpS!BQ$102:BQ$124, $G$279, 1 ), INDEX( InpS!BQ$102:BQ$124, $G$279, 1 ), BP279 * ( 1 + BQ$6 ) ) * $G$269</f>
        <v>6731.3341017912371</v>
      </c>
      <c r="BR279" s="19">
        <f xml:space="preserve"> IF( INDEX( InpS!BR$102:BR$124, $G$279, 1 ), INDEX( InpS!BR$102:BR$124, $G$279, 1 ), BQ279 * ( 1 + BR$6 ) ) * $G$269</f>
        <v>6865.9392780759881</v>
      </c>
      <c r="BS279" s="19">
        <f xml:space="preserve"> IF( INDEX( InpS!BS$102:BS$124, $G$279, 1 ), INDEX( InpS!BS$102:BS$124, $G$279, 1 ), BR279 * ( 1 + BS$6 ) ) * $G$269</f>
        <v>7003.2361278401213</v>
      </c>
      <c r="BT279" s="19">
        <f xml:space="preserve"> IF( INDEX( InpS!BT$102:BT$124, $G$279, 1 ), INDEX( InpS!BT$102:BT$124, $G$279, 1 ), BS279 * ( 1 + BT$6 ) ) * $G$269</f>
        <v>7143.2784759536717</v>
      </c>
      <c r="BU279" s="19">
        <f xml:space="preserve"> IF( INDEX( InpS!BU$102:BU$124, $G$279, 1 ), INDEX( InpS!BU$102:BU$124, $G$279, 1 ), BT279 * ( 1 + BU$6 ) ) * $G$269</f>
        <v>7286.121223612111</v>
      </c>
      <c r="BV279" s="19">
        <f xml:space="preserve"> IF( INDEX( InpS!BV$102:BV$124, $G$279, 1 ), INDEX( InpS!BV$102:BV$124, $G$279, 1 ), BU279 * ( 1 + BV$6 ) ) * $G$269</f>
        <v>7431.8203698594198</v>
      </c>
      <c r="BW279" s="19">
        <f xml:space="preserve"> IF( INDEX( InpS!BW$102:BW$124, $G$279, 1 ), INDEX( InpS!BW$102:BW$124, $G$279, 1 ), BV279 * ( 1 + BW$6 ) ) * $G$269</f>
        <v>7580.433033541547</v>
      </c>
      <c r="BX279" s="19">
        <f xml:space="preserve"> IF( INDEX( InpS!BX$102:BX$124, $G$279, 1 ), INDEX( InpS!BX$102:BX$124, $G$279, 1 ), BW279 * ( 1 + BX$6 ) ) * $G$269</f>
        <v>7732.0174756988736</v>
      </c>
      <c r="BY279" s="19">
        <f xml:space="preserve"> IF( INDEX( InpS!BY$102:BY$124, $G$279, 1 ), INDEX( InpS!BY$102:BY$124, $G$279, 1 ), BX279 * ( 1 + BY$6 ) ) * $G$269</f>
        <v>7886.6331224064515</v>
      </c>
      <c r="BZ279" s="19">
        <f xml:space="preserve"> IF( INDEX( InpS!BZ$102:BZ$124, $G$279, 1 ), INDEX( InpS!BZ$102:BZ$124, $G$279, 1 ), BY279 * ( 1 + BZ$6 ) ) * $G$269</f>
        <v>8044.3405880709752</v>
      </c>
      <c r="CA279" s="19">
        <f xml:space="preserve"> IF( INDEX( InpS!CA$102:CA$124, $G$279, 1 ), INDEX( InpS!CA$102:CA$124, $G$279, 1 ), BZ279 * ( 1 + CA$6 ) ) * $G$269</f>
        <v>8205.201699193618</v>
      </c>
      <c r="CB279" s="19">
        <f xml:space="preserve"> IF( INDEX( InpS!CB$102:CB$124, $G$279, 1 ), INDEX( InpS!CB$102:CB$124, $G$279, 1 ), CA279 * ( 1 + CB$6 ) ) * $G$269</f>
        <v>8369.2795186080475</v>
      </c>
      <c r="CC279" s="19">
        <f xml:space="preserve"> IF( INDEX( InpS!CC$102:CC$124, $G$279, 1 ), INDEX( InpS!CC$102:CC$124, $G$279, 1 ), CB279 * ( 1 + CC$6 ) ) * $G$269</f>
        <v>8536.6383702031289</v>
      </c>
      <c r="CD279" s="19">
        <f xml:space="preserve"> IF( INDEX( InpS!CD$102:CD$124, $G$279, 1 ), INDEX( InpS!CD$102:CD$124, $G$279, 1 ), CC279 * ( 1 + CD$6 ) ) * $G$269</f>
        <v>8707.3438641399971</v>
      </c>
      <c r="CE279" s="19">
        <f xml:space="preserve"> IF( INDEX( InpS!CE$102:CE$124, $G$279, 1 ), INDEX( InpS!CE$102:CE$124, $G$279, 1 ), CD279 * ( 1 + CE$6 ) ) * $G$269</f>
        <v>8881.4629225733952</v>
      </c>
      <c r="CF279" s="19">
        <f xml:space="preserve"> IF( INDEX( InpS!CF$102:CF$124, $G$279, 1 ), INDEX( InpS!CF$102:CF$124, $G$279, 1 ), CE279 * ( 1 + CF$6 ) ) * $G$269</f>
        <v>9059.0638058873501</v>
      </c>
      <c r="CG279" s="19">
        <f xml:space="preserve"> IF( INDEX( InpS!CG$102:CG$124, $G$279, 1 ), INDEX( InpS!CG$102:CG$124, $G$279, 1 ), CF279 * ( 1 + CG$6 ) ) * $G$269</f>
        <v>9240.2161394554896</v>
      </c>
      <c r="CH279" s="19">
        <f xml:space="preserve"> IF( INDEX( InpS!CH$102:CH$124, $G$279, 1 ), INDEX( InpS!CH$102:CH$124, $G$279, 1 ), CG279 * ( 1 + CH$6 ) ) * $G$269</f>
        <v>9424.9909409364664</v>
      </c>
      <c r="CI279" s="19">
        <f xml:space="preserve"> IF( INDEX( InpS!CI$102:CI$124, $G$279, 1 ), INDEX( InpS!CI$102:CI$124, $G$279, 1 ), CH279 * ( 1 + CI$6 ) ) * $G$269</f>
        <v>9613.4606481152168</v>
      </c>
      <c r="CJ279" s="19">
        <f xml:space="preserve"> IF( INDEX( InpS!CJ$102:CJ$124, $G$279, 1 ), INDEX( InpS!CJ$102:CJ$124, $G$279, 1 ), CI279 * ( 1 + CJ$6 ) ) * $G$269</f>
        <v>9805.6991473009457</v>
      </c>
      <c r="CK279" s="19">
        <f xml:space="preserve"> IF( INDEX( InpS!CK$102:CK$124, $G$279, 1 ), INDEX( InpS!CK$102:CK$124, $G$279, 1 ), CJ279 * ( 1 + CK$6 ) ) * $G$269</f>
        <v>10001.781802292984</v>
      </c>
      <c r="CL279" s="19">
        <f xml:space="preserve"> IF( INDEX( InpS!CL$102:CL$124, $G$279, 1 ), INDEX( InpS!CL$102:CL$124, $G$279, 1 ), CK279 * ( 1 + CL$6 ) ) * $G$269</f>
        <v>10201.785483925873</v>
      </c>
      <c r="CM279" s="19">
        <f xml:space="preserve"> IF( INDEX( InpS!CM$102:CM$124, $G$279, 1 ), INDEX( InpS!CM$102:CM$124, $G$279, 1 ), CL279 * ( 1 + CM$6 ) ) * $G$269</f>
        <v>10405.788600205251</v>
      </c>
      <c r="CN279" s="19">
        <f xml:space="preserve"> IF( INDEX( InpS!CN$102:CN$124, $G$279, 1 ), INDEX( InpS!CN$102:CN$124, $G$279, 1 ), CM279 * ( 1 + CN$6 ) ) * $G$269</f>
        <v>10613.871127046365</v>
      </c>
      <c r="CO279" s="19">
        <f xml:space="preserve"> IF( INDEX( InpS!CO$102:CO$124, $G$279, 1 ), INDEX( InpS!CO$102:CO$124, $G$279, 1 ), CN279 * ( 1 + CO$6 ) ) * $G$269</f>
        <v>10826.114639627256</v>
      </c>
    </row>
    <row r="280" spans="1:93" outlineLevel="1" x14ac:dyDescent="0.2">
      <c r="B280" s="61"/>
      <c r="D280" s="39"/>
      <c r="I280" s="78"/>
    </row>
    <row r="281" spans="1:93" outlineLevel="1" x14ac:dyDescent="0.2">
      <c r="B281" s="61"/>
      <c r="D281" s="39"/>
      <c r="E281" t="s">
        <v>464</v>
      </c>
      <c r="G281" s="256">
        <f xml:space="preserve"> IF( L237 = 0, 0, 1- L279 / L237 )</f>
        <v>-0.2396708684495108</v>
      </c>
      <c r="H281" s="164" t="s">
        <v>14</v>
      </c>
      <c r="I281" s="78"/>
      <c r="K281" s="256">
        <f t="shared" ref="K281:AP281" si="469" xml:space="preserve"> IF( K237 = 0, 0, 1- K279 / K237 )</f>
        <v>-2.8839493815685997</v>
      </c>
      <c r="L281" s="256">
        <f t="shared" si="469"/>
        <v>-0.2396708684495108</v>
      </c>
      <c r="M281" s="256">
        <f t="shared" si="469"/>
        <v>-0.23859130936943407</v>
      </c>
      <c r="N281" s="256">
        <f t="shared" si="469"/>
        <v>-0.23867150787203961</v>
      </c>
      <c r="O281" s="256">
        <f t="shared" si="469"/>
        <v>-0.23868853283583435</v>
      </c>
      <c r="P281" s="256">
        <f t="shared" si="469"/>
        <v>-0.23863913352469956</v>
      </c>
      <c r="Q281" s="256">
        <f t="shared" si="469"/>
        <v>-0.23853706900800464</v>
      </c>
      <c r="R281" s="256">
        <f t="shared" si="469"/>
        <v>-0.23841191583996446</v>
      </c>
      <c r="S281" s="256">
        <f t="shared" si="469"/>
        <v>-0.23839936657833305</v>
      </c>
      <c r="T281" s="256">
        <f t="shared" si="469"/>
        <v>-0.23839936657833261</v>
      </c>
      <c r="U281" s="256">
        <f t="shared" si="469"/>
        <v>-0.23839936657833305</v>
      </c>
      <c r="V281" s="256">
        <f t="shared" si="469"/>
        <v>-0.23839936657833261</v>
      </c>
      <c r="W281" s="256">
        <f t="shared" si="469"/>
        <v>-0.23839936657833261</v>
      </c>
      <c r="X281" s="256">
        <f t="shared" si="469"/>
        <v>-0.23839936657833238</v>
      </c>
      <c r="Y281" s="256">
        <f t="shared" si="469"/>
        <v>-0.23839936657833238</v>
      </c>
      <c r="Z281" s="256">
        <f t="shared" si="469"/>
        <v>-0.23839936657833283</v>
      </c>
      <c r="AA281" s="256">
        <f t="shared" si="469"/>
        <v>-0.23839936657833238</v>
      </c>
      <c r="AB281" s="256">
        <f t="shared" si="469"/>
        <v>-0.23839936657833216</v>
      </c>
      <c r="AC281" s="256">
        <f t="shared" si="469"/>
        <v>-0.23839936657833261</v>
      </c>
      <c r="AD281" s="256">
        <f t="shared" si="469"/>
        <v>-0.23839936657833216</v>
      </c>
      <c r="AE281" s="256">
        <f t="shared" si="469"/>
        <v>-0.23839936657833238</v>
      </c>
      <c r="AF281" s="256">
        <f t="shared" si="469"/>
        <v>-0.23839936657833261</v>
      </c>
      <c r="AG281" s="256">
        <f t="shared" si="469"/>
        <v>-0.23839936657833261</v>
      </c>
      <c r="AH281" s="256">
        <f t="shared" si="469"/>
        <v>-0.23839936657833261</v>
      </c>
      <c r="AI281" s="256">
        <f t="shared" si="469"/>
        <v>-0.23839936657833261</v>
      </c>
      <c r="AJ281" s="256">
        <f t="shared" si="469"/>
        <v>-0.23839936657833216</v>
      </c>
      <c r="AK281" s="256">
        <f t="shared" si="469"/>
        <v>-0.23839936657833261</v>
      </c>
      <c r="AL281" s="256">
        <f t="shared" si="469"/>
        <v>-0.23839936657833261</v>
      </c>
      <c r="AM281" s="256">
        <f t="shared" si="469"/>
        <v>-0.23839936657833283</v>
      </c>
      <c r="AN281" s="256">
        <f t="shared" si="469"/>
        <v>-0.23839936657833194</v>
      </c>
      <c r="AO281" s="256">
        <f t="shared" si="469"/>
        <v>-0.23839936657833216</v>
      </c>
      <c r="AP281" s="256">
        <f t="shared" si="469"/>
        <v>-0.23839936657833283</v>
      </c>
      <c r="AQ281" s="256">
        <f t="shared" ref="AQ281:BW281" si="470" xml:space="preserve"> IF( AQ237 = 0, 0, 1- AQ279 / AQ237 )</f>
        <v>-0.23839936657833216</v>
      </c>
      <c r="AR281" s="256">
        <f t="shared" si="470"/>
        <v>-0.23839936657833194</v>
      </c>
      <c r="AS281" s="256">
        <f t="shared" si="470"/>
        <v>-0.23839936657833238</v>
      </c>
      <c r="AT281" s="256">
        <f t="shared" si="470"/>
        <v>-0.23839936657833283</v>
      </c>
      <c r="AU281" s="256">
        <f t="shared" si="470"/>
        <v>-0.23839936657833216</v>
      </c>
      <c r="AV281" s="256">
        <f t="shared" si="470"/>
        <v>-0.23839936657833261</v>
      </c>
      <c r="AW281" s="256">
        <f t="shared" si="470"/>
        <v>-0.23839936657833238</v>
      </c>
      <c r="AX281" s="256">
        <f t="shared" si="470"/>
        <v>-0.23839936657833216</v>
      </c>
      <c r="AY281" s="256">
        <f t="shared" si="470"/>
        <v>-0.23839936657833238</v>
      </c>
      <c r="AZ281" s="256">
        <f t="shared" si="470"/>
        <v>-0.23839936657833172</v>
      </c>
      <c r="BA281" s="256">
        <f t="shared" si="470"/>
        <v>-0.23839936657833216</v>
      </c>
      <c r="BB281" s="256">
        <f t="shared" si="470"/>
        <v>-0.23839936657833238</v>
      </c>
      <c r="BC281" s="256">
        <f t="shared" si="470"/>
        <v>-0.23839936657833261</v>
      </c>
      <c r="BD281" s="256">
        <f t="shared" si="470"/>
        <v>-0.23839936657833238</v>
      </c>
      <c r="BE281" s="256">
        <f t="shared" si="470"/>
        <v>-0.23839936657833238</v>
      </c>
      <c r="BF281" s="256">
        <f t="shared" si="470"/>
        <v>-0.23839936657833238</v>
      </c>
      <c r="BG281" s="256">
        <f t="shared" si="470"/>
        <v>-0.23839936657833216</v>
      </c>
      <c r="BH281" s="256">
        <f t="shared" si="470"/>
        <v>-0.23839936657833216</v>
      </c>
      <c r="BI281" s="256">
        <f t="shared" si="470"/>
        <v>-0.23839936657833238</v>
      </c>
      <c r="BJ281" s="256">
        <f t="shared" si="470"/>
        <v>-0.23839936657833194</v>
      </c>
      <c r="BK281" s="256">
        <f t="shared" si="470"/>
        <v>-0.23839936657833216</v>
      </c>
      <c r="BL281" s="256">
        <f t="shared" si="470"/>
        <v>-0.23839936657833216</v>
      </c>
      <c r="BM281" s="256">
        <f t="shared" si="470"/>
        <v>-0.23839936657833261</v>
      </c>
      <c r="BN281" s="256">
        <f t="shared" si="470"/>
        <v>-0.23839936657833261</v>
      </c>
      <c r="BO281" s="256">
        <f t="shared" si="470"/>
        <v>-0.23839936657833216</v>
      </c>
      <c r="BP281" s="256">
        <f t="shared" si="470"/>
        <v>-0.23839936657833238</v>
      </c>
      <c r="BQ281" s="256">
        <f t="shared" si="470"/>
        <v>-0.23839936657833172</v>
      </c>
      <c r="BR281" s="256">
        <f t="shared" si="470"/>
        <v>-0.23839936657833194</v>
      </c>
      <c r="BS281" s="256">
        <f t="shared" si="470"/>
        <v>-0.23839936657833194</v>
      </c>
      <c r="BT281" s="256">
        <f t="shared" si="470"/>
        <v>-0.23839936657833194</v>
      </c>
      <c r="BU281" s="256">
        <f t="shared" si="470"/>
        <v>-0.23839936657833194</v>
      </c>
      <c r="BV281" s="256">
        <f t="shared" si="470"/>
        <v>-0.23839936657833216</v>
      </c>
      <c r="BW281" s="256">
        <f t="shared" si="470"/>
        <v>-0.2383993665783315</v>
      </c>
      <c r="BX281" s="256">
        <f t="shared" ref="BX281:CO281" si="471" xml:space="preserve"> IF( BX237 = 0, 0, 1- BX279 / BX237 )</f>
        <v>-0.23839936657833194</v>
      </c>
      <c r="BY281" s="256">
        <f t="shared" si="471"/>
        <v>-0.23839936657833238</v>
      </c>
      <c r="BZ281" s="256">
        <f t="shared" si="471"/>
        <v>-0.23839936657833238</v>
      </c>
      <c r="CA281" s="256">
        <f t="shared" si="471"/>
        <v>-0.23839936657833194</v>
      </c>
      <c r="CB281" s="256">
        <f t="shared" si="471"/>
        <v>-0.23839936657833238</v>
      </c>
      <c r="CC281" s="256">
        <f t="shared" si="471"/>
        <v>-0.23839936657833216</v>
      </c>
      <c r="CD281" s="256">
        <f t="shared" si="471"/>
        <v>-0.2383993665783315</v>
      </c>
      <c r="CE281" s="256">
        <f t="shared" si="471"/>
        <v>-0.23839936657833194</v>
      </c>
      <c r="CF281" s="256">
        <f t="shared" si="471"/>
        <v>-0.23839936657833172</v>
      </c>
      <c r="CG281" s="256">
        <f t="shared" si="471"/>
        <v>-0.23839936657833127</v>
      </c>
      <c r="CH281" s="256">
        <f t="shared" si="471"/>
        <v>-0.2383993665783315</v>
      </c>
      <c r="CI281" s="256">
        <f t="shared" si="471"/>
        <v>-0.23839936657833216</v>
      </c>
      <c r="CJ281" s="256">
        <f t="shared" si="471"/>
        <v>-0.23839936657833172</v>
      </c>
      <c r="CK281" s="256">
        <f t="shared" si="471"/>
        <v>-0.2383993665783315</v>
      </c>
      <c r="CL281" s="256">
        <f t="shared" si="471"/>
        <v>-0.23839936657833172</v>
      </c>
      <c r="CM281" s="256">
        <f t="shared" si="471"/>
        <v>-0.2383993665783315</v>
      </c>
      <c r="CN281" s="256">
        <f t="shared" si="471"/>
        <v>-0.23839936657833105</v>
      </c>
      <c r="CO281" s="256">
        <f t="shared" si="471"/>
        <v>-0.23839936657833105</v>
      </c>
    </row>
    <row r="282" spans="1:93" s="82" customFormat="1" outlineLevel="1" x14ac:dyDescent="0.2">
      <c r="A282" s="102"/>
      <c r="B282" s="103"/>
      <c r="D282" s="44"/>
      <c r="H282" s="272"/>
      <c r="I282" s="90"/>
    </row>
    <row r="283" spans="1:93" ht="13.5" thickBot="1" x14ac:dyDescent="0.25">
      <c r="A283" s="58" t="s">
        <v>146</v>
      </c>
      <c r="B283" s="9"/>
      <c r="C283" s="8"/>
      <c r="D283" s="72"/>
      <c r="E283" s="11"/>
      <c r="F283" s="12"/>
      <c r="G283" s="12"/>
      <c r="H283" s="158"/>
      <c r="I283" s="12"/>
      <c r="J283" s="13"/>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row>
    <row r="284" spans="1:93" ht="3" customHeight="1" thickTop="1" x14ac:dyDescent="0.2">
      <c r="A284" s="14"/>
      <c r="B284" s="14"/>
      <c r="C284" s="7"/>
      <c r="D284" s="73"/>
      <c r="E284" s="16"/>
      <c r="F284" s="17"/>
      <c r="G284" s="16"/>
      <c r="H284" s="160"/>
      <c r="I284" s="76"/>
      <c r="J284" s="13"/>
      <c r="K284" s="16"/>
    </row>
  </sheetData>
  <sheetProtection algorithmName="SHA-512" hashValue="2zDZqw+E9DTCyIvnZJMNseDzIk65e8xMILA+MDsd4aofwdpmwznSRpiBP5ZdG8MKazqpe5b/jAdFzhcXhKzagg==" saltValue="AeKwWjaNefc7wleFqTjffg==" spinCount="100000" sheet="1" objects="1" scenarios="1"/>
  <conditionalFormatting sqref="K1:CO1">
    <cfRule type="cellIs" dxfId="235" priority="25" operator="equal">
      <formula>OverallError</formula>
    </cfRule>
  </conditionalFormatting>
  <conditionalFormatting sqref="H1">
    <cfRule type="cellIs" dxfId="234" priority="26" operator="equal">
      <formula>OverallError</formula>
    </cfRule>
  </conditionalFormatting>
  <conditionalFormatting sqref="H3 D3:F3">
    <cfRule type="cellIs" dxfId="233" priority="22" operator="lessThan">
      <formula>0</formula>
    </cfRule>
  </conditionalFormatting>
  <conditionalFormatting sqref="K3">
    <cfRule type="cellIs" dxfId="232" priority="21" operator="lessThan">
      <formula>0</formula>
    </cfRule>
  </conditionalFormatting>
  <conditionalFormatting sqref="H7 D7:F7">
    <cfRule type="cellIs" dxfId="231" priority="24" operator="lessThan">
      <formula>0</formula>
    </cfRule>
  </conditionalFormatting>
  <conditionalFormatting sqref="K7">
    <cfRule type="cellIs" dxfId="230" priority="23" operator="lessThan">
      <formula>0</formula>
    </cfRule>
  </conditionalFormatting>
  <conditionalFormatting sqref="I1">
    <cfRule type="cellIs" dxfId="229" priority="20" operator="equal">
      <formula>OverallError</formula>
    </cfRule>
  </conditionalFormatting>
  <conditionalFormatting sqref="I3">
    <cfRule type="cellIs" dxfId="228" priority="18" operator="lessThan">
      <formula>0</formula>
    </cfRule>
  </conditionalFormatting>
  <conditionalFormatting sqref="I7">
    <cfRule type="cellIs" dxfId="227" priority="19" operator="lessThan">
      <formula>0</formula>
    </cfRule>
  </conditionalFormatting>
  <conditionalFormatting sqref="H9 D9:F9">
    <cfRule type="cellIs" dxfId="226" priority="17" operator="lessThan">
      <formula>0</formula>
    </cfRule>
  </conditionalFormatting>
  <conditionalFormatting sqref="K9">
    <cfRule type="cellIs" dxfId="225" priority="16" operator="lessThan">
      <formula>0</formula>
    </cfRule>
  </conditionalFormatting>
  <conditionalFormatting sqref="I9">
    <cfRule type="cellIs" dxfId="224" priority="15" operator="lessThan">
      <formula>0</formula>
    </cfRule>
  </conditionalFormatting>
  <conditionalFormatting sqref="D213:F213 H211:H213">
    <cfRule type="cellIs" dxfId="223" priority="14" operator="lessThan">
      <formula>0</formula>
    </cfRule>
  </conditionalFormatting>
  <conditionalFormatting sqref="K213:CO213">
    <cfRule type="cellIs" dxfId="222" priority="13" operator="lessThan">
      <formula>0</formula>
    </cfRule>
  </conditionalFormatting>
  <conditionalFormatting sqref="H148 D148:F148">
    <cfRule type="cellIs" dxfId="221" priority="11" operator="lessThan">
      <formula>0</formula>
    </cfRule>
  </conditionalFormatting>
  <conditionalFormatting sqref="K148">
    <cfRule type="cellIs" dxfId="220" priority="10" operator="lessThan">
      <formula>0</formula>
    </cfRule>
  </conditionalFormatting>
  <conditionalFormatting sqref="I148">
    <cfRule type="cellIs" dxfId="219" priority="9" operator="lessThan">
      <formula>0</formula>
    </cfRule>
  </conditionalFormatting>
  <conditionalFormatting sqref="H284 D284:F284">
    <cfRule type="cellIs" dxfId="218" priority="8" operator="lessThan">
      <formula>0</formula>
    </cfRule>
  </conditionalFormatting>
  <conditionalFormatting sqref="K284">
    <cfRule type="cellIs" dxfId="217" priority="7" operator="lessThan">
      <formula>0</formula>
    </cfRule>
  </conditionalFormatting>
  <conditionalFormatting sqref="I284">
    <cfRule type="cellIs" dxfId="216" priority="6" operator="lessThan">
      <formula>0</formula>
    </cfRule>
  </conditionalFormatting>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outlinePr summaryBelow="0" summaryRight="0"/>
  </sheetPr>
  <dimension ref="A1:CO196"/>
  <sheetViews>
    <sheetView showGridLines="0" workbookViewId="0">
      <pane xSplit="10" ySplit="9" topLeftCell="K24" activePane="bottomRight" state="frozen"/>
      <selection activeCell="M26" sqref="M26"/>
      <selection pane="topRight" activeCell="M26" sqref="M26"/>
      <selection pane="bottomLeft" activeCell="M26" sqref="M26"/>
      <selection pane="bottomRight" activeCell="M26" sqref="M26"/>
    </sheetView>
  </sheetViews>
  <sheetFormatPr defaultColWidth="0" defaultRowHeight="12.75" outlineLevelRow="1" x14ac:dyDescent="0.2"/>
  <cols>
    <col min="1" max="1" width="1.6640625" style="56" customWidth="1"/>
    <col min="2" max="2" width="1.6640625" style="61" customWidth="1"/>
    <col min="3" max="3" width="1.6640625" customWidth="1"/>
    <col min="4" max="4" width="1.6640625" style="39" customWidth="1"/>
    <col min="5" max="5" width="54" bestFit="1" customWidth="1"/>
    <col min="6" max="6" width="1.83203125" customWidth="1"/>
    <col min="7" max="7" width="15.83203125" customWidth="1"/>
    <col min="8" max="8" width="10.1640625" style="78" bestFit="1" customWidth="1"/>
    <col min="9" max="9" width="9.83203125" style="78" bestFit="1" customWidth="1"/>
    <col min="10" max="10" width="1" customWidth="1"/>
    <col min="11" max="11" width="10.83203125" bestFit="1" customWidth="1"/>
    <col min="12" max="76" width="9.33203125" customWidth="1"/>
    <col min="77" max="93" width="11.83203125" bestFit="1" customWidth="1"/>
    <col min="94" max="16384" width="9.33203125" hidden="1"/>
  </cols>
  <sheetData>
    <row r="1" spans="1:93" ht="18" x14ac:dyDescent="0.25">
      <c r="A1" s="57" t="s">
        <v>171</v>
      </c>
      <c r="B1" s="2"/>
      <c r="C1" s="3"/>
      <c r="D1" s="71"/>
      <c r="E1" s="5"/>
      <c r="F1" s="5"/>
      <c r="G1" s="3"/>
      <c r="H1" s="6"/>
      <c r="I1" s="6"/>
      <c r="J1" s="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row>
    <row r="2" spans="1:93" ht="13.5" thickBot="1" x14ac:dyDescent="0.25">
      <c r="A2" s="58"/>
      <c r="B2" s="9"/>
      <c r="C2" s="8"/>
      <c r="D2" s="72"/>
      <c r="E2" s="11" t="s">
        <v>3</v>
      </c>
      <c r="F2" s="12"/>
      <c r="G2" s="12" t="s">
        <v>5</v>
      </c>
      <c r="H2" s="12" t="s">
        <v>1</v>
      </c>
      <c r="I2" s="12" t="s">
        <v>141</v>
      </c>
      <c r="J2" s="13"/>
      <c r="K2" s="21" t="str">
        <f xml:space="preserve"> InpS!K2</f>
        <v>2019-20</v>
      </c>
      <c r="L2" s="21" t="str">
        <f xml:space="preserve"> InpS!L2</f>
        <v>2020-21</v>
      </c>
      <c r="M2" s="21" t="str">
        <f xml:space="preserve"> InpS!M2</f>
        <v>2021-22</v>
      </c>
      <c r="N2" s="21" t="str">
        <f xml:space="preserve"> InpS!N2</f>
        <v>2022-23</v>
      </c>
      <c r="O2" s="21" t="str">
        <f xml:space="preserve"> InpS!O2</f>
        <v>2023-24</v>
      </c>
      <c r="P2" s="21" t="str">
        <f xml:space="preserve"> InpS!P2</f>
        <v>2024-25</v>
      </c>
      <c r="Q2" s="21" t="str">
        <f xml:space="preserve"> InpS!Q2</f>
        <v>2025-26</v>
      </c>
      <c r="R2" s="21" t="str">
        <f xml:space="preserve"> InpS!R2</f>
        <v>2026-27</v>
      </c>
      <c r="S2" s="21" t="str">
        <f xml:space="preserve"> InpS!S2</f>
        <v>2027-28</v>
      </c>
      <c r="T2" s="21" t="str">
        <f xml:space="preserve"> InpS!T2</f>
        <v>2028-29</v>
      </c>
      <c r="U2" s="21" t="str">
        <f xml:space="preserve"> InpS!U2</f>
        <v>2029-30</v>
      </c>
      <c r="V2" s="21" t="str">
        <f xml:space="preserve"> InpS!V2</f>
        <v>2030-31</v>
      </c>
      <c r="W2" s="21" t="str">
        <f xml:space="preserve"> InpS!W2</f>
        <v>2031-32</v>
      </c>
      <c r="X2" s="21" t="str">
        <f xml:space="preserve"> InpS!X2</f>
        <v>2032-33</v>
      </c>
      <c r="Y2" s="21" t="str">
        <f xml:space="preserve"> InpS!Y2</f>
        <v>2033-34</v>
      </c>
      <c r="Z2" s="21" t="str">
        <f xml:space="preserve"> InpS!Z2</f>
        <v>2034-35</v>
      </c>
      <c r="AA2" s="21" t="str">
        <f xml:space="preserve"> InpS!AA2</f>
        <v>2035-36</v>
      </c>
      <c r="AB2" s="21" t="str">
        <f xml:space="preserve"> InpS!AB2</f>
        <v>2036-37</v>
      </c>
      <c r="AC2" s="21" t="str">
        <f xml:space="preserve"> InpS!AC2</f>
        <v>2037-38</v>
      </c>
      <c r="AD2" s="21" t="str">
        <f xml:space="preserve"> InpS!AD2</f>
        <v>2038-39</v>
      </c>
      <c r="AE2" s="21" t="str">
        <f xml:space="preserve"> InpS!AE2</f>
        <v>2039-40</v>
      </c>
      <c r="AF2" s="21" t="str">
        <f xml:space="preserve"> InpS!AF2</f>
        <v>2040-41</v>
      </c>
      <c r="AG2" s="21" t="str">
        <f xml:space="preserve"> InpS!AG2</f>
        <v>2041-42</v>
      </c>
      <c r="AH2" s="21" t="str">
        <f xml:space="preserve"> InpS!AH2</f>
        <v>2042-43</v>
      </c>
      <c r="AI2" s="21" t="str">
        <f xml:space="preserve"> InpS!AI2</f>
        <v>2043-44</v>
      </c>
      <c r="AJ2" s="21" t="str">
        <f xml:space="preserve"> InpS!AJ2</f>
        <v>2044-45</v>
      </c>
      <c r="AK2" s="21" t="str">
        <f xml:space="preserve"> InpS!AK2</f>
        <v>2045-46</v>
      </c>
      <c r="AL2" s="21" t="str">
        <f xml:space="preserve"> InpS!AL2</f>
        <v>2046-47</v>
      </c>
      <c r="AM2" s="21" t="str">
        <f xml:space="preserve"> InpS!AM2</f>
        <v>2047-48</v>
      </c>
      <c r="AN2" s="21" t="str">
        <f xml:space="preserve"> InpS!AN2</f>
        <v>2048-49</v>
      </c>
      <c r="AO2" s="21" t="str">
        <f xml:space="preserve"> InpS!AO2</f>
        <v>2049-50</v>
      </c>
      <c r="AP2" s="21" t="str">
        <f xml:space="preserve"> InpS!AP2</f>
        <v>2050-51</v>
      </c>
      <c r="AQ2" s="21" t="str">
        <f xml:space="preserve"> InpS!AQ2</f>
        <v>2051-52</v>
      </c>
      <c r="AR2" s="21" t="str">
        <f xml:space="preserve"> InpS!AR2</f>
        <v>2052-53</v>
      </c>
      <c r="AS2" s="21" t="str">
        <f xml:space="preserve"> InpS!AS2</f>
        <v>2053-54</v>
      </c>
      <c r="AT2" s="21" t="str">
        <f xml:space="preserve"> InpS!AT2</f>
        <v>2054-55</v>
      </c>
      <c r="AU2" s="21" t="str">
        <f xml:space="preserve"> InpS!AU2</f>
        <v>2055-56</v>
      </c>
      <c r="AV2" s="21" t="str">
        <f xml:space="preserve"> InpS!AV2</f>
        <v>2056-57</v>
      </c>
      <c r="AW2" s="21" t="str">
        <f xml:space="preserve"> InpS!AW2</f>
        <v>2057-58</v>
      </c>
      <c r="AX2" s="21" t="str">
        <f xml:space="preserve"> InpS!AX2</f>
        <v>2058-59</v>
      </c>
      <c r="AY2" s="21" t="str">
        <f xml:space="preserve"> InpS!AY2</f>
        <v>2059-60</v>
      </c>
      <c r="AZ2" s="21" t="str">
        <f xml:space="preserve"> InpS!AZ2</f>
        <v>2060-61</v>
      </c>
      <c r="BA2" s="21" t="str">
        <f xml:space="preserve"> InpS!BA2</f>
        <v>2061-62</v>
      </c>
      <c r="BB2" s="21" t="str">
        <f xml:space="preserve"> InpS!BB2</f>
        <v>2062-63</v>
      </c>
      <c r="BC2" s="21" t="str">
        <f xml:space="preserve"> InpS!BC2</f>
        <v>2063-64</v>
      </c>
      <c r="BD2" s="21" t="str">
        <f xml:space="preserve"> InpS!BD2</f>
        <v>2064-65</v>
      </c>
      <c r="BE2" s="21" t="str">
        <f xml:space="preserve"> InpS!BE2</f>
        <v>2065-66</v>
      </c>
      <c r="BF2" s="21" t="str">
        <f xml:space="preserve"> InpS!BF2</f>
        <v>2066-67</v>
      </c>
      <c r="BG2" s="21" t="str">
        <f xml:space="preserve"> InpS!BG2</f>
        <v>2067-68</v>
      </c>
      <c r="BH2" s="21" t="str">
        <f xml:space="preserve"> InpS!BH2</f>
        <v>2068-69</v>
      </c>
      <c r="BI2" s="21" t="str">
        <f xml:space="preserve"> InpS!BI2</f>
        <v>2069-70</v>
      </c>
      <c r="BJ2" s="21" t="str">
        <f xml:space="preserve"> InpS!BJ2</f>
        <v>2070-71</v>
      </c>
      <c r="BK2" s="21" t="str">
        <f xml:space="preserve"> InpS!BK2</f>
        <v>2071-72</v>
      </c>
      <c r="BL2" s="21" t="str">
        <f xml:space="preserve"> InpS!BL2</f>
        <v>2072-73</v>
      </c>
      <c r="BM2" s="21" t="str">
        <f xml:space="preserve"> InpS!BM2</f>
        <v>2073-74</v>
      </c>
      <c r="BN2" s="21" t="str">
        <f xml:space="preserve"> InpS!BN2</f>
        <v>2074-75</v>
      </c>
      <c r="BO2" s="21" t="str">
        <f xml:space="preserve"> InpS!BO2</f>
        <v>2075-76</v>
      </c>
      <c r="BP2" s="21" t="str">
        <f xml:space="preserve"> InpS!BP2</f>
        <v>2076-77</v>
      </c>
      <c r="BQ2" s="21" t="str">
        <f xml:space="preserve"> InpS!BQ2</f>
        <v>2077-78</v>
      </c>
      <c r="BR2" s="21" t="str">
        <f xml:space="preserve"> InpS!BR2</f>
        <v>2078-79</v>
      </c>
      <c r="BS2" s="21" t="str">
        <f xml:space="preserve"> InpS!BS2</f>
        <v>2079-80</v>
      </c>
      <c r="BT2" s="21" t="str">
        <f xml:space="preserve"> InpS!BT2</f>
        <v>2080-81</v>
      </c>
      <c r="BU2" s="21" t="str">
        <f xml:space="preserve"> InpS!BU2</f>
        <v>2081-82</v>
      </c>
      <c r="BV2" s="21" t="str">
        <f xml:space="preserve"> InpS!BV2</f>
        <v>2082-83</v>
      </c>
      <c r="BW2" s="21" t="str">
        <f xml:space="preserve"> InpS!BW2</f>
        <v>2083-84</v>
      </c>
      <c r="BX2" s="21" t="str">
        <f xml:space="preserve"> InpS!BX2</f>
        <v>2084-85</v>
      </c>
      <c r="BY2" s="21" t="str">
        <f xml:space="preserve"> InpS!BY2</f>
        <v>2085-86</v>
      </c>
      <c r="BZ2" s="21" t="str">
        <f xml:space="preserve"> InpS!BZ2</f>
        <v>2086-87</v>
      </c>
      <c r="CA2" s="21" t="str">
        <f xml:space="preserve"> InpS!CA2</f>
        <v>2087-88</v>
      </c>
      <c r="CB2" s="21" t="str">
        <f xml:space="preserve"> InpS!CB2</f>
        <v>2088-89</v>
      </c>
      <c r="CC2" s="21" t="str">
        <f xml:space="preserve"> InpS!CC2</f>
        <v>2089-90</v>
      </c>
      <c r="CD2" s="21" t="str">
        <f xml:space="preserve"> InpS!CD2</f>
        <v>2090-91</v>
      </c>
      <c r="CE2" s="21" t="str">
        <f xml:space="preserve"> InpS!CE2</f>
        <v>2091-92</v>
      </c>
      <c r="CF2" s="21" t="str">
        <f xml:space="preserve"> InpS!CF2</f>
        <v>2092-93</v>
      </c>
      <c r="CG2" s="21" t="str">
        <f xml:space="preserve"> InpS!CG2</f>
        <v>2093-94</v>
      </c>
      <c r="CH2" s="21" t="str">
        <f xml:space="preserve"> InpS!CH2</f>
        <v>2094-95</v>
      </c>
      <c r="CI2" s="21" t="str">
        <f xml:space="preserve"> InpS!CI2</f>
        <v>2095-96</v>
      </c>
      <c r="CJ2" s="21" t="str">
        <f xml:space="preserve"> InpS!CJ2</f>
        <v>2096-97</v>
      </c>
      <c r="CK2" s="21" t="str">
        <f xml:space="preserve"> InpS!CK2</f>
        <v>2097-98</v>
      </c>
      <c r="CL2" s="21" t="str">
        <f xml:space="preserve"> InpS!CL2</f>
        <v>2098-99</v>
      </c>
      <c r="CM2" s="21" t="str">
        <f xml:space="preserve"> InpS!CM2</f>
        <v>2099-00</v>
      </c>
      <c r="CN2" s="21" t="str">
        <f xml:space="preserve"> InpS!CN2</f>
        <v>2100-01</v>
      </c>
      <c r="CO2" s="21" t="str">
        <f xml:space="preserve"> InpS!CO2</f>
        <v>2101-02</v>
      </c>
    </row>
    <row r="3" spans="1:93" ht="3" customHeight="1" thickTop="1" x14ac:dyDescent="0.2">
      <c r="A3" s="14"/>
      <c r="B3" s="14"/>
      <c r="C3" s="7"/>
      <c r="D3" s="73"/>
      <c r="E3" s="16"/>
      <c r="F3" s="17"/>
      <c r="G3" s="16"/>
      <c r="H3" s="76"/>
      <c r="I3" s="214"/>
      <c r="J3" s="13"/>
      <c r="K3" s="16"/>
    </row>
    <row r="4" spans="1:93" x14ac:dyDescent="0.2">
      <c r="E4" s="18" t="str">
        <f xml:space="preserve"> InpS!E4</f>
        <v>Year end</v>
      </c>
      <c r="G4" s="24">
        <f xml:space="preserve"> InpS!G4</f>
        <v>2020</v>
      </c>
      <c r="H4" s="77"/>
      <c r="I4" s="215"/>
      <c r="J4" s="25"/>
      <c r="K4" s="24">
        <f xml:space="preserve"> InpS!K4</f>
        <v>2020</v>
      </c>
      <c r="L4" s="24">
        <f xml:space="preserve"> InpS!L4</f>
        <v>2021</v>
      </c>
      <c r="M4" s="24">
        <f xml:space="preserve"> InpS!M4</f>
        <v>2022</v>
      </c>
      <c r="N4" s="24">
        <f xml:space="preserve"> InpS!N4</f>
        <v>2023</v>
      </c>
      <c r="O4" s="24">
        <f xml:space="preserve"> InpS!O4</f>
        <v>2024</v>
      </c>
      <c r="P4" s="24">
        <f xml:space="preserve"> InpS!P4</f>
        <v>2025</v>
      </c>
      <c r="Q4" s="24">
        <f xml:space="preserve"> InpS!Q4</f>
        <v>2026</v>
      </c>
      <c r="R4" s="24">
        <f xml:space="preserve"> InpS!R4</f>
        <v>2027</v>
      </c>
      <c r="S4" s="24">
        <f xml:space="preserve"> InpS!S4</f>
        <v>2028</v>
      </c>
      <c r="T4" s="24">
        <f xml:space="preserve"> InpS!T4</f>
        <v>2029</v>
      </c>
      <c r="U4" s="24">
        <f xml:space="preserve"> InpS!U4</f>
        <v>2030</v>
      </c>
      <c r="V4" s="24">
        <f xml:space="preserve"> InpS!V4</f>
        <v>2031</v>
      </c>
      <c r="W4" s="24">
        <f xml:space="preserve"> InpS!W4</f>
        <v>2032</v>
      </c>
      <c r="X4" s="24">
        <f xml:space="preserve"> InpS!X4</f>
        <v>2033</v>
      </c>
      <c r="Y4" s="24">
        <f xml:space="preserve"> InpS!Y4</f>
        <v>2034</v>
      </c>
      <c r="Z4" s="24">
        <f xml:space="preserve"> InpS!Z4</f>
        <v>2035</v>
      </c>
      <c r="AA4" s="24">
        <f xml:space="preserve"> InpS!AA4</f>
        <v>2036</v>
      </c>
      <c r="AB4" s="24">
        <f xml:space="preserve"> InpS!AB4</f>
        <v>2037</v>
      </c>
      <c r="AC4" s="24">
        <f xml:space="preserve"> InpS!AC4</f>
        <v>2038</v>
      </c>
      <c r="AD4" s="24">
        <f xml:space="preserve"> InpS!AD4</f>
        <v>2039</v>
      </c>
      <c r="AE4" s="24">
        <f xml:space="preserve"> InpS!AE4</f>
        <v>2040</v>
      </c>
      <c r="AF4" s="24">
        <f xml:space="preserve"> InpS!AF4</f>
        <v>2041</v>
      </c>
      <c r="AG4" s="24">
        <f xml:space="preserve"> InpS!AG4</f>
        <v>2042</v>
      </c>
      <c r="AH4" s="24">
        <f xml:space="preserve"> InpS!AH4</f>
        <v>2043</v>
      </c>
      <c r="AI4" s="24">
        <f xml:space="preserve"> InpS!AI4</f>
        <v>2044</v>
      </c>
      <c r="AJ4" s="24">
        <f xml:space="preserve"> InpS!AJ4</f>
        <v>2045</v>
      </c>
      <c r="AK4" s="24">
        <f xml:space="preserve"> InpS!AK4</f>
        <v>2046</v>
      </c>
      <c r="AL4" s="24">
        <f xml:space="preserve"> InpS!AL4</f>
        <v>2047</v>
      </c>
      <c r="AM4" s="24">
        <f xml:space="preserve"> InpS!AM4</f>
        <v>2048</v>
      </c>
      <c r="AN4" s="24">
        <f xml:space="preserve"> InpS!AN4</f>
        <v>2049</v>
      </c>
      <c r="AO4" s="24">
        <f xml:space="preserve"> InpS!AO4</f>
        <v>2050</v>
      </c>
      <c r="AP4" s="24">
        <f xml:space="preserve"> InpS!AP4</f>
        <v>2051</v>
      </c>
      <c r="AQ4" s="24">
        <f xml:space="preserve"> InpS!AQ4</f>
        <v>2052</v>
      </c>
      <c r="AR4" s="24">
        <f xml:space="preserve"> InpS!AR4</f>
        <v>2053</v>
      </c>
      <c r="AS4" s="24">
        <f xml:space="preserve"> InpS!AS4</f>
        <v>2054</v>
      </c>
      <c r="AT4" s="24">
        <f xml:space="preserve"> InpS!AT4</f>
        <v>2055</v>
      </c>
      <c r="AU4" s="24">
        <f xml:space="preserve"> InpS!AU4</f>
        <v>2056</v>
      </c>
      <c r="AV4" s="24">
        <f xml:space="preserve"> InpS!AV4</f>
        <v>2057</v>
      </c>
      <c r="AW4" s="24">
        <f xml:space="preserve"> InpS!AW4</f>
        <v>2058</v>
      </c>
      <c r="AX4" s="24">
        <f xml:space="preserve"> InpS!AX4</f>
        <v>2059</v>
      </c>
      <c r="AY4" s="24">
        <f xml:space="preserve"> InpS!AY4</f>
        <v>2060</v>
      </c>
      <c r="AZ4" s="24">
        <f xml:space="preserve"> InpS!AZ4</f>
        <v>2061</v>
      </c>
      <c r="BA4" s="24">
        <f xml:space="preserve"> InpS!BA4</f>
        <v>2062</v>
      </c>
      <c r="BB4" s="24">
        <f xml:space="preserve"> InpS!BB4</f>
        <v>2063</v>
      </c>
      <c r="BC4" s="24">
        <f xml:space="preserve"> InpS!BC4</f>
        <v>2064</v>
      </c>
      <c r="BD4" s="24">
        <f xml:space="preserve"> InpS!BD4</f>
        <v>2065</v>
      </c>
      <c r="BE4" s="24">
        <f xml:space="preserve"> InpS!BE4</f>
        <v>2066</v>
      </c>
      <c r="BF4" s="24">
        <f xml:space="preserve"> InpS!BF4</f>
        <v>2067</v>
      </c>
      <c r="BG4" s="24">
        <f xml:space="preserve"> InpS!BG4</f>
        <v>2068</v>
      </c>
      <c r="BH4" s="24">
        <f xml:space="preserve"> InpS!BH4</f>
        <v>2069</v>
      </c>
      <c r="BI4" s="24">
        <f xml:space="preserve"> InpS!BI4</f>
        <v>2070</v>
      </c>
      <c r="BJ4" s="24">
        <f xml:space="preserve"> InpS!BJ4</f>
        <v>2071</v>
      </c>
      <c r="BK4" s="24">
        <f xml:space="preserve"> InpS!BK4</f>
        <v>2072</v>
      </c>
      <c r="BL4" s="24">
        <f xml:space="preserve"> InpS!BL4</f>
        <v>2073</v>
      </c>
      <c r="BM4" s="24">
        <f xml:space="preserve"> InpS!BM4</f>
        <v>2074</v>
      </c>
      <c r="BN4" s="24">
        <f xml:space="preserve"> InpS!BN4</f>
        <v>2075</v>
      </c>
      <c r="BO4" s="24">
        <f xml:space="preserve"> InpS!BO4</f>
        <v>2076</v>
      </c>
      <c r="BP4" s="24">
        <f xml:space="preserve"> InpS!BP4</f>
        <v>2077</v>
      </c>
      <c r="BQ4" s="24">
        <f xml:space="preserve"> InpS!BQ4</f>
        <v>2078</v>
      </c>
      <c r="BR4" s="24">
        <f xml:space="preserve"> InpS!BR4</f>
        <v>2079</v>
      </c>
      <c r="BS4" s="24">
        <f xml:space="preserve"> InpS!BS4</f>
        <v>2080</v>
      </c>
      <c r="BT4" s="24">
        <f xml:space="preserve"> InpS!BT4</f>
        <v>2081</v>
      </c>
      <c r="BU4" s="24">
        <f xml:space="preserve"> InpS!BU4</f>
        <v>2082</v>
      </c>
      <c r="BV4" s="24">
        <f xml:space="preserve"> InpS!BV4</f>
        <v>2083</v>
      </c>
      <c r="BW4" s="24">
        <f xml:space="preserve"> InpS!BW4</f>
        <v>2084</v>
      </c>
      <c r="BX4" s="24">
        <f xml:space="preserve"> InpS!BX4</f>
        <v>2085</v>
      </c>
      <c r="BY4" s="24">
        <f xml:space="preserve"> InpS!BY4</f>
        <v>2086</v>
      </c>
      <c r="BZ4" s="24">
        <f xml:space="preserve"> InpS!BZ4</f>
        <v>2087</v>
      </c>
      <c r="CA4" s="24">
        <f xml:space="preserve"> InpS!CA4</f>
        <v>2088</v>
      </c>
      <c r="CB4" s="24">
        <f xml:space="preserve"> InpS!CB4</f>
        <v>2089</v>
      </c>
      <c r="CC4" s="24">
        <f xml:space="preserve"> InpS!CC4</f>
        <v>2090</v>
      </c>
      <c r="CD4" s="24">
        <f xml:space="preserve"> InpS!CD4</f>
        <v>2091</v>
      </c>
      <c r="CE4" s="24">
        <f xml:space="preserve"> InpS!CE4</f>
        <v>2092</v>
      </c>
      <c r="CF4" s="24">
        <f xml:space="preserve"> InpS!CF4</f>
        <v>2093</v>
      </c>
      <c r="CG4" s="24">
        <f xml:space="preserve"> InpS!CG4</f>
        <v>2094</v>
      </c>
      <c r="CH4" s="24">
        <f xml:space="preserve"> InpS!CH4</f>
        <v>2095</v>
      </c>
      <c r="CI4" s="24">
        <f xml:space="preserve"> InpS!CI4</f>
        <v>2096</v>
      </c>
      <c r="CJ4" s="24">
        <f xml:space="preserve"> InpS!CJ4</f>
        <v>2097</v>
      </c>
      <c r="CK4" s="24">
        <f xml:space="preserve"> InpS!CK4</f>
        <v>2098</v>
      </c>
      <c r="CL4" s="24">
        <f xml:space="preserve"> InpS!CL4</f>
        <v>2099</v>
      </c>
      <c r="CM4" s="24">
        <f xml:space="preserve"> InpS!CM4</f>
        <v>2100</v>
      </c>
      <c r="CN4" s="24">
        <f xml:space="preserve"> InpS!CN4</f>
        <v>2101</v>
      </c>
      <c r="CO4" s="24">
        <f xml:space="preserve"> InpS!CO4</f>
        <v>2102</v>
      </c>
    </row>
    <row r="5" spans="1:93" x14ac:dyDescent="0.2">
      <c r="E5" s="75" t="str">
        <f xml:space="preserve"> InpS!E$7</f>
        <v>CPIH (Financial Year Average)</v>
      </c>
      <c r="F5" s="75"/>
      <c r="G5" s="75">
        <f xml:space="preserve"> InpS!G$7</f>
        <v>0</v>
      </c>
      <c r="H5" s="136" t="str">
        <f xml:space="preserve"> InpS!H$7</f>
        <v>%</v>
      </c>
      <c r="I5" s="216">
        <f xml:space="preserve"> InpS!I$7</f>
        <v>0</v>
      </c>
      <c r="J5" s="75">
        <f xml:space="preserve"> InpS!J$7</f>
        <v>0</v>
      </c>
      <c r="K5" s="81">
        <f xml:space="preserve"> InpS!K$7</f>
        <v>1.6916276092257654E-2</v>
      </c>
      <c r="L5" s="60">
        <f xml:space="preserve"> InpS!L$7</f>
        <v>1.3336808381610998E-2</v>
      </c>
      <c r="M5" s="60">
        <f xml:space="preserve"> InpS!M$7</f>
        <v>1.5418558808517391E-2</v>
      </c>
      <c r="N5" s="60">
        <f xml:space="preserve"> InpS!N$7</f>
        <v>1.7893684998325554E-2</v>
      </c>
      <c r="O5" s="60">
        <f xml:space="preserve"> InpS!O$7</f>
        <v>1.873036874613021E-2</v>
      </c>
      <c r="P5" s="60">
        <f xml:space="preserve"> InpS!P$7</f>
        <v>1.8989815171094326E-2</v>
      </c>
      <c r="Q5" s="60">
        <f xml:space="preserve"> InpS!Q$7</f>
        <v>1.9535367467422571E-2</v>
      </c>
      <c r="R5" s="60">
        <f xml:space="preserve"> InpS!R$7</f>
        <v>1.9996805127965978E-2</v>
      </c>
      <c r="S5" s="60">
        <f xml:space="preserve"> InpS!S$7</f>
        <v>1.9996805127965978E-2</v>
      </c>
      <c r="T5" s="60">
        <f xml:space="preserve"> InpS!T$7</f>
        <v>1.9996805127965978E-2</v>
      </c>
      <c r="U5" s="60">
        <f xml:space="preserve"> InpS!U$7</f>
        <v>1.9996805127965978E-2</v>
      </c>
      <c r="V5" s="60">
        <f xml:space="preserve"> InpS!V$7</f>
        <v>1.9996805127965978E-2</v>
      </c>
      <c r="W5" s="60">
        <f xml:space="preserve"> InpS!W$7</f>
        <v>1.9996805127965978E-2</v>
      </c>
      <c r="X5" s="60">
        <f xml:space="preserve"> InpS!X$7</f>
        <v>1.9996805127965978E-2</v>
      </c>
      <c r="Y5" s="60">
        <f xml:space="preserve"> InpS!Y$7</f>
        <v>1.9996805127965978E-2</v>
      </c>
      <c r="Z5" s="60">
        <f xml:space="preserve"> InpS!Z$7</f>
        <v>1.9996805127965978E-2</v>
      </c>
      <c r="AA5" s="60">
        <f xml:space="preserve"> InpS!AA$7</f>
        <v>1.9996805127965978E-2</v>
      </c>
      <c r="AB5" s="60">
        <f xml:space="preserve"> InpS!AB$7</f>
        <v>1.9996805127965978E-2</v>
      </c>
      <c r="AC5" s="60">
        <f xml:space="preserve"> InpS!AC$7</f>
        <v>1.9996805127965978E-2</v>
      </c>
      <c r="AD5" s="60">
        <f xml:space="preserve"> InpS!AD$7</f>
        <v>1.9996805127965978E-2</v>
      </c>
      <c r="AE5" s="60">
        <f xml:space="preserve"> InpS!AE$7</f>
        <v>1.9996805127965978E-2</v>
      </c>
      <c r="AF5" s="60">
        <f xml:space="preserve"> InpS!AF$7</f>
        <v>1.9996805127965978E-2</v>
      </c>
      <c r="AG5" s="60">
        <f xml:space="preserve"> InpS!AG$7</f>
        <v>1.9996805127965978E-2</v>
      </c>
      <c r="AH5" s="60">
        <f xml:space="preserve"> InpS!AH$7</f>
        <v>1.9996805127965978E-2</v>
      </c>
      <c r="AI5" s="60">
        <f xml:space="preserve"> InpS!AI$7</f>
        <v>1.9996805127965978E-2</v>
      </c>
      <c r="AJ5" s="60">
        <f xml:space="preserve"> InpS!AJ$7</f>
        <v>1.9996805127965978E-2</v>
      </c>
      <c r="AK5" s="60">
        <f xml:space="preserve"> InpS!AK$7</f>
        <v>1.9996805127965978E-2</v>
      </c>
      <c r="AL5" s="60">
        <f xml:space="preserve"> InpS!AL$7</f>
        <v>1.9996805127965978E-2</v>
      </c>
      <c r="AM5" s="60">
        <f xml:space="preserve"> InpS!AM$7</f>
        <v>1.9996805127965978E-2</v>
      </c>
      <c r="AN5" s="60">
        <f xml:space="preserve"> InpS!AN$7</f>
        <v>1.9996805127965978E-2</v>
      </c>
      <c r="AO5" s="60">
        <f xml:space="preserve"> InpS!AO$7</f>
        <v>1.9996805127965978E-2</v>
      </c>
      <c r="AP5" s="60">
        <f xml:space="preserve"> InpS!AP$7</f>
        <v>1.9996805127965978E-2</v>
      </c>
      <c r="AQ5" s="60">
        <f xml:space="preserve"> InpS!AQ$7</f>
        <v>1.9996805127965978E-2</v>
      </c>
      <c r="AR5" s="60">
        <f xml:space="preserve"> InpS!AR$7</f>
        <v>1.9996805127965978E-2</v>
      </c>
      <c r="AS5" s="60">
        <f xml:space="preserve"> InpS!AS$7</f>
        <v>1.9996805127965978E-2</v>
      </c>
      <c r="AT5" s="60">
        <f xml:space="preserve"> InpS!AT$7</f>
        <v>1.9996805127965978E-2</v>
      </c>
      <c r="AU5" s="60">
        <f xml:space="preserve"> InpS!AU$7</f>
        <v>1.9996805127965978E-2</v>
      </c>
      <c r="AV5" s="60">
        <f xml:space="preserve"> InpS!AV$7</f>
        <v>1.9996805127965978E-2</v>
      </c>
      <c r="AW5" s="60">
        <f xml:space="preserve"> InpS!AW$7</f>
        <v>1.9996805127965978E-2</v>
      </c>
      <c r="AX5" s="60">
        <f xml:space="preserve"> InpS!AX$7</f>
        <v>1.9996805127965978E-2</v>
      </c>
      <c r="AY5" s="60">
        <f xml:space="preserve"> InpS!AY$7</f>
        <v>1.9996805127965978E-2</v>
      </c>
      <c r="AZ5" s="60">
        <f xml:space="preserve"> InpS!AZ$7</f>
        <v>1.9996805127965978E-2</v>
      </c>
      <c r="BA5" s="60">
        <f xml:space="preserve"> InpS!BA$7</f>
        <v>1.9996805127965978E-2</v>
      </c>
      <c r="BB5" s="60">
        <f xml:space="preserve"> InpS!BB$7</f>
        <v>1.9996805127965978E-2</v>
      </c>
      <c r="BC5" s="60">
        <f xml:space="preserve"> InpS!BC$7</f>
        <v>1.9996805127965978E-2</v>
      </c>
      <c r="BD5" s="60">
        <f xml:space="preserve"> InpS!BD$7</f>
        <v>1.9996805127965978E-2</v>
      </c>
      <c r="BE5" s="60">
        <f xml:space="preserve"> InpS!BE$7</f>
        <v>1.9996805127965978E-2</v>
      </c>
      <c r="BF5" s="60">
        <f xml:space="preserve"> InpS!BF$7</f>
        <v>1.9996805127965978E-2</v>
      </c>
      <c r="BG5" s="60">
        <f xml:space="preserve"> InpS!BG$7</f>
        <v>1.9996805127965978E-2</v>
      </c>
      <c r="BH5" s="60">
        <f xml:space="preserve"> InpS!BH$7</f>
        <v>1.9996805127965978E-2</v>
      </c>
      <c r="BI5" s="60">
        <f xml:space="preserve"> InpS!BI$7</f>
        <v>1.9996805127965978E-2</v>
      </c>
      <c r="BJ5" s="60">
        <f xml:space="preserve"> InpS!BJ$7</f>
        <v>1.9996805127965978E-2</v>
      </c>
      <c r="BK5" s="60">
        <f xml:space="preserve"> InpS!BK$7</f>
        <v>1.9996805127965978E-2</v>
      </c>
      <c r="BL5" s="60">
        <f xml:space="preserve"> InpS!BL$7</f>
        <v>1.9996805127965978E-2</v>
      </c>
      <c r="BM5" s="60">
        <f xml:space="preserve"> InpS!BM$7</f>
        <v>1.9996805127965978E-2</v>
      </c>
      <c r="BN5" s="60">
        <f xml:space="preserve"> InpS!BN$7</f>
        <v>1.9996805127965978E-2</v>
      </c>
      <c r="BO5" s="60">
        <f xml:space="preserve"> InpS!BO$7</f>
        <v>1.9996805127965978E-2</v>
      </c>
      <c r="BP5" s="60">
        <f xml:space="preserve"> InpS!BP$7</f>
        <v>1.9996805127965978E-2</v>
      </c>
      <c r="BQ5" s="60">
        <f xml:space="preserve"> InpS!BQ$7</f>
        <v>1.9996805127965978E-2</v>
      </c>
      <c r="BR5" s="60">
        <f xml:space="preserve"> InpS!BR$7</f>
        <v>1.9996805127965978E-2</v>
      </c>
      <c r="BS5" s="60">
        <f xml:space="preserve"> InpS!BS$7</f>
        <v>1.9996805127965978E-2</v>
      </c>
      <c r="BT5" s="60">
        <f xml:space="preserve"> InpS!BT$7</f>
        <v>1.9996805127965978E-2</v>
      </c>
      <c r="BU5" s="60">
        <f xml:space="preserve"> InpS!BU$7</f>
        <v>1.9996805127965978E-2</v>
      </c>
      <c r="BV5" s="60">
        <f xml:space="preserve"> InpS!BV$7</f>
        <v>1.9996805127965978E-2</v>
      </c>
      <c r="BW5" s="60">
        <f xml:space="preserve"> InpS!BW$7</f>
        <v>1.9996805127965978E-2</v>
      </c>
      <c r="BX5" s="60">
        <f xml:space="preserve"> InpS!BX$7</f>
        <v>1.9996805127965978E-2</v>
      </c>
      <c r="BY5" s="60">
        <f xml:space="preserve"> InpS!BY$7</f>
        <v>1.9996805127965978E-2</v>
      </c>
      <c r="BZ5" s="60">
        <f xml:space="preserve"> InpS!BZ$7</f>
        <v>1.9996805127965978E-2</v>
      </c>
      <c r="CA5" s="60">
        <f xml:space="preserve"> InpS!CA$7</f>
        <v>1.9996805127965978E-2</v>
      </c>
      <c r="CB5" s="60">
        <f xml:space="preserve"> InpS!CB$7</f>
        <v>1.9996805127965978E-2</v>
      </c>
      <c r="CC5" s="60">
        <f xml:space="preserve"> InpS!CC$7</f>
        <v>1.9996805127965978E-2</v>
      </c>
      <c r="CD5" s="60">
        <f xml:space="preserve"> InpS!CD$7</f>
        <v>1.9996805127965978E-2</v>
      </c>
      <c r="CE5" s="60">
        <f xml:space="preserve"> InpS!CE$7</f>
        <v>1.9996805127965978E-2</v>
      </c>
      <c r="CF5" s="60">
        <f xml:space="preserve"> InpS!CF$7</f>
        <v>1.9996805127965978E-2</v>
      </c>
      <c r="CG5" s="60">
        <f xml:space="preserve"> InpS!CG$7</f>
        <v>1.9996805127965978E-2</v>
      </c>
      <c r="CH5" s="60">
        <f xml:space="preserve"> InpS!CH$7</f>
        <v>1.9996805127965978E-2</v>
      </c>
      <c r="CI5" s="60">
        <f xml:space="preserve"> InpS!CI$7</f>
        <v>1.9996805127965978E-2</v>
      </c>
      <c r="CJ5" s="60">
        <f xml:space="preserve"> InpS!CJ$7</f>
        <v>1.9996805127965978E-2</v>
      </c>
      <c r="CK5" s="60">
        <f xml:space="preserve"> InpS!CK$7</f>
        <v>1.9996805127965978E-2</v>
      </c>
      <c r="CL5" s="60">
        <f xml:space="preserve"> InpS!CL$7</f>
        <v>1.9996805127965978E-2</v>
      </c>
      <c r="CM5" s="60">
        <f xml:space="preserve"> InpS!CM$7</f>
        <v>1.9996805127965978E-2</v>
      </c>
      <c r="CN5" s="60">
        <f xml:space="preserve"> InpS!CN$7</f>
        <v>1.9996805127965978E-2</v>
      </c>
      <c r="CO5" s="60">
        <f xml:space="preserve"> InpS!CO$7</f>
        <v>1.9996805127965978E-2</v>
      </c>
    </row>
    <row r="6" spans="1:93" x14ac:dyDescent="0.2">
      <c r="E6" t="s">
        <v>307</v>
      </c>
      <c r="H6" s="78" t="s">
        <v>9</v>
      </c>
      <c r="I6" s="217"/>
      <c r="K6" s="374">
        <f t="shared" ref="K6:AP6" si="0">IF( J6 = "", 1, J6 * ( 1 + K5 ) )</f>
        <v>1</v>
      </c>
      <c r="L6" s="374">
        <f t="shared" si="0"/>
        <v>1.013336808381611</v>
      </c>
      <c r="M6" s="374">
        <f t="shared" si="0"/>
        <v>1.0289610015544781</v>
      </c>
      <c r="N6" s="374">
        <f t="shared" si="0"/>
        <v>1.0473729055918555</v>
      </c>
      <c r="O6" s="374">
        <f t="shared" si="0"/>
        <v>1.0669905863282967</v>
      </c>
      <c r="P6" s="374">
        <f t="shared" si="0"/>
        <v>1.0872525403519686</v>
      </c>
      <c r="Q6" s="374">
        <f t="shared" si="0"/>
        <v>1.108492418257633</v>
      </c>
      <c r="R6" s="374">
        <f t="shared" si="0"/>
        <v>1.1306587251313587</v>
      </c>
      <c r="S6" s="374">
        <f t="shared" si="0"/>
        <v>1.153268287324045</v>
      </c>
      <c r="T6" s="374">
        <f t="shared" si="0"/>
        <v>1.176329968525927</v>
      </c>
      <c r="U6" s="374">
        <f t="shared" si="0"/>
        <v>1.1998528096727263</v>
      </c>
      <c r="V6" s="374">
        <f t="shared" si="0"/>
        <v>1.2238460324899942</v>
      </c>
      <c r="W6" s="374">
        <f t="shared" si="0"/>
        <v>1.2483190431083311</v>
      </c>
      <c r="X6" s="374">
        <f t="shared" si="0"/>
        <v>1.2732814357508973</v>
      </c>
      <c r="Y6" s="374">
        <f t="shared" si="0"/>
        <v>1.2987429964946646</v>
      </c>
      <c r="Z6" s="374">
        <f t="shared" si="0"/>
        <v>1.3247137071068791</v>
      </c>
      <c r="AA6" s="374">
        <f t="shared" si="0"/>
        <v>1.3512037489582407</v>
      </c>
      <c r="AB6" s="374">
        <f t="shared" si="0"/>
        <v>1.3782235070143356</v>
      </c>
      <c r="AC6" s="374">
        <f t="shared" si="0"/>
        <v>1.4057835739068831</v>
      </c>
      <c r="AD6" s="374">
        <f t="shared" si="0"/>
        <v>1.4338947540863947</v>
      </c>
      <c r="AE6" s="374">
        <f t="shared" si="0"/>
        <v>1.462568068057873</v>
      </c>
      <c r="AF6" s="374">
        <f t="shared" si="0"/>
        <v>1.4918147567012119</v>
      </c>
      <c r="AG6" s="374">
        <f t="shared" si="0"/>
        <v>1.52164628567799</v>
      </c>
      <c r="AH6" s="374">
        <f t="shared" si="0"/>
        <v>1.552074349926386</v>
      </c>
      <c r="AI6" s="374">
        <f t="shared" si="0"/>
        <v>1.5831108782459784</v>
      </c>
      <c r="AJ6" s="374">
        <f t="shared" si="0"/>
        <v>1.6147680379742264</v>
      </c>
      <c r="AK6" s="374">
        <f t="shared" si="0"/>
        <v>1.647058239756465</v>
      </c>
      <c r="AL6" s="374">
        <f t="shared" si="0"/>
        <v>1.6799941424112856</v>
      </c>
      <c r="AM6" s="374">
        <f t="shared" si="0"/>
        <v>1.7135886578932085</v>
      </c>
      <c r="AN6" s="374">
        <f t="shared" si="0"/>
        <v>1.7478549563545918</v>
      </c>
      <c r="AO6" s="374">
        <f t="shared" si="0"/>
        <v>1.7828064713087639</v>
      </c>
      <c r="AP6" s="374">
        <f t="shared" si="0"/>
        <v>1.8184569048964019</v>
      </c>
      <c r="AQ6" s="374">
        <f t="shared" ref="AQ6:BV6" si="1">IF( AP6 = "", 1, AP6 * ( 1 + AQ5 ) )</f>
        <v>1.8548202332572195</v>
      </c>
      <c r="AR6" s="374">
        <f t="shared" si="1"/>
        <v>1.8919107120090726</v>
      </c>
      <c r="AS6" s="374">
        <f t="shared" si="1"/>
        <v>1.9297428818366293</v>
      </c>
      <c r="AT6" s="374">
        <f t="shared" si="1"/>
        <v>1.9683315741917959</v>
      </c>
      <c r="AU6" s="374">
        <f t="shared" si="1"/>
        <v>2.007691917108132</v>
      </c>
      <c r="AV6" s="374">
        <f t="shared" si="1"/>
        <v>2.0478393411315357</v>
      </c>
      <c r="AW6" s="374">
        <f t="shared" si="1"/>
        <v>2.0887895853695251</v>
      </c>
      <c r="AX6" s="374">
        <f t="shared" si="1"/>
        <v>2.1305587036614844</v>
      </c>
      <c r="AY6" s="374">
        <f t="shared" si="1"/>
        <v>2.1731630708722949</v>
      </c>
      <c r="AZ6" s="374">
        <f t="shared" si="1"/>
        <v>2.2166193893118202</v>
      </c>
      <c r="BA6" s="374">
        <f t="shared" si="1"/>
        <v>2.2609446952827597</v>
      </c>
      <c r="BB6" s="374">
        <f t="shared" si="1"/>
        <v>2.3061563657594375</v>
      </c>
      <c r="BC6" s="374">
        <f t="shared" si="1"/>
        <v>2.3522721252001473</v>
      </c>
      <c r="BD6" s="374">
        <f t="shared" si="1"/>
        <v>2.3993100524957209</v>
      </c>
      <c r="BE6" s="374">
        <f t="shared" si="1"/>
        <v>2.4472885880570479</v>
      </c>
      <c r="BF6" s="374">
        <f t="shared" si="1"/>
        <v>2.4962265410443196</v>
      </c>
      <c r="BG6" s="374">
        <f t="shared" si="1"/>
        <v>2.5461430967408396</v>
      </c>
      <c r="BH6" s="374">
        <f t="shared" si="1"/>
        <v>2.5970578240742821</v>
      </c>
      <c r="BI6" s="374">
        <f t="shared" si="1"/>
        <v>2.6489906832883547</v>
      </c>
      <c r="BJ6" s="374">
        <f t="shared" si="1"/>
        <v>2.7019620337678694</v>
      </c>
      <c r="BK6" s="374">
        <f t="shared" si="1"/>
        <v>2.755992642020288</v>
      </c>
      <c r="BL6" s="374">
        <f t="shared" si="1"/>
        <v>2.8111036898168758</v>
      </c>
      <c r="BM6" s="374">
        <f t="shared" si="1"/>
        <v>2.8673167824966499</v>
      </c>
      <c r="BN6" s="374">
        <f t="shared" si="1"/>
        <v>2.9246539574363819</v>
      </c>
      <c r="BO6" s="374">
        <f t="shared" si="1"/>
        <v>2.9831376926899718</v>
      </c>
      <c r="BP6" s="374">
        <f t="shared" si="1"/>
        <v>3.042790915800583</v>
      </c>
      <c r="BQ6" s="374">
        <f t="shared" si="1"/>
        <v>3.1036370127889925</v>
      </c>
      <c r="BR6" s="374">
        <f t="shared" si="1"/>
        <v>3.1656998373216765</v>
      </c>
      <c r="BS6" s="374">
        <f t="shared" si="1"/>
        <v>3.2290037200622317</v>
      </c>
      <c r="BT6" s="374">
        <f t="shared" si="1"/>
        <v>3.2935734782097934</v>
      </c>
      <c r="BU6" s="374">
        <f t="shared" si="1"/>
        <v>3.3594344252281916</v>
      </c>
      <c r="BV6" s="374">
        <f t="shared" si="1"/>
        <v>3.4266123807696602</v>
      </c>
      <c r="BW6" s="374">
        <f t="shared" ref="BW6:CO6" si="2">IF( BV6 = "", 1, BV6 * ( 1 + BW5 ) )</f>
        <v>3.4951336807969868</v>
      </c>
      <c r="BX6" s="374">
        <f t="shared" si="2"/>
        <v>3.5650251879080748</v>
      </c>
      <c r="BY6" s="374">
        <f t="shared" si="2"/>
        <v>3.636314301866963</v>
      </c>
      <c r="BZ6" s="374">
        <f t="shared" si="2"/>
        <v>3.7090289703454324</v>
      </c>
      <c r="CA6" s="374">
        <f t="shared" si="2"/>
        <v>3.7831976998794103</v>
      </c>
      <c r="CB6" s="374">
        <f t="shared" si="2"/>
        <v>3.858849567044468</v>
      </c>
      <c r="CC6" s="374">
        <f t="shared" si="2"/>
        <v>3.9360142298547922</v>
      </c>
      <c r="CD6" s="374">
        <f t="shared" si="2"/>
        <v>4.0147219393900997</v>
      </c>
      <c r="CE6" s="374">
        <f t="shared" si="2"/>
        <v>4.0950035516550534</v>
      </c>
      <c r="CF6" s="374">
        <f t="shared" si="2"/>
        <v>4.1768905396758278</v>
      </c>
      <c r="CG6" s="374">
        <f t="shared" si="2"/>
        <v>4.2604150058385697</v>
      </c>
      <c r="CH6" s="374">
        <f t="shared" si="2"/>
        <v>4.3456096944745859</v>
      </c>
      <c r="CI6" s="374">
        <f t="shared" si="2"/>
        <v>4.4325080046971941</v>
      </c>
      <c r="CJ6" s="374">
        <f t="shared" si="2"/>
        <v>4.521144003495273</v>
      </c>
      <c r="CK6" s="374">
        <f t="shared" si="2"/>
        <v>4.6115524390886398</v>
      </c>
      <c r="CL6" s="374">
        <f t="shared" si="2"/>
        <v>4.7037687545504916</v>
      </c>
      <c r="CM6" s="374">
        <f t="shared" si="2"/>
        <v>4.797829101702253</v>
      </c>
      <c r="CN6" s="374">
        <f t="shared" si="2"/>
        <v>4.8937703552862768</v>
      </c>
      <c r="CO6" s="374">
        <f t="shared" si="2"/>
        <v>4.9916301274219537</v>
      </c>
    </row>
    <row r="7" spans="1:93" s="139" customFormat="1" x14ac:dyDescent="0.2">
      <c r="B7" s="140"/>
      <c r="D7" s="141"/>
      <c r="E7" s="75" t="str">
        <f xml:space="preserve"> InpS!E17</f>
        <v>Cost efficiency assumptions</v>
      </c>
      <c r="F7" s="75">
        <f xml:space="preserve"> InpS!F17</f>
        <v>0</v>
      </c>
      <c r="G7" s="75">
        <f xml:space="preserve"> InpS!G17</f>
        <v>0</v>
      </c>
      <c r="H7" s="136" t="str">
        <f xml:space="preserve"> InpS!H17</f>
        <v>%</v>
      </c>
      <c r="I7" s="216">
        <f xml:space="preserve"> InpS!I17</f>
        <v>0</v>
      </c>
      <c r="J7" s="75">
        <f xml:space="preserve"> InpS!J17</f>
        <v>0</v>
      </c>
      <c r="K7" s="60">
        <f xml:space="preserve"> InpS!K17</f>
        <v>1E-3</v>
      </c>
      <c r="L7" s="60">
        <f xml:space="preserve"> InpS!L17</f>
        <v>1E-3</v>
      </c>
      <c r="M7" s="60">
        <f xml:space="preserve"> InpS!M17</f>
        <v>1E-3</v>
      </c>
      <c r="N7" s="60">
        <f xml:space="preserve"> InpS!N17</f>
        <v>1E-3</v>
      </c>
      <c r="O7" s="60">
        <f xml:space="preserve"> InpS!O17</f>
        <v>1E-3</v>
      </c>
      <c r="P7" s="60">
        <f xml:space="preserve"> InpS!P17</f>
        <v>1E-3</v>
      </c>
      <c r="Q7" s="60">
        <f xml:space="preserve"> InpS!Q17</f>
        <v>1E-3</v>
      </c>
      <c r="R7" s="60">
        <f xml:space="preserve"> InpS!R17</f>
        <v>1E-3</v>
      </c>
      <c r="S7" s="60">
        <f xml:space="preserve"> InpS!S17</f>
        <v>1E-3</v>
      </c>
      <c r="T7" s="60">
        <f xml:space="preserve"> InpS!T17</f>
        <v>1E-3</v>
      </c>
      <c r="U7" s="60">
        <f xml:space="preserve"> InpS!U17</f>
        <v>1E-3</v>
      </c>
      <c r="V7" s="60">
        <f xml:space="preserve"> InpS!V17</f>
        <v>1E-3</v>
      </c>
      <c r="W7" s="60">
        <f xml:space="preserve"> InpS!W17</f>
        <v>1E-3</v>
      </c>
      <c r="X7" s="60">
        <f xml:space="preserve"> InpS!X17</f>
        <v>1E-3</v>
      </c>
      <c r="Y7" s="60">
        <f xml:space="preserve"> InpS!Y17</f>
        <v>1E-3</v>
      </c>
      <c r="Z7" s="60">
        <f xml:space="preserve"> InpS!Z17</f>
        <v>1E-3</v>
      </c>
      <c r="AA7" s="60">
        <f xml:space="preserve"> InpS!AA17</f>
        <v>1E-3</v>
      </c>
      <c r="AB7" s="60">
        <f xml:space="preserve"> InpS!AB17</f>
        <v>1E-3</v>
      </c>
      <c r="AC7" s="60">
        <f xml:space="preserve"> InpS!AC17</f>
        <v>1E-3</v>
      </c>
      <c r="AD7" s="60">
        <f xml:space="preserve"> InpS!AD17</f>
        <v>1E-3</v>
      </c>
      <c r="AE7" s="60">
        <f xml:space="preserve"> InpS!AE17</f>
        <v>1E-3</v>
      </c>
      <c r="AF7" s="60">
        <f xml:space="preserve"> InpS!AF17</f>
        <v>1E-3</v>
      </c>
      <c r="AG7" s="60">
        <f xml:space="preserve"> InpS!AG17</f>
        <v>1E-3</v>
      </c>
      <c r="AH7" s="60">
        <f xml:space="preserve"> InpS!AH17</f>
        <v>1E-3</v>
      </c>
      <c r="AI7" s="60">
        <f xml:space="preserve"> InpS!AI17</f>
        <v>1E-3</v>
      </c>
      <c r="AJ7" s="60">
        <f xml:space="preserve"> InpS!AJ17</f>
        <v>1E-3</v>
      </c>
      <c r="AK7" s="60">
        <f xml:space="preserve"> InpS!AK17</f>
        <v>1E-3</v>
      </c>
      <c r="AL7" s="60">
        <f xml:space="preserve"> InpS!AL17</f>
        <v>1E-3</v>
      </c>
      <c r="AM7" s="60">
        <f xml:space="preserve"> InpS!AM17</f>
        <v>1E-3</v>
      </c>
      <c r="AN7" s="60">
        <f xml:space="preserve"> InpS!AN17</f>
        <v>1E-3</v>
      </c>
      <c r="AO7" s="60">
        <f xml:space="preserve"> InpS!AO17</f>
        <v>1E-3</v>
      </c>
      <c r="AP7" s="60">
        <f xml:space="preserve"> InpS!AP17</f>
        <v>1E-3</v>
      </c>
      <c r="AQ7" s="60">
        <f xml:space="preserve"> InpS!AQ17</f>
        <v>1E-3</v>
      </c>
      <c r="AR7" s="60">
        <f xml:space="preserve"> InpS!AR17</f>
        <v>1E-3</v>
      </c>
      <c r="AS7" s="60">
        <f xml:space="preserve"> InpS!AS17</f>
        <v>1E-3</v>
      </c>
      <c r="AT7" s="60">
        <f xml:space="preserve"> InpS!AT17</f>
        <v>1E-3</v>
      </c>
      <c r="AU7" s="60">
        <f xml:space="preserve"> InpS!AU17</f>
        <v>1E-3</v>
      </c>
      <c r="AV7" s="60">
        <f xml:space="preserve"> InpS!AV17</f>
        <v>1E-3</v>
      </c>
      <c r="AW7" s="60">
        <f xml:space="preserve"> InpS!AW17</f>
        <v>1E-3</v>
      </c>
      <c r="AX7" s="60">
        <f xml:space="preserve"> InpS!AX17</f>
        <v>1E-3</v>
      </c>
      <c r="AY7" s="60">
        <f xml:space="preserve"> InpS!AY17</f>
        <v>1E-3</v>
      </c>
      <c r="AZ7" s="60">
        <f xml:space="preserve"> InpS!AZ17</f>
        <v>1E-3</v>
      </c>
      <c r="BA7" s="60">
        <f xml:space="preserve"> InpS!BA17</f>
        <v>1E-3</v>
      </c>
      <c r="BB7" s="60">
        <f xml:space="preserve"> InpS!BB17</f>
        <v>1E-3</v>
      </c>
      <c r="BC7" s="60">
        <f xml:space="preserve"> InpS!BC17</f>
        <v>1E-3</v>
      </c>
      <c r="BD7" s="60">
        <f xml:space="preserve"> InpS!BD17</f>
        <v>1E-3</v>
      </c>
      <c r="BE7" s="60">
        <f xml:space="preserve"> InpS!BE17</f>
        <v>1E-3</v>
      </c>
      <c r="BF7" s="60">
        <f xml:space="preserve"> InpS!BF17</f>
        <v>1E-3</v>
      </c>
      <c r="BG7" s="60">
        <f xml:space="preserve"> InpS!BG17</f>
        <v>1E-3</v>
      </c>
      <c r="BH7" s="60">
        <f xml:space="preserve"> InpS!BH17</f>
        <v>1E-3</v>
      </c>
      <c r="BI7" s="60">
        <f xml:space="preserve"> InpS!BI17</f>
        <v>1E-3</v>
      </c>
      <c r="BJ7" s="60">
        <f xml:space="preserve"> InpS!BJ17</f>
        <v>1E-3</v>
      </c>
      <c r="BK7" s="60">
        <f xml:space="preserve"> InpS!BK17</f>
        <v>1E-3</v>
      </c>
      <c r="BL7" s="60">
        <f xml:space="preserve"> InpS!BL17</f>
        <v>1E-3</v>
      </c>
      <c r="BM7" s="60">
        <f xml:space="preserve"> InpS!BM17</f>
        <v>1E-3</v>
      </c>
      <c r="BN7" s="60">
        <f xml:space="preserve"> InpS!BN17</f>
        <v>1E-3</v>
      </c>
      <c r="BO7" s="60">
        <f xml:space="preserve"> InpS!BO17</f>
        <v>1E-3</v>
      </c>
      <c r="BP7" s="60">
        <f xml:space="preserve"> InpS!BP17</f>
        <v>1E-3</v>
      </c>
      <c r="BQ7" s="60">
        <f xml:space="preserve"> InpS!BQ17</f>
        <v>1E-3</v>
      </c>
      <c r="BR7" s="60">
        <f xml:space="preserve"> InpS!BR17</f>
        <v>1E-3</v>
      </c>
      <c r="BS7" s="60">
        <f xml:space="preserve"> InpS!BS17</f>
        <v>1E-3</v>
      </c>
      <c r="BT7" s="60">
        <f xml:space="preserve"> InpS!BT17</f>
        <v>1E-3</v>
      </c>
      <c r="BU7" s="60">
        <f xml:space="preserve"> InpS!BU17</f>
        <v>1E-3</v>
      </c>
      <c r="BV7" s="60">
        <f xml:space="preserve"> InpS!BV17</f>
        <v>1E-3</v>
      </c>
      <c r="BW7" s="60">
        <f xml:space="preserve"> InpS!BW17</f>
        <v>1E-3</v>
      </c>
      <c r="BX7" s="60">
        <f xml:space="preserve"> InpS!BX17</f>
        <v>1E-3</v>
      </c>
      <c r="BY7" s="60">
        <f xml:space="preserve"> InpS!BY17</f>
        <v>1E-3</v>
      </c>
      <c r="BZ7" s="60">
        <f xml:space="preserve"> InpS!BZ17</f>
        <v>1E-3</v>
      </c>
      <c r="CA7" s="60">
        <f xml:space="preserve"> InpS!CA17</f>
        <v>1E-3</v>
      </c>
      <c r="CB7" s="60">
        <f xml:space="preserve"> InpS!CB17</f>
        <v>1E-3</v>
      </c>
      <c r="CC7" s="60">
        <f xml:space="preserve"> InpS!CC17</f>
        <v>1E-3</v>
      </c>
      <c r="CD7" s="60">
        <f xml:space="preserve"> InpS!CD17</f>
        <v>1E-3</v>
      </c>
      <c r="CE7" s="60">
        <f xml:space="preserve"> InpS!CE17</f>
        <v>1E-3</v>
      </c>
      <c r="CF7" s="60">
        <f xml:space="preserve"> InpS!CF17</f>
        <v>1E-3</v>
      </c>
      <c r="CG7" s="60">
        <f xml:space="preserve"> InpS!CG17</f>
        <v>1E-3</v>
      </c>
      <c r="CH7" s="60">
        <f xml:space="preserve"> InpS!CH17</f>
        <v>1E-3</v>
      </c>
      <c r="CI7" s="60">
        <f xml:space="preserve"> InpS!CI17</f>
        <v>1E-3</v>
      </c>
      <c r="CJ7" s="60">
        <f xml:space="preserve"> InpS!CJ17</f>
        <v>1E-3</v>
      </c>
      <c r="CK7" s="60">
        <f xml:space="preserve"> InpS!CK17</f>
        <v>1E-3</v>
      </c>
      <c r="CL7" s="60">
        <f xml:space="preserve"> InpS!CL17</f>
        <v>1E-3</v>
      </c>
      <c r="CM7" s="60">
        <f xml:space="preserve"> InpS!CM17</f>
        <v>1E-3</v>
      </c>
      <c r="CN7" s="60">
        <f xml:space="preserve"> InpS!CN17</f>
        <v>1E-3</v>
      </c>
      <c r="CO7" s="60">
        <f xml:space="preserve"> InpS!CO17</f>
        <v>1E-3</v>
      </c>
    </row>
    <row r="8" spans="1:93" x14ac:dyDescent="0.2">
      <c r="E8" t="s">
        <v>172</v>
      </c>
      <c r="H8" s="78" t="s">
        <v>9</v>
      </c>
      <c r="I8" s="217"/>
      <c r="K8" s="375">
        <f t="shared" ref="K8:AP8" si="3">IF( J8 = "", 1, J8 * ( 1 - K7 ) )</f>
        <v>1</v>
      </c>
      <c r="L8" s="375">
        <f t="shared" si="3"/>
        <v>0.999</v>
      </c>
      <c r="M8" s="375">
        <f t="shared" si="3"/>
        <v>0.99800100000000003</v>
      </c>
      <c r="N8" s="375">
        <f t="shared" si="3"/>
        <v>0.997002999</v>
      </c>
      <c r="O8" s="375">
        <f t="shared" si="3"/>
        <v>0.99600599600100004</v>
      </c>
      <c r="P8" s="375">
        <f t="shared" si="3"/>
        <v>0.99500999000499901</v>
      </c>
      <c r="Q8" s="375">
        <f t="shared" si="3"/>
        <v>0.994014980014994</v>
      </c>
      <c r="R8" s="375">
        <f t="shared" si="3"/>
        <v>0.99302096503497905</v>
      </c>
      <c r="S8" s="375">
        <f t="shared" si="3"/>
        <v>0.9920279440699441</v>
      </c>
      <c r="T8" s="375">
        <f t="shared" si="3"/>
        <v>0.99103591612587416</v>
      </c>
      <c r="U8" s="375">
        <f t="shared" si="3"/>
        <v>0.99004488020974823</v>
      </c>
      <c r="V8" s="375">
        <f t="shared" si="3"/>
        <v>0.98905483532953853</v>
      </c>
      <c r="W8" s="375">
        <f t="shared" si="3"/>
        <v>0.98806578049420901</v>
      </c>
      <c r="X8" s="375">
        <f t="shared" si="3"/>
        <v>0.98707771471371475</v>
      </c>
      <c r="Y8" s="375">
        <f t="shared" si="3"/>
        <v>0.98609063699900101</v>
      </c>
      <c r="Z8" s="375">
        <f t="shared" si="3"/>
        <v>0.98510454636200206</v>
      </c>
      <c r="AA8" s="375">
        <f t="shared" si="3"/>
        <v>0.98411944181564004</v>
      </c>
      <c r="AB8" s="375">
        <f t="shared" si="3"/>
        <v>0.98313532237382439</v>
      </c>
      <c r="AC8" s="375">
        <f t="shared" si="3"/>
        <v>0.98215218705145058</v>
      </c>
      <c r="AD8" s="375">
        <f t="shared" si="3"/>
        <v>0.98117003486439913</v>
      </c>
      <c r="AE8" s="375">
        <f t="shared" si="3"/>
        <v>0.98018886482953471</v>
      </c>
      <c r="AF8" s="375">
        <f t="shared" si="3"/>
        <v>0.97920867596470518</v>
      </c>
      <c r="AG8" s="375">
        <f t="shared" si="3"/>
        <v>0.9782294672887405</v>
      </c>
      <c r="AH8" s="375">
        <f t="shared" si="3"/>
        <v>0.97725123782145173</v>
      </c>
      <c r="AI8" s="375">
        <f t="shared" si="3"/>
        <v>0.97627398658363029</v>
      </c>
      <c r="AJ8" s="375">
        <f t="shared" si="3"/>
        <v>0.97529771259704667</v>
      </c>
      <c r="AK8" s="375">
        <f t="shared" si="3"/>
        <v>0.97432241488444959</v>
      </c>
      <c r="AL8" s="375">
        <f t="shared" si="3"/>
        <v>0.97334809246956511</v>
      </c>
      <c r="AM8" s="375">
        <f t="shared" si="3"/>
        <v>0.97237474437709559</v>
      </c>
      <c r="AN8" s="375">
        <f t="shared" si="3"/>
        <v>0.97140236963271853</v>
      </c>
      <c r="AO8" s="375">
        <f t="shared" si="3"/>
        <v>0.97043096726308586</v>
      </c>
      <c r="AP8" s="375">
        <f t="shared" si="3"/>
        <v>0.96946053629582274</v>
      </c>
      <c r="AQ8" s="375">
        <f t="shared" ref="AQ8:BV8" si="4">IF( AP8 = "", 1, AP8 * ( 1 - AQ7 ) )</f>
        <v>0.96849107575952686</v>
      </c>
      <c r="AR8" s="375">
        <f t="shared" si="4"/>
        <v>0.96752258468376728</v>
      </c>
      <c r="AS8" s="375">
        <f t="shared" si="4"/>
        <v>0.96655506209908348</v>
      </c>
      <c r="AT8" s="375">
        <f t="shared" si="4"/>
        <v>0.9655885070369844</v>
      </c>
      <c r="AU8" s="375">
        <f t="shared" si="4"/>
        <v>0.96462291852994742</v>
      </c>
      <c r="AV8" s="375">
        <f t="shared" si="4"/>
        <v>0.96365829561141747</v>
      </c>
      <c r="AW8" s="375">
        <f t="shared" si="4"/>
        <v>0.96269463731580607</v>
      </c>
      <c r="AX8" s="375">
        <f t="shared" si="4"/>
        <v>0.96173194267849027</v>
      </c>
      <c r="AY8" s="375">
        <f t="shared" si="4"/>
        <v>0.96077021073581181</v>
      </c>
      <c r="AZ8" s="375">
        <f t="shared" si="4"/>
        <v>0.959809440525076</v>
      </c>
      <c r="BA8" s="375">
        <f t="shared" si="4"/>
        <v>0.9588496310845509</v>
      </c>
      <c r="BB8" s="375">
        <f t="shared" si="4"/>
        <v>0.9578907814534664</v>
      </c>
      <c r="BC8" s="375">
        <f t="shared" si="4"/>
        <v>0.95693289067201293</v>
      </c>
      <c r="BD8" s="375">
        <f t="shared" si="4"/>
        <v>0.95597595778134092</v>
      </c>
      <c r="BE8" s="375">
        <f t="shared" si="4"/>
        <v>0.95501998182355963</v>
      </c>
      <c r="BF8" s="375">
        <f t="shared" si="4"/>
        <v>0.95406496184173606</v>
      </c>
      <c r="BG8" s="375">
        <f t="shared" si="4"/>
        <v>0.95311089687989436</v>
      </c>
      <c r="BH8" s="375">
        <f t="shared" si="4"/>
        <v>0.95215778598301448</v>
      </c>
      <c r="BI8" s="375">
        <f t="shared" si="4"/>
        <v>0.95120562819703147</v>
      </c>
      <c r="BJ8" s="375">
        <f t="shared" si="4"/>
        <v>0.95025442256883441</v>
      </c>
      <c r="BK8" s="375">
        <f t="shared" si="4"/>
        <v>0.94930416814626561</v>
      </c>
      <c r="BL8" s="375">
        <f t="shared" si="4"/>
        <v>0.9483548639781193</v>
      </c>
      <c r="BM8" s="375">
        <f t="shared" si="4"/>
        <v>0.94740650911414115</v>
      </c>
      <c r="BN8" s="375">
        <f t="shared" si="4"/>
        <v>0.94645910260502697</v>
      </c>
      <c r="BO8" s="375">
        <f t="shared" si="4"/>
        <v>0.94551264350242192</v>
      </c>
      <c r="BP8" s="375">
        <f t="shared" si="4"/>
        <v>0.94456713085891952</v>
      </c>
      <c r="BQ8" s="375">
        <f t="shared" si="4"/>
        <v>0.94362256372806064</v>
      </c>
      <c r="BR8" s="375">
        <f t="shared" si="4"/>
        <v>0.9426789411643326</v>
      </c>
      <c r="BS8" s="375">
        <f t="shared" si="4"/>
        <v>0.94173626222316831</v>
      </c>
      <c r="BT8" s="375">
        <f t="shared" si="4"/>
        <v>0.94079452596094515</v>
      </c>
      <c r="BU8" s="375">
        <f t="shared" si="4"/>
        <v>0.93985373143498419</v>
      </c>
      <c r="BV8" s="375">
        <f t="shared" si="4"/>
        <v>0.93891387770354917</v>
      </c>
      <c r="BW8" s="375">
        <f t="shared" ref="BW8:CO8" si="5">IF( BV8 = "", 1, BV8 * ( 1 - BW7 ) )</f>
        <v>0.93797496382584566</v>
      </c>
      <c r="BX8" s="375">
        <f t="shared" si="5"/>
        <v>0.9370369888620198</v>
      </c>
      <c r="BY8" s="375">
        <f t="shared" si="5"/>
        <v>0.93609995187315775</v>
      </c>
      <c r="BZ8" s="375">
        <f t="shared" si="5"/>
        <v>0.93516385192128459</v>
      </c>
      <c r="CA8" s="375">
        <f t="shared" si="5"/>
        <v>0.93422868806936332</v>
      </c>
      <c r="CB8" s="375">
        <f t="shared" si="5"/>
        <v>0.93329445938129396</v>
      </c>
      <c r="CC8" s="375">
        <f t="shared" si="5"/>
        <v>0.93236116492191268</v>
      </c>
      <c r="CD8" s="375">
        <f t="shared" si="5"/>
        <v>0.93142880375699078</v>
      </c>
      <c r="CE8" s="375">
        <f t="shared" si="5"/>
        <v>0.93049737495323381</v>
      </c>
      <c r="CF8" s="375">
        <f t="shared" si="5"/>
        <v>0.9295668775782806</v>
      </c>
      <c r="CG8" s="375">
        <f t="shared" si="5"/>
        <v>0.92863731070070232</v>
      </c>
      <c r="CH8" s="375">
        <f t="shared" si="5"/>
        <v>0.92770867339000163</v>
      </c>
      <c r="CI8" s="375">
        <f t="shared" si="5"/>
        <v>0.92678096471661164</v>
      </c>
      <c r="CJ8" s="375">
        <f t="shared" si="5"/>
        <v>0.92585418375189499</v>
      </c>
      <c r="CK8" s="375">
        <f t="shared" si="5"/>
        <v>0.92492832956814308</v>
      </c>
      <c r="CL8" s="375">
        <f t="shared" si="5"/>
        <v>0.92400340123857494</v>
      </c>
      <c r="CM8" s="375">
        <f t="shared" si="5"/>
        <v>0.92307939783733639</v>
      </c>
      <c r="CN8" s="375">
        <f t="shared" si="5"/>
        <v>0.92215631843949908</v>
      </c>
      <c r="CO8" s="375">
        <f t="shared" si="5"/>
        <v>0.92123416212105957</v>
      </c>
    </row>
    <row r="9" spans="1:93" ht="3" customHeight="1" x14ac:dyDescent="0.2">
      <c r="A9" s="14"/>
      <c r="B9" s="14"/>
      <c r="C9" s="7"/>
      <c r="D9" s="73"/>
      <c r="E9" s="16"/>
      <c r="F9" s="17"/>
      <c r="G9" s="16"/>
      <c r="H9" s="76"/>
      <c r="I9" s="214"/>
      <c r="J9" s="7"/>
      <c r="K9" s="16"/>
      <c r="L9" t="s">
        <v>96</v>
      </c>
    </row>
    <row r="10" spans="1:93" x14ac:dyDescent="0.2">
      <c r="I10" s="217"/>
    </row>
    <row r="11" spans="1:93" ht="13.5" thickBot="1" x14ac:dyDescent="0.25">
      <c r="A11" s="58" t="s">
        <v>26</v>
      </c>
      <c r="B11" s="9"/>
      <c r="C11" s="8"/>
      <c r="D11" s="72"/>
      <c r="E11" s="11"/>
      <c r="F11" s="12"/>
      <c r="G11" s="12"/>
      <c r="H11" s="12"/>
      <c r="I11" s="21"/>
      <c r="J11" s="13"/>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row>
    <row r="12" spans="1:93" ht="3" customHeight="1" outlineLevel="1" thickTop="1" x14ac:dyDescent="0.2">
      <c r="A12" s="14"/>
      <c r="B12" s="14"/>
      <c r="C12" s="7"/>
      <c r="D12" s="73"/>
      <c r="E12" s="16"/>
      <c r="F12" s="17"/>
      <c r="G12" s="16"/>
      <c r="H12" s="76"/>
      <c r="I12" s="214"/>
      <c r="J12" s="13"/>
      <c r="K12" s="16"/>
    </row>
    <row r="13" spans="1:93" outlineLevel="1" x14ac:dyDescent="0.2">
      <c r="B13" s="61" t="s">
        <v>30</v>
      </c>
      <c r="I13" s="217"/>
    </row>
    <row r="14" spans="1:93" outlineLevel="1" x14ac:dyDescent="0.2">
      <c r="E14" s="18" t="str">
        <f xml:space="preserve"> UserInput!E16</f>
        <v>Length of mains per plot (including comm pipe)</v>
      </c>
      <c r="F14" s="18">
        <f xml:space="preserve"> UserInput!F16</f>
        <v>0</v>
      </c>
      <c r="G14" s="19">
        <f xml:space="preserve"> UserInput!G16</f>
        <v>8.4</v>
      </c>
      <c r="H14" s="80" t="str">
        <f xml:space="preserve"> UserInput!H16</f>
        <v>m/plot</v>
      </c>
      <c r="I14" s="217"/>
    </row>
    <row r="15" spans="1:93" outlineLevel="1" x14ac:dyDescent="0.2">
      <c r="E15" s="18" t="str">
        <f xml:space="preserve"> UserInput!E11</f>
        <v>Fewer than 10 plots - no boundary meter</v>
      </c>
      <c r="G15" s="213" t="b">
        <f xml:space="preserve"> UserInput!G11</f>
        <v>0</v>
      </c>
      <c r="H15" s="80" t="str">
        <f xml:space="preserve"> UserInput!H11</f>
        <v>Boolean</v>
      </c>
      <c r="I15" s="221"/>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row>
    <row r="16" spans="1:93" outlineLevel="1" x14ac:dyDescent="0.2">
      <c r="E16" s="18" t="str">
        <f xml:space="preserve"> UserInput!E17</f>
        <v>Comm pipe length</v>
      </c>
      <c r="G16" s="19">
        <f xml:space="preserve"> UserInput!G17</f>
        <v>4</v>
      </c>
      <c r="H16" s="80" t="str">
        <f xml:space="preserve"> UserInput!H17</f>
        <v>m</v>
      </c>
      <c r="I16" s="221"/>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row>
    <row r="17" spans="2:10" outlineLevel="1" x14ac:dyDescent="0.2">
      <c r="E17" s="45" t="str">
        <f xml:space="preserve"> InpC!E16</f>
        <v>Water: mains cost per metre</v>
      </c>
      <c r="G17" s="19">
        <f xml:space="preserve"> InpC!G16</f>
        <v>70.886090559593669</v>
      </c>
      <c r="H17" s="239" t="str">
        <f xml:space="preserve"> InpC!H16</f>
        <v>£/m</v>
      </c>
      <c r="I17" s="217"/>
    </row>
    <row r="18" spans="2:10" outlineLevel="1" x14ac:dyDescent="0.2">
      <c r="E18" s="18" t="str">
        <f xml:space="preserve"> InpC!E$29</f>
        <v>Overhead rate</v>
      </c>
      <c r="G18" s="60">
        <f xml:space="preserve"> InpC!G$29</f>
        <v>4.3400000000000001E-2</v>
      </c>
      <c r="H18" s="80" t="str">
        <f xml:space="preserve"> InpC!H$29</f>
        <v>%</v>
      </c>
      <c r="I18" s="218"/>
    </row>
    <row r="19" spans="2:10" outlineLevel="1" x14ac:dyDescent="0.2">
      <c r="E19" t="s">
        <v>256</v>
      </c>
      <c r="G19" s="89">
        <f xml:space="preserve"> G17 * ( 1 + G18 )</f>
        <v>73.962546889880045</v>
      </c>
      <c r="H19" s="80" t="str">
        <f xml:space="preserve"> InpC!H18</f>
        <v>£/m</v>
      </c>
      <c r="I19" s="217"/>
    </row>
    <row r="20" spans="2:10" outlineLevel="1" x14ac:dyDescent="0.2">
      <c r="E20" t="s">
        <v>252</v>
      </c>
      <c r="G20" s="55">
        <f xml:space="preserve"> IF( G15, G16, G14 )</f>
        <v>8.4</v>
      </c>
      <c r="H20" s="80" t="str">
        <f xml:space="preserve"> InpC!H19</f>
        <v>£/m</v>
      </c>
      <c r="I20" s="217"/>
    </row>
    <row r="21" spans="2:10" outlineLevel="1" x14ac:dyDescent="0.2">
      <c r="I21" s="217"/>
    </row>
    <row r="22" spans="2:10" outlineLevel="1" x14ac:dyDescent="0.2">
      <c r="B22" s="61" t="s">
        <v>131</v>
      </c>
      <c r="I22" s="217"/>
    </row>
    <row r="23" spans="2:10" outlineLevel="1" x14ac:dyDescent="0.2">
      <c r="E23" s="18" t="str">
        <f xml:space="preserve"> UserInput!E$22</f>
        <v>Flats</v>
      </c>
      <c r="F23" s="18"/>
      <c r="G23" s="19">
        <f xml:space="preserve"> UserInput!G$22</f>
        <v>12</v>
      </c>
      <c r="H23" s="80" t="str">
        <f xml:space="preserve"> UserInput!H$22</f>
        <v>Properties</v>
      </c>
      <c r="I23" s="219"/>
      <c r="J23" t="s">
        <v>96</v>
      </c>
    </row>
    <row r="24" spans="2:10" outlineLevel="1" x14ac:dyDescent="0.2">
      <c r="E24" s="18" t="str">
        <f xml:space="preserve"> UserInput!E$23</f>
        <v>Terraced houses</v>
      </c>
      <c r="F24" s="18"/>
      <c r="G24" s="19">
        <f xml:space="preserve"> UserInput!G$23</f>
        <v>26</v>
      </c>
      <c r="H24" s="80" t="str">
        <f xml:space="preserve"> UserInput!H$23</f>
        <v>Properties</v>
      </c>
      <c r="I24" s="219"/>
    </row>
    <row r="25" spans="2:10" outlineLevel="1" x14ac:dyDescent="0.2">
      <c r="E25" s="18" t="str">
        <f xml:space="preserve"> UserInput!E$24</f>
        <v>Semi-detached houses</v>
      </c>
      <c r="F25" s="18"/>
      <c r="G25" s="54">
        <f xml:space="preserve"> UserInput!G$24</f>
        <v>24</v>
      </c>
      <c r="H25" s="80" t="str">
        <f xml:space="preserve"> UserInput!H$24</f>
        <v>Properties</v>
      </c>
      <c r="I25" s="219"/>
    </row>
    <row r="26" spans="2:10" outlineLevel="1" x14ac:dyDescent="0.2">
      <c r="E26" s="18" t="str">
        <f xml:space="preserve"> UserInput!E$25</f>
        <v>Detached houses</v>
      </c>
      <c r="F26" s="18"/>
      <c r="G26" s="54">
        <f xml:space="preserve"> UserInput!G$25</f>
        <v>18</v>
      </c>
      <c r="H26" s="80" t="str">
        <f xml:space="preserve"> UserInput!H$25</f>
        <v>Properties</v>
      </c>
      <c r="I26" s="219"/>
    </row>
    <row r="27" spans="2:10" outlineLevel="1" x14ac:dyDescent="0.2">
      <c r="E27" s="18" t="str">
        <f xml:space="preserve"> UserInput!E57</f>
        <v>Number of standard users</v>
      </c>
      <c r="F27" s="18"/>
      <c r="G27" s="54">
        <f xml:space="preserve"> UserInput!G57</f>
        <v>0</v>
      </c>
      <c r="H27" s="80" t="str">
        <f xml:space="preserve"> UserInput!H57</f>
        <v>Properties</v>
      </c>
      <c r="I27" s="219"/>
    </row>
    <row r="28" spans="2:10" outlineLevel="1" x14ac:dyDescent="0.2">
      <c r="E28" s="18" t="str">
        <f xml:space="preserve"> UserInput!E58</f>
        <v>Number of intermediate users</v>
      </c>
      <c r="F28" s="18"/>
      <c r="G28" s="54">
        <f xml:space="preserve"> UserInput!G58</f>
        <v>0</v>
      </c>
      <c r="H28" s="80" t="str">
        <f xml:space="preserve"> UserInput!H58</f>
        <v>Properties</v>
      </c>
      <c r="I28" s="219"/>
    </row>
    <row r="29" spans="2:10" outlineLevel="1" x14ac:dyDescent="0.2">
      <c r="E29" s="18" t="str">
        <f xml:space="preserve"> UserInput!E59</f>
        <v>Number of large users</v>
      </c>
      <c r="F29" s="18"/>
      <c r="G29" s="54">
        <f xml:space="preserve"> UserInput!G59</f>
        <v>0</v>
      </c>
      <c r="H29" s="80" t="str">
        <f xml:space="preserve"> UserInput!H59</f>
        <v>Properties</v>
      </c>
      <c r="I29" s="219"/>
    </row>
    <row r="30" spans="2:10" outlineLevel="1" x14ac:dyDescent="0.2">
      <c r="E30" s="189" t="s">
        <v>123</v>
      </c>
      <c r="F30" s="189"/>
      <c r="G30" s="212">
        <f>SUM(G23:G29)</f>
        <v>80</v>
      </c>
      <c r="H30" s="244" t="s">
        <v>104</v>
      </c>
      <c r="I30" s="219"/>
    </row>
    <row r="31" spans="2:10" outlineLevel="1" x14ac:dyDescent="0.2">
      <c r="I31" s="217"/>
    </row>
    <row r="32" spans="2:10" outlineLevel="1" x14ac:dyDescent="0.2">
      <c r="E32" s="18" t="str">
        <f xml:space="preserve"> UserInput!E$22</f>
        <v>Flats</v>
      </c>
      <c r="F32" s="18"/>
      <c r="G32" s="66">
        <f xml:space="preserve"> UserInput!G29</f>
        <v>2.2400000000000002</v>
      </c>
      <c r="H32" s="80" t="str">
        <f xml:space="preserve"> UserInput!H29</f>
        <v>People</v>
      </c>
      <c r="I32" s="219"/>
      <c r="J32" t="s">
        <v>96</v>
      </c>
    </row>
    <row r="33" spans="5:93" outlineLevel="1" x14ac:dyDescent="0.2">
      <c r="E33" s="18" t="str">
        <f xml:space="preserve"> UserInput!E$23</f>
        <v>Terraced houses</v>
      </c>
      <c r="F33" s="18"/>
      <c r="G33" s="66">
        <f xml:space="preserve"> UserInput!G30</f>
        <v>2.2400000000000002</v>
      </c>
      <c r="H33" s="80" t="str">
        <f xml:space="preserve"> UserInput!H30</f>
        <v>People</v>
      </c>
      <c r="I33" s="219"/>
    </row>
    <row r="34" spans="5:93" outlineLevel="1" x14ac:dyDescent="0.2">
      <c r="E34" s="18" t="str">
        <f xml:space="preserve"> UserInput!E$24</f>
        <v>Semi-detached houses</v>
      </c>
      <c r="F34" s="18"/>
      <c r="G34" s="66">
        <f xml:space="preserve"> UserInput!G31</f>
        <v>2.4900000000000002</v>
      </c>
      <c r="H34" s="80" t="str">
        <f xml:space="preserve"> UserInput!H31</f>
        <v>People</v>
      </c>
      <c r="I34" s="219"/>
    </row>
    <row r="35" spans="5:93" outlineLevel="1" x14ac:dyDescent="0.2">
      <c r="E35" s="18" t="str">
        <f xml:space="preserve"> UserInput!E$25</f>
        <v>Detached houses</v>
      </c>
      <c r="F35" s="18"/>
      <c r="G35" s="66">
        <f xml:space="preserve"> UserInput!G32</f>
        <v>2.6</v>
      </c>
      <c r="H35" s="80" t="str">
        <f xml:space="preserve"> UserInput!H32</f>
        <v>People</v>
      </c>
      <c r="I35" s="219"/>
    </row>
    <row r="36" spans="5:93" outlineLevel="1" x14ac:dyDescent="0.2">
      <c r="G36" s="82"/>
      <c r="I36" s="217"/>
    </row>
    <row r="37" spans="5:93" outlineLevel="1" x14ac:dyDescent="0.2">
      <c r="E37" t="s">
        <v>317</v>
      </c>
      <c r="G37" s="95">
        <f xml:space="preserve"> SUMPRODUCT( G23:G26, G32:G35 )</f>
        <v>191.68</v>
      </c>
      <c r="H37" s="78" t="s">
        <v>85</v>
      </c>
      <c r="I37" s="217"/>
    </row>
    <row r="38" spans="5:93" outlineLevel="1" x14ac:dyDescent="0.2">
      <c r="G38" s="82"/>
      <c r="I38" s="217"/>
    </row>
    <row r="39" spans="5:93" outlineLevel="1" x14ac:dyDescent="0.2">
      <c r="E39" s="18" t="str">
        <f xml:space="preserve"> UserInput!E$26</f>
        <v>Number of flats to each plot</v>
      </c>
      <c r="F39" s="18">
        <f xml:space="preserve"> UserInput!F$26</f>
        <v>0</v>
      </c>
      <c r="G39" s="19">
        <f xml:space="preserve"> UserInput!G$26</f>
        <v>4</v>
      </c>
      <c r="H39" s="80" t="str">
        <f xml:space="preserve"> UserInput!H$26</f>
        <v>Properties</v>
      </c>
      <c r="I39" s="219"/>
    </row>
    <row r="40" spans="5:93" outlineLevel="1" x14ac:dyDescent="0.2">
      <c r="E40" t="s">
        <v>250</v>
      </c>
      <c r="G40" s="132">
        <f xml:space="preserve"> G23 / MAX( 1, G39 ) + SUM( G24:G26 )</f>
        <v>71</v>
      </c>
      <c r="H40" s="78" t="s">
        <v>251</v>
      </c>
      <c r="I40" s="217"/>
    </row>
    <row r="41" spans="5:93" outlineLevel="1" x14ac:dyDescent="0.2">
      <c r="G41" s="82"/>
      <c r="I41" s="217"/>
    </row>
    <row r="42" spans="5:93" outlineLevel="1" x14ac:dyDescent="0.2">
      <c r="E42" s="18" t="str">
        <f xml:space="preserve"> UserInput!E$8</f>
        <v>Pre-AMP7 NAV</v>
      </c>
      <c r="G42" s="19" t="b">
        <f xml:space="preserve"> UserInput!G$8</f>
        <v>0</v>
      </c>
      <c r="H42" s="45" t="str">
        <f xml:space="preserve"> UserInput!H$8</f>
        <v>Boolean</v>
      </c>
      <c r="I42" s="217"/>
    </row>
    <row r="43" spans="5:93" outlineLevel="1" x14ac:dyDescent="0.2">
      <c r="E43" s="20" t="s">
        <v>522</v>
      </c>
      <c r="G43" s="19" t="b">
        <f xml:space="preserve"> NOT( UserInput!G6 )</f>
        <v>1</v>
      </c>
      <c r="H43" s="144" t="s">
        <v>138</v>
      </c>
      <c r="I43" s="217"/>
    </row>
    <row r="44" spans="5:93" outlineLevel="1" x14ac:dyDescent="0.2">
      <c r="E44" s="18" t="str">
        <f xml:space="preserve"> InpC!E54</f>
        <v>Mains application design and agreement</v>
      </c>
      <c r="G44" s="19">
        <f xml:space="preserve"> InpC!G54 * OR( $G$42, $G$43 )</f>
        <v>1602.185941229365</v>
      </c>
      <c r="H44" s="80" t="str">
        <f xml:space="preserve"> InpC!H54</f>
        <v>£</v>
      </c>
      <c r="I44" s="220">
        <f xml:space="preserve"> SUM( K44:CO44 )</f>
        <v>1602.185941229365</v>
      </c>
      <c r="K44" s="55">
        <f t="shared" ref="K44:AP44" si="6" xml:space="preserve"> IF( J44 = "", $G44, 0 )</f>
        <v>1602.185941229365</v>
      </c>
      <c r="L44" s="55">
        <f t="shared" si="6"/>
        <v>0</v>
      </c>
      <c r="M44" s="55">
        <f t="shared" si="6"/>
        <v>0</v>
      </c>
      <c r="N44" s="55">
        <f t="shared" si="6"/>
        <v>0</v>
      </c>
      <c r="O44" s="55">
        <f t="shared" si="6"/>
        <v>0</v>
      </c>
      <c r="P44" s="55">
        <f t="shared" si="6"/>
        <v>0</v>
      </c>
      <c r="Q44" s="55">
        <f t="shared" si="6"/>
        <v>0</v>
      </c>
      <c r="R44" s="55">
        <f t="shared" si="6"/>
        <v>0</v>
      </c>
      <c r="S44" s="55">
        <f t="shared" si="6"/>
        <v>0</v>
      </c>
      <c r="T44" s="55">
        <f t="shared" si="6"/>
        <v>0</v>
      </c>
      <c r="U44" s="55">
        <f t="shared" si="6"/>
        <v>0</v>
      </c>
      <c r="V44" s="55">
        <f t="shared" si="6"/>
        <v>0</v>
      </c>
      <c r="W44" s="55">
        <f t="shared" si="6"/>
        <v>0</v>
      </c>
      <c r="X44" s="55">
        <f t="shared" si="6"/>
        <v>0</v>
      </c>
      <c r="Y44" s="55">
        <f t="shared" si="6"/>
        <v>0</v>
      </c>
      <c r="Z44" s="55">
        <f t="shared" si="6"/>
        <v>0</v>
      </c>
      <c r="AA44" s="55">
        <f t="shared" si="6"/>
        <v>0</v>
      </c>
      <c r="AB44" s="55">
        <f t="shared" si="6"/>
        <v>0</v>
      </c>
      <c r="AC44" s="55">
        <f t="shared" si="6"/>
        <v>0</v>
      </c>
      <c r="AD44" s="55">
        <f t="shared" si="6"/>
        <v>0</v>
      </c>
      <c r="AE44" s="55">
        <f t="shared" si="6"/>
        <v>0</v>
      </c>
      <c r="AF44" s="55">
        <f t="shared" si="6"/>
        <v>0</v>
      </c>
      <c r="AG44" s="55">
        <f t="shared" si="6"/>
        <v>0</v>
      </c>
      <c r="AH44" s="55">
        <f t="shared" si="6"/>
        <v>0</v>
      </c>
      <c r="AI44" s="55">
        <f t="shared" si="6"/>
        <v>0</v>
      </c>
      <c r="AJ44" s="55">
        <f t="shared" si="6"/>
        <v>0</v>
      </c>
      <c r="AK44" s="55">
        <f t="shared" si="6"/>
        <v>0</v>
      </c>
      <c r="AL44" s="55">
        <f t="shared" si="6"/>
        <v>0</v>
      </c>
      <c r="AM44" s="55">
        <f t="shared" si="6"/>
        <v>0</v>
      </c>
      <c r="AN44" s="55">
        <f t="shared" si="6"/>
        <v>0</v>
      </c>
      <c r="AO44" s="55">
        <f t="shared" si="6"/>
        <v>0</v>
      </c>
      <c r="AP44" s="55">
        <f t="shared" si="6"/>
        <v>0</v>
      </c>
      <c r="AQ44" s="55">
        <f t="shared" ref="AQ44:BV44" si="7" xml:space="preserve"> IF( AP44 = "", $G44, 0 )</f>
        <v>0</v>
      </c>
      <c r="AR44" s="55">
        <f t="shared" si="7"/>
        <v>0</v>
      </c>
      <c r="AS44" s="55">
        <f t="shared" si="7"/>
        <v>0</v>
      </c>
      <c r="AT44" s="55">
        <f t="shared" si="7"/>
        <v>0</v>
      </c>
      <c r="AU44" s="55">
        <f t="shared" si="7"/>
        <v>0</v>
      </c>
      <c r="AV44" s="55">
        <f t="shared" si="7"/>
        <v>0</v>
      </c>
      <c r="AW44" s="55">
        <f t="shared" si="7"/>
        <v>0</v>
      </c>
      <c r="AX44" s="55">
        <f t="shared" si="7"/>
        <v>0</v>
      </c>
      <c r="AY44" s="55">
        <f t="shared" si="7"/>
        <v>0</v>
      </c>
      <c r="AZ44" s="55">
        <f t="shared" si="7"/>
        <v>0</v>
      </c>
      <c r="BA44" s="55">
        <f t="shared" si="7"/>
        <v>0</v>
      </c>
      <c r="BB44" s="55">
        <f t="shared" si="7"/>
        <v>0</v>
      </c>
      <c r="BC44" s="55">
        <f t="shared" si="7"/>
        <v>0</v>
      </c>
      <c r="BD44" s="55">
        <f t="shared" si="7"/>
        <v>0</v>
      </c>
      <c r="BE44" s="55">
        <f t="shared" si="7"/>
        <v>0</v>
      </c>
      <c r="BF44" s="55">
        <f t="shared" si="7"/>
        <v>0</v>
      </c>
      <c r="BG44" s="55">
        <f t="shared" si="7"/>
        <v>0</v>
      </c>
      <c r="BH44" s="55">
        <f t="shared" si="7"/>
        <v>0</v>
      </c>
      <c r="BI44" s="55">
        <f t="shared" si="7"/>
        <v>0</v>
      </c>
      <c r="BJ44" s="55">
        <f t="shared" si="7"/>
        <v>0</v>
      </c>
      <c r="BK44" s="55">
        <f t="shared" si="7"/>
        <v>0</v>
      </c>
      <c r="BL44" s="55">
        <f t="shared" si="7"/>
        <v>0</v>
      </c>
      <c r="BM44" s="55">
        <f t="shared" si="7"/>
        <v>0</v>
      </c>
      <c r="BN44" s="55">
        <f t="shared" si="7"/>
        <v>0</v>
      </c>
      <c r="BO44" s="55">
        <f t="shared" si="7"/>
        <v>0</v>
      </c>
      <c r="BP44" s="55">
        <f t="shared" si="7"/>
        <v>0</v>
      </c>
      <c r="BQ44" s="55">
        <f t="shared" si="7"/>
        <v>0</v>
      </c>
      <c r="BR44" s="55">
        <f t="shared" si="7"/>
        <v>0</v>
      </c>
      <c r="BS44" s="55">
        <f t="shared" si="7"/>
        <v>0</v>
      </c>
      <c r="BT44" s="55">
        <f t="shared" si="7"/>
        <v>0</v>
      </c>
      <c r="BU44" s="55">
        <f t="shared" si="7"/>
        <v>0</v>
      </c>
      <c r="BV44" s="55">
        <f t="shared" si="7"/>
        <v>0</v>
      </c>
      <c r="BW44" s="55">
        <f t="shared" ref="BW44:CO44" si="8" xml:space="preserve"> IF( BV44 = "", $G44, 0 )</f>
        <v>0</v>
      </c>
      <c r="BX44" s="55">
        <f t="shared" si="8"/>
        <v>0</v>
      </c>
      <c r="BY44" s="55">
        <f t="shared" si="8"/>
        <v>0</v>
      </c>
      <c r="BZ44" s="55">
        <f t="shared" si="8"/>
        <v>0</v>
      </c>
      <c r="CA44" s="55">
        <f t="shared" si="8"/>
        <v>0</v>
      </c>
      <c r="CB44" s="55">
        <f t="shared" si="8"/>
        <v>0</v>
      </c>
      <c r="CC44" s="55">
        <f t="shared" si="8"/>
        <v>0</v>
      </c>
      <c r="CD44" s="55">
        <f t="shared" si="8"/>
        <v>0</v>
      </c>
      <c r="CE44" s="55">
        <f t="shared" si="8"/>
        <v>0</v>
      </c>
      <c r="CF44" s="55">
        <f t="shared" si="8"/>
        <v>0</v>
      </c>
      <c r="CG44" s="55">
        <f t="shared" si="8"/>
        <v>0</v>
      </c>
      <c r="CH44" s="55">
        <f t="shared" si="8"/>
        <v>0</v>
      </c>
      <c r="CI44" s="55">
        <f t="shared" si="8"/>
        <v>0</v>
      </c>
      <c r="CJ44" s="55">
        <f t="shared" si="8"/>
        <v>0</v>
      </c>
      <c r="CK44" s="55">
        <f t="shared" si="8"/>
        <v>0</v>
      </c>
      <c r="CL44" s="55">
        <f t="shared" si="8"/>
        <v>0</v>
      </c>
      <c r="CM44" s="55">
        <f t="shared" si="8"/>
        <v>0</v>
      </c>
      <c r="CN44" s="55">
        <f t="shared" si="8"/>
        <v>0</v>
      </c>
      <c r="CO44" s="55">
        <f t="shared" si="8"/>
        <v>0</v>
      </c>
    </row>
    <row r="45" spans="5:93" outlineLevel="1" x14ac:dyDescent="0.2">
      <c r="G45" s="82"/>
      <c r="I45" s="217"/>
    </row>
    <row r="46" spans="5:93" outlineLevel="1" x14ac:dyDescent="0.2">
      <c r="E46" t="s">
        <v>132</v>
      </c>
      <c r="G46" s="138">
        <f xml:space="preserve"> G19 * G40 * G20 * OR( $G$42, $G$43 )</f>
        <v>44111.262965124457</v>
      </c>
      <c r="H46" s="78" t="s">
        <v>8</v>
      </c>
      <c r="I46" s="222">
        <f xml:space="preserve"> SUM( K46:CO46 )</f>
        <v>44111.262965124457</v>
      </c>
      <c r="K46" s="89">
        <f xml:space="preserve"> IF( J46 = "", $G46, 0 )</f>
        <v>44111.262965124457</v>
      </c>
      <c r="L46" s="89">
        <f t="shared" ref="L46:BW48" si="9" xml:space="preserve"> IF( K46 = "", $G46, 0 )</f>
        <v>0</v>
      </c>
      <c r="M46" s="89">
        <f t="shared" si="9"/>
        <v>0</v>
      </c>
      <c r="N46" s="89">
        <f t="shared" si="9"/>
        <v>0</v>
      </c>
      <c r="O46" s="89">
        <f t="shared" si="9"/>
        <v>0</v>
      </c>
      <c r="P46" s="89">
        <f t="shared" si="9"/>
        <v>0</v>
      </c>
      <c r="Q46" s="89">
        <f t="shared" si="9"/>
        <v>0</v>
      </c>
      <c r="R46" s="89">
        <f t="shared" si="9"/>
        <v>0</v>
      </c>
      <c r="S46" s="89">
        <f t="shared" si="9"/>
        <v>0</v>
      </c>
      <c r="T46" s="89">
        <f t="shared" si="9"/>
        <v>0</v>
      </c>
      <c r="U46" s="89">
        <f t="shared" si="9"/>
        <v>0</v>
      </c>
      <c r="V46" s="89">
        <f t="shared" si="9"/>
        <v>0</v>
      </c>
      <c r="W46" s="89">
        <f t="shared" si="9"/>
        <v>0</v>
      </c>
      <c r="X46" s="89">
        <f t="shared" si="9"/>
        <v>0</v>
      </c>
      <c r="Y46" s="89">
        <f t="shared" si="9"/>
        <v>0</v>
      </c>
      <c r="Z46" s="89">
        <f t="shared" si="9"/>
        <v>0</v>
      </c>
      <c r="AA46" s="89">
        <f t="shared" si="9"/>
        <v>0</v>
      </c>
      <c r="AB46" s="89">
        <f t="shared" si="9"/>
        <v>0</v>
      </c>
      <c r="AC46" s="89">
        <f t="shared" si="9"/>
        <v>0</v>
      </c>
      <c r="AD46" s="89">
        <f t="shared" si="9"/>
        <v>0</v>
      </c>
      <c r="AE46" s="89">
        <f t="shared" si="9"/>
        <v>0</v>
      </c>
      <c r="AF46" s="89">
        <f t="shared" si="9"/>
        <v>0</v>
      </c>
      <c r="AG46" s="89">
        <f t="shared" si="9"/>
        <v>0</v>
      </c>
      <c r="AH46" s="89">
        <f t="shared" si="9"/>
        <v>0</v>
      </c>
      <c r="AI46" s="89">
        <f t="shared" si="9"/>
        <v>0</v>
      </c>
      <c r="AJ46" s="89">
        <f t="shared" si="9"/>
        <v>0</v>
      </c>
      <c r="AK46" s="89">
        <f t="shared" si="9"/>
        <v>0</v>
      </c>
      <c r="AL46" s="89">
        <f t="shared" si="9"/>
        <v>0</v>
      </c>
      <c r="AM46" s="89">
        <f t="shared" si="9"/>
        <v>0</v>
      </c>
      <c r="AN46" s="89">
        <f t="shared" si="9"/>
        <v>0</v>
      </c>
      <c r="AO46" s="89">
        <f t="shared" si="9"/>
        <v>0</v>
      </c>
      <c r="AP46" s="89">
        <f t="shared" si="9"/>
        <v>0</v>
      </c>
      <c r="AQ46" s="89">
        <f t="shared" si="9"/>
        <v>0</v>
      </c>
      <c r="AR46" s="89">
        <f t="shared" si="9"/>
        <v>0</v>
      </c>
      <c r="AS46" s="89">
        <f t="shared" si="9"/>
        <v>0</v>
      </c>
      <c r="AT46" s="89">
        <f t="shared" si="9"/>
        <v>0</v>
      </c>
      <c r="AU46" s="89">
        <f t="shared" si="9"/>
        <v>0</v>
      </c>
      <c r="AV46" s="89">
        <f t="shared" si="9"/>
        <v>0</v>
      </c>
      <c r="AW46" s="89">
        <f t="shared" si="9"/>
        <v>0</v>
      </c>
      <c r="AX46" s="89">
        <f t="shared" si="9"/>
        <v>0</v>
      </c>
      <c r="AY46" s="89">
        <f t="shared" si="9"/>
        <v>0</v>
      </c>
      <c r="AZ46" s="89">
        <f t="shared" si="9"/>
        <v>0</v>
      </c>
      <c r="BA46" s="89">
        <f t="shared" si="9"/>
        <v>0</v>
      </c>
      <c r="BB46" s="89">
        <f t="shared" si="9"/>
        <v>0</v>
      </c>
      <c r="BC46" s="89">
        <f t="shared" si="9"/>
        <v>0</v>
      </c>
      <c r="BD46" s="89">
        <f t="shared" si="9"/>
        <v>0</v>
      </c>
      <c r="BE46" s="89">
        <f t="shared" si="9"/>
        <v>0</v>
      </c>
      <c r="BF46" s="89">
        <f t="shared" si="9"/>
        <v>0</v>
      </c>
      <c r="BG46" s="89">
        <f t="shared" si="9"/>
        <v>0</v>
      </c>
      <c r="BH46" s="89">
        <f t="shared" si="9"/>
        <v>0</v>
      </c>
      <c r="BI46" s="89">
        <f t="shared" si="9"/>
        <v>0</v>
      </c>
      <c r="BJ46" s="89">
        <f t="shared" si="9"/>
        <v>0</v>
      </c>
      <c r="BK46" s="89">
        <f t="shared" si="9"/>
        <v>0</v>
      </c>
      <c r="BL46" s="89">
        <f t="shared" si="9"/>
        <v>0</v>
      </c>
      <c r="BM46" s="89">
        <f t="shared" si="9"/>
        <v>0</v>
      </c>
      <c r="BN46" s="89">
        <f t="shared" si="9"/>
        <v>0</v>
      </c>
      <c r="BO46" s="89">
        <f t="shared" si="9"/>
        <v>0</v>
      </c>
      <c r="BP46" s="89">
        <f t="shared" si="9"/>
        <v>0</v>
      </c>
      <c r="BQ46" s="89">
        <f t="shared" si="9"/>
        <v>0</v>
      </c>
      <c r="BR46" s="89">
        <f t="shared" si="9"/>
        <v>0</v>
      </c>
      <c r="BS46" s="89">
        <f t="shared" si="9"/>
        <v>0</v>
      </c>
      <c r="BT46" s="89">
        <f t="shared" si="9"/>
        <v>0</v>
      </c>
      <c r="BU46" s="89">
        <f t="shared" si="9"/>
        <v>0</v>
      </c>
      <c r="BV46" s="89">
        <f t="shared" si="9"/>
        <v>0</v>
      </c>
      <c r="BW46" s="89">
        <f t="shared" si="9"/>
        <v>0</v>
      </c>
      <c r="BX46" s="89">
        <f t="shared" ref="BX46:CO48" si="10" xml:space="preserve"> IF( BW46 = "", $G46, 0 )</f>
        <v>0</v>
      </c>
      <c r="BY46" s="89">
        <f t="shared" si="10"/>
        <v>0</v>
      </c>
      <c r="BZ46" s="89">
        <f t="shared" si="10"/>
        <v>0</v>
      </c>
      <c r="CA46" s="89">
        <f t="shared" si="10"/>
        <v>0</v>
      </c>
      <c r="CB46" s="89">
        <f t="shared" si="10"/>
        <v>0</v>
      </c>
      <c r="CC46" s="89">
        <f t="shared" si="10"/>
        <v>0</v>
      </c>
      <c r="CD46" s="89">
        <f t="shared" si="10"/>
        <v>0</v>
      </c>
      <c r="CE46" s="89">
        <f t="shared" si="10"/>
        <v>0</v>
      </c>
      <c r="CF46" s="89">
        <f t="shared" si="10"/>
        <v>0</v>
      </c>
      <c r="CG46" s="89">
        <f t="shared" si="10"/>
        <v>0</v>
      </c>
      <c r="CH46" s="89">
        <f t="shared" si="10"/>
        <v>0</v>
      </c>
      <c r="CI46" s="89">
        <f t="shared" si="10"/>
        <v>0</v>
      </c>
      <c r="CJ46" s="89">
        <f t="shared" si="10"/>
        <v>0</v>
      </c>
      <c r="CK46" s="89">
        <f t="shared" si="10"/>
        <v>0</v>
      </c>
      <c r="CL46" s="89">
        <f t="shared" si="10"/>
        <v>0</v>
      </c>
      <c r="CM46" s="89">
        <f t="shared" si="10"/>
        <v>0</v>
      </c>
      <c r="CN46" s="89">
        <f t="shared" si="10"/>
        <v>0</v>
      </c>
      <c r="CO46" s="89">
        <f t="shared" si="10"/>
        <v>0</v>
      </c>
    </row>
    <row r="47" spans="5:93" outlineLevel="1" x14ac:dyDescent="0.2">
      <c r="E47" t="str">
        <f xml:space="preserve"> E44</f>
        <v>Mains application design and agreement</v>
      </c>
      <c r="F47">
        <f t="shared" ref="F47:H47" si="11" xml:space="preserve"> F44</f>
        <v>0</v>
      </c>
      <c r="G47" s="55">
        <f t="shared" si="11"/>
        <v>1602.185941229365</v>
      </c>
      <c r="H47" s="197" t="str">
        <f t="shared" si="11"/>
        <v>£</v>
      </c>
      <c r="I47" s="222">
        <f xml:space="preserve"> SUM( K47:CO47 )</f>
        <v>1602.185941229365</v>
      </c>
      <c r="K47" s="55">
        <f xml:space="preserve"> IF( $G$15, 0, K44 )</f>
        <v>1602.185941229365</v>
      </c>
      <c r="L47" s="55">
        <f t="shared" ref="L47:BW47" si="12" xml:space="preserve"> IF( $G$15, 0, L44 )</f>
        <v>0</v>
      </c>
      <c r="M47" s="55">
        <f t="shared" si="12"/>
        <v>0</v>
      </c>
      <c r="N47" s="55">
        <f t="shared" si="12"/>
        <v>0</v>
      </c>
      <c r="O47" s="55">
        <f t="shared" si="12"/>
        <v>0</v>
      </c>
      <c r="P47" s="55">
        <f t="shared" si="12"/>
        <v>0</v>
      </c>
      <c r="Q47" s="55">
        <f t="shared" si="12"/>
        <v>0</v>
      </c>
      <c r="R47" s="55">
        <f t="shared" si="12"/>
        <v>0</v>
      </c>
      <c r="S47" s="55">
        <f t="shared" si="12"/>
        <v>0</v>
      </c>
      <c r="T47" s="55">
        <f t="shared" si="12"/>
        <v>0</v>
      </c>
      <c r="U47" s="55">
        <f t="shared" si="12"/>
        <v>0</v>
      </c>
      <c r="V47" s="55">
        <f t="shared" si="12"/>
        <v>0</v>
      </c>
      <c r="W47" s="55">
        <f t="shared" si="12"/>
        <v>0</v>
      </c>
      <c r="X47" s="55">
        <f t="shared" si="12"/>
        <v>0</v>
      </c>
      <c r="Y47" s="55">
        <f t="shared" si="12"/>
        <v>0</v>
      </c>
      <c r="Z47" s="55">
        <f t="shared" si="12"/>
        <v>0</v>
      </c>
      <c r="AA47" s="55">
        <f t="shared" si="12"/>
        <v>0</v>
      </c>
      <c r="AB47" s="55">
        <f t="shared" si="12"/>
        <v>0</v>
      </c>
      <c r="AC47" s="55">
        <f t="shared" si="12"/>
        <v>0</v>
      </c>
      <c r="AD47" s="55">
        <f t="shared" si="12"/>
        <v>0</v>
      </c>
      <c r="AE47" s="55">
        <f t="shared" si="12"/>
        <v>0</v>
      </c>
      <c r="AF47" s="55">
        <f t="shared" si="12"/>
        <v>0</v>
      </c>
      <c r="AG47" s="55">
        <f t="shared" si="12"/>
        <v>0</v>
      </c>
      <c r="AH47" s="55">
        <f t="shared" si="12"/>
        <v>0</v>
      </c>
      <c r="AI47" s="55">
        <f t="shared" si="12"/>
        <v>0</v>
      </c>
      <c r="AJ47" s="55">
        <f t="shared" si="12"/>
        <v>0</v>
      </c>
      <c r="AK47" s="55">
        <f t="shared" si="12"/>
        <v>0</v>
      </c>
      <c r="AL47" s="55">
        <f t="shared" si="12"/>
        <v>0</v>
      </c>
      <c r="AM47" s="55">
        <f t="shared" si="12"/>
        <v>0</v>
      </c>
      <c r="AN47" s="55">
        <f t="shared" si="12"/>
        <v>0</v>
      </c>
      <c r="AO47" s="55">
        <f t="shared" si="12"/>
        <v>0</v>
      </c>
      <c r="AP47" s="55">
        <f t="shared" si="12"/>
        <v>0</v>
      </c>
      <c r="AQ47" s="55">
        <f t="shared" si="12"/>
        <v>0</v>
      </c>
      <c r="AR47" s="55">
        <f t="shared" si="12"/>
        <v>0</v>
      </c>
      <c r="AS47" s="55">
        <f t="shared" si="12"/>
        <v>0</v>
      </c>
      <c r="AT47" s="55">
        <f t="shared" si="12"/>
        <v>0</v>
      </c>
      <c r="AU47" s="55">
        <f t="shared" si="12"/>
        <v>0</v>
      </c>
      <c r="AV47" s="55">
        <f t="shared" si="12"/>
        <v>0</v>
      </c>
      <c r="AW47" s="55">
        <f t="shared" si="12"/>
        <v>0</v>
      </c>
      <c r="AX47" s="55">
        <f t="shared" si="12"/>
        <v>0</v>
      </c>
      <c r="AY47" s="55">
        <f t="shared" si="12"/>
        <v>0</v>
      </c>
      <c r="AZ47" s="55">
        <f t="shared" si="12"/>
        <v>0</v>
      </c>
      <c r="BA47" s="55">
        <f t="shared" si="12"/>
        <v>0</v>
      </c>
      <c r="BB47" s="55">
        <f t="shared" si="12"/>
        <v>0</v>
      </c>
      <c r="BC47" s="55">
        <f t="shared" si="12"/>
        <v>0</v>
      </c>
      <c r="BD47" s="55">
        <f t="shared" si="12"/>
        <v>0</v>
      </c>
      <c r="BE47" s="55">
        <f t="shared" si="12"/>
        <v>0</v>
      </c>
      <c r="BF47" s="55">
        <f t="shared" si="12"/>
        <v>0</v>
      </c>
      <c r="BG47" s="55">
        <f t="shared" si="12"/>
        <v>0</v>
      </c>
      <c r="BH47" s="55">
        <f t="shared" si="12"/>
        <v>0</v>
      </c>
      <c r="BI47" s="55">
        <f t="shared" si="12"/>
        <v>0</v>
      </c>
      <c r="BJ47" s="55">
        <f t="shared" si="12"/>
        <v>0</v>
      </c>
      <c r="BK47" s="55">
        <f t="shared" si="12"/>
        <v>0</v>
      </c>
      <c r="BL47" s="55">
        <f t="shared" si="12"/>
        <v>0</v>
      </c>
      <c r="BM47" s="55">
        <f t="shared" si="12"/>
        <v>0</v>
      </c>
      <c r="BN47" s="55">
        <f t="shared" si="12"/>
        <v>0</v>
      </c>
      <c r="BO47" s="55">
        <f t="shared" si="12"/>
        <v>0</v>
      </c>
      <c r="BP47" s="55">
        <f t="shared" si="12"/>
        <v>0</v>
      </c>
      <c r="BQ47" s="55">
        <f t="shared" si="12"/>
        <v>0</v>
      </c>
      <c r="BR47" s="55">
        <f t="shared" si="12"/>
        <v>0</v>
      </c>
      <c r="BS47" s="55">
        <f t="shared" si="12"/>
        <v>0</v>
      </c>
      <c r="BT47" s="55">
        <f t="shared" si="12"/>
        <v>0</v>
      </c>
      <c r="BU47" s="55">
        <f t="shared" si="12"/>
        <v>0</v>
      </c>
      <c r="BV47" s="55">
        <f t="shared" si="12"/>
        <v>0</v>
      </c>
      <c r="BW47" s="55">
        <f t="shared" si="12"/>
        <v>0</v>
      </c>
      <c r="BX47" s="55">
        <f t="shared" ref="BX47:CO47" si="13" xml:space="preserve"> IF( $G$15, 0, BX44 )</f>
        <v>0</v>
      </c>
      <c r="BY47" s="55">
        <f t="shared" si="13"/>
        <v>0</v>
      </c>
      <c r="BZ47" s="55">
        <f t="shared" si="13"/>
        <v>0</v>
      </c>
      <c r="CA47" s="55">
        <f t="shared" si="13"/>
        <v>0</v>
      </c>
      <c r="CB47" s="55">
        <f t="shared" si="13"/>
        <v>0</v>
      </c>
      <c r="CC47" s="55">
        <f t="shared" si="13"/>
        <v>0</v>
      </c>
      <c r="CD47" s="55">
        <f t="shared" si="13"/>
        <v>0</v>
      </c>
      <c r="CE47" s="55">
        <f t="shared" si="13"/>
        <v>0</v>
      </c>
      <c r="CF47" s="55">
        <f t="shared" si="13"/>
        <v>0</v>
      </c>
      <c r="CG47" s="55">
        <f t="shared" si="13"/>
        <v>0</v>
      </c>
      <c r="CH47" s="55">
        <f t="shared" si="13"/>
        <v>0</v>
      </c>
      <c r="CI47" s="55">
        <f t="shared" si="13"/>
        <v>0</v>
      </c>
      <c r="CJ47" s="55">
        <f t="shared" si="13"/>
        <v>0</v>
      </c>
      <c r="CK47" s="55">
        <f t="shared" si="13"/>
        <v>0</v>
      </c>
      <c r="CL47" s="55">
        <f t="shared" si="13"/>
        <v>0</v>
      </c>
      <c r="CM47" s="55">
        <f t="shared" si="13"/>
        <v>0</v>
      </c>
      <c r="CN47" s="55">
        <f t="shared" si="13"/>
        <v>0</v>
      </c>
      <c r="CO47" s="55">
        <f t="shared" si="13"/>
        <v>0</v>
      </c>
    </row>
    <row r="48" spans="5:93" outlineLevel="1" x14ac:dyDescent="0.2">
      <c r="E48" s="45" t="str">
        <f xml:space="preserve"> ComSum!E125</f>
        <v>Contribution required from developer</v>
      </c>
      <c r="G48" s="213">
        <f xml:space="preserve"> ComSum!G125</f>
        <v>0</v>
      </c>
      <c r="H48" s="239" t="str">
        <f xml:space="preserve"> ComSum!H125</f>
        <v>£</v>
      </c>
      <c r="I48" s="223">
        <f xml:space="preserve"> SUM( K48:CO48 )</f>
        <v>0</v>
      </c>
      <c r="K48" s="142">
        <f xml:space="preserve"> IF( J48 = "", $G48, 0 )</f>
        <v>0</v>
      </c>
      <c r="L48" s="132">
        <f t="shared" si="9"/>
        <v>0</v>
      </c>
      <c r="M48" s="132">
        <f t="shared" si="9"/>
        <v>0</v>
      </c>
      <c r="N48" s="132">
        <f t="shared" si="9"/>
        <v>0</v>
      </c>
      <c r="O48" s="132">
        <f t="shared" si="9"/>
        <v>0</v>
      </c>
      <c r="P48" s="132">
        <f t="shared" si="9"/>
        <v>0</v>
      </c>
      <c r="Q48" s="132">
        <f t="shared" si="9"/>
        <v>0</v>
      </c>
      <c r="R48" s="132">
        <f t="shared" si="9"/>
        <v>0</v>
      </c>
      <c r="S48" s="132">
        <f t="shared" si="9"/>
        <v>0</v>
      </c>
      <c r="T48" s="132">
        <f t="shared" si="9"/>
        <v>0</v>
      </c>
      <c r="U48" s="132">
        <f t="shared" si="9"/>
        <v>0</v>
      </c>
      <c r="V48" s="132">
        <f t="shared" si="9"/>
        <v>0</v>
      </c>
      <c r="W48" s="132">
        <f t="shared" si="9"/>
        <v>0</v>
      </c>
      <c r="X48" s="132">
        <f t="shared" si="9"/>
        <v>0</v>
      </c>
      <c r="Y48" s="132">
        <f t="shared" si="9"/>
        <v>0</v>
      </c>
      <c r="Z48" s="132">
        <f t="shared" si="9"/>
        <v>0</v>
      </c>
      <c r="AA48" s="132">
        <f t="shared" si="9"/>
        <v>0</v>
      </c>
      <c r="AB48" s="132">
        <f t="shared" si="9"/>
        <v>0</v>
      </c>
      <c r="AC48" s="132">
        <f t="shared" si="9"/>
        <v>0</v>
      </c>
      <c r="AD48" s="132">
        <f t="shared" si="9"/>
        <v>0</v>
      </c>
      <c r="AE48" s="132">
        <f t="shared" si="9"/>
        <v>0</v>
      </c>
      <c r="AF48" s="132">
        <f t="shared" si="9"/>
        <v>0</v>
      </c>
      <c r="AG48" s="132">
        <f t="shared" si="9"/>
        <v>0</v>
      </c>
      <c r="AH48" s="132">
        <f t="shared" si="9"/>
        <v>0</v>
      </c>
      <c r="AI48" s="132">
        <f t="shared" si="9"/>
        <v>0</v>
      </c>
      <c r="AJ48" s="132">
        <f t="shared" si="9"/>
        <v>0</v>
      </c>
      <c r="AK48" s="132">
        <f t="shared" si="9"/>
        <v>0</v>
      </c>
      <c r="AL48" s="132">
        <f t="shared" si="9"/>
        <v>0</v>
      </c>
      <c r="AM48" s="132">
        <f t="shared" si="9"/>
        <v>0</v>
      </c>
      <c r="AN48" s="132">
        <f t="shared" si="9"/>
        <v>0</v>
      </c>
      <c r="AO48" s="132">
        <f t="shared" si="9"/>
        <v>0</v>
      </c>
      <c r="AP48" s="132">
        <f t="shared" si="9"/>
        <v>0</v>
      </c>
      <c r="AQ48" s="132">
        <f t="shared" si="9"/>
        <v>0</v>
      </c>
      <c r="AR48" s="132">
        <f t="shared" si="9"/>
        <v>0</v>
      </c>
      <c r="AS48" s="132">
        <f t="shared" si="9"/>
        <v>0</v>
      </c>
      <c r="AT48" s="132">
        <f t="shared" si="9"/>
        <v>0</v>
      </c>
      <c r="AU48" s="132">
        <f t="shared" si="9"/>
        <v>0</v>
      </c>
      <c r="AV48" s="132">
        <f t="shared" si="9"/>
        <v>0</v>
      </c>
      <c r="AW48" s="132">
        <f t="shared" si="9"/>
        <v>0</v>
      </c>
      <c r="AX48" s="132">
        <f t="shared" si="9"/>
        <v>0</v>
      </c>
      <c r="AY48" s="132">
        <f t="shared" si="9"/>
        <v>0</v>
      </c>
      <c r="AZ48" s="132">
        <f t="shared" si="9"/>
        <v>0</v>
      </c>
      <c r="BA48" s="132">
        <f t="shared" si="9"/>
        <v>0</v>
      </c>
      <c r="BB48" s="132">
        <f t="shared" si="9"/>
        <v>0</v>
      </c>
      <c r="BC48" s="132">
        <f t="shared" si="9"/>
        <v>0</v>
      </c>
      <c r="BD48" s="132">
        <f t="shared" si="9"/>
        <v>0</v>
      </c>
      <c r="BE48" s="132">
        <f t="shared" si="9"/>
        <v>0</v>
      </c>
      <c r="BF48" s="132">
        <f t="shared" si="9"/>
        <v>0</v>
      </c>
      <c r="BG48" s="132">
        <f t="shared" si="9"/>
        <v>0</v>
      </c>
      <c r="BH48" s="132">
        <f t="shared" si="9"/>
        <v>0</v>
      </c>
      <c r="BI48" s="132">
        <f t="shared" si="9"/>
        <v>0</v>
      </c>
      <c r="BJ48" s="132">
        <f t="shared" si="9"/>
        <v>0</v>
      </c>
      <c r="BK48" s="132">
        <f t="shared" si="9"/>
        <v>0</v>
      </c>
      <c r="BL48" s="132">
        <f t="shared" si="9"/>
        <v>0</v>
      </c>
      <c r="BM48" s="132">
        <f t="shared" si="9"/>
        <v>0</v>
      </c>
      <c r="BN48" s="132">
        <f t="shared" si="9"/>
        <v>0</v>
      </c>
      <c r="BO48" s="132">
        <f t="shared" si="9"/>
        <v>0</v>
      </c>
      <c r="BP48" s="132">
        <f t="shared" si="9"/>
        <v>0</v>
      </c>
      <c r="BQ48" s="132">
        <f t="shared" si="9"/>
        <v>0</v>
      </c>
      <c r="BR48" s="132">
        <f t="shared" si="9"/>
        <v>0</v>
      </c>
      <c r="BS48" s="132">
        <f t="shared" si="9"/>
        <v>0</v>
      </c>
      <c r="BT48" s="132">
        <f t="shared" si="9"/>
        <v>0</v>
      </c>
      <c r="BU48" s="132">
        <f t="shared" si="9"/>
        <v>0</v>
      </c>
      <c r="BV48" s="132">
        <f t="shared" si="9"/>
        <v>0</v>
      </c>
      <c r="BW48" s="132">
        <f t="shared" si="9"/>
        <v>0</v>
      </c>
      <c r="BX48" s="132">
        <f t="shared" si="10"/>
        <v>0</v>
      </c>
      <c r="BY48" s="132">
        <f t="shared" si="10"/>
        <v>0</v>
      </c>
      <c r="BZ48" s="132">
        <f t="shared" si="10"/>
        <v>0</v>
      </c>
      <c r="CA48" s="132">
        <f t="shared" si="10"/>
        <v>0</v>
      </c>
      <c r="CB48" s="132">
        <f t="shared" si="10"/>
        <v>0</v>
      </c>
      <c r="CC48" s="132">
        <f t="shared" si="10"/>
        <v>0</v>
      </c>
      <c r="CD48" s="132">
        <f t="shared" si="10"/>
        <v>0</v>
      </c>
      <c r="CE48" s="132">
        <f t="shared" si="10"/>
        <v>0</v>
      </c>
      <c r="CF48" s="132">
        <f t="shared" si="10"/>
        <v>0</v>
      </c>
      <c r="CG48" s="132">
        <f t="shared" si="10"/>
        <v>0</v>
      </c>
      <c r="CH48" s="132">
        <f t="shared" si="10"/>
        <v>0</v>
      </c>
      <c r="CI48" s="132">
        <f t="shared" si="10"/>
        <v>0</v>
      </c>
      <c r="CJ48" s="132">
        <f t="shared" si="10"/>
        <v>0</v>
      </c>
      <c r="CK48" s="132">
        <f t="shared" si="10"/>
        <v>0</v>
      </c>
      <c r="CL48" s="132">
        <f t="shared" si="10"/>
        <v>0</v>
      </c>
      <c r="CM48" s="132">
        <f t="shared" si="10"/>
        <v>0</v>
      </c>
      <c r="CN48" s="132">
        <f t="shared" si="10"/>
        <v>0</v>
      </c>
      <c r="CO48" s="132">
        <f t="shared" si="10"/>
        <v>0</v>
      </c>
    </row>
    <row r="49" spans="1:93" s="189" customFormat="1" outlineLevel="1" x14ac:dyDescent="0.2">
      <c r="A49" s="187"/>
      <c r="B49" s="188"/>
      <c r="D49" s="190"/>
      <c r="E49" s="130" t="s">
        <v>186</v>
      </c>
      <c r="G49" s="212">
        <f xml:space="preserve"> G46 + G47 - G48</f>
        <v>45713.44890635382</v>
      </c>
      <c r="H49" s="185" t="s">
        <v>8</v>
      </c>
      <c r="I49" s="235">
        <f xml:space="preserve"> SUM( K49:CO49 )</f>
        <v>45713.44890635382</v>
      </c>
      <c r="K49" s="212">
        <f xml:space="preserve"> K46 + K47 - K48</f>
        <v>45713.44890635382</v>
      </c>
      <c r="L49" s="212">
        <f t="shared" ref="L49:BW49" si="14" xml:space="preserve"> L46 + L47 - L48</f>
        <v>0</v>
      </c>
      <c r="M49" s="212">
        <f t="shared" si="14"/>
        <v>0</v>
      </c>
      <c r="N49" s="212">
        <f t="shared" si="14"/>
        <v>0</v>
      </c>
      <c r="O49" s="212">
        <f t="shared" si="14"/>
        <v>0</v>
      </c>
      <c r="P49" s="212">
        <f t="shared" si="14"/>
        <v>0</v>
      </c>
      <c r="Q49" s="212">
        <f t="shared" si="14"/>
        <v>0</v>
      </c>
      <c r="R49" s="212">
        <f t="shared" si="14"/>
        <v>0</v>
      </c>
      <c r="S49" s="212">
        <f t="shared" si="14"/>
        <v>0</v>
      </c>
      <c r="T49" s="212">
        <f t="shared" si="14"/>
        <v>0</v>
      </c>
      <c r="U49" s="212">
        <f t="shared" si="14"/>
        <v>0</v>
      </c>
      <c r="V49" s="212">
        <f t="shared" si="14"/>
        <v>0</v>
      </c>
      <c r="W49" s="212">
        <f t="shared" si="14"/>
        <v>0</v>
      </c>
      <c r="X49" s="212">
        <f t="shared" si="14"/>
        <v>0</v>
      </c>
      <c r="Y49" s="212">
        <f t="shared" si="14"/>
        <v>0</v>
      </c>
      <c r="Z49" s="212">
        <f t="shared" si="14"/>
        <v>0</v>
      </c>
      <c r="AA49" s="212">
        <f t="shared" si="14"/>
        <v>0</v>
      </c>
      <c r="AB49" s="212">
        <f t="shared" si="14"/>
        <v>0</v>
      </c>
      <c r="AC49" s="212">
        <f t="shared" si="14"/>
        <v>0</v>
      </c>
      <c r="AD49" s="212">
        <f t="shared" si="14"/>
        <v>0</v>
      </c>
      <c r="AE49" s="212">
        <f t="shared" si="14"/>
        <v>0</v>
      </c>
      <c r="AF49" s="212">
        <f t="shared" si="14"/>
        <v>0</v>
      </c>
      <c r="AG49" s="212">
        <f t="shared" si="14"/>
        <v>0</v>
      </c>
      <c r="AH49" s="212">
        <f t="shared" si="14"/>
        <v>0</v>
      </c>
      <c r="AI49" s="212">
        <f t="shared" si="14"/>
        <v>0</v>
      </c>
      <c r="AJ49" s="212">
        <f t="shared" si="14"/>
        <v>0</v>
      </c>
      <c r="AK49" s="212">
        <f t="shared" si="14"/>
        <v>0</v>
      </c>
      <c r="AL49" s="212">
        <f t="shared" si="14"/>
        <v>0</v>
      </c>
      <c r="AM49" s="212">
        <f t="shared" si="14"/>
        <v>0</v>
      </c>
      <c r="AN49" s="212">
        <f t="shared" si="14"/>
        <v>0</v>
      </c>
      <c r="AO49" s="212">
        <f t="shared" si="14"/>
        <v>0</v>
      </c>
      <c r="AP49" s="212">
        <f t="shared" si="14"/>
        <v>0</v>
      </c>
      <c r="AQ49" s="212">
        <f t="shared" si="14"/>
        <v>0</v>
      </c>
      <c r="AR49" s="212">
        <f t="shared" si="14"/>
        <v>0</v>
      </c>
      <c r="AS49" s="212">
        <f t="shared" si="14"/>
        <v>0</v>
      </c>
      <c r="AT49" s="212">
        <f t="shared" si="14"/>
        <v>0</v>
      </c>
      <c r="AU49" s="212">
        <f t="shared" si="14"/>
        <v>0</v>
      </c>
      <c r="AV49" s="212">
        <f t="shared" si="14"/>
        <v>0</v>
      </c>
      <c r="AW49" s="212">
        <f t="shared" si="14"/>
        <v>0</v>
      </c>
      <c r="AX49" s="212">
        <f t="shared" si="14"/>
        <v>0</v>
      </c>
      <c r="AY49" s="212">
        <f t="shared" si="14"/>
        <v>0</v>
      </c>
      <c r="AZ49" s="212">
        <f t="shared" si="14"/>
        <v>0</v>
      </c>
      <c r="BA49" s="212">
        <f t="shared" si="14"/>
        <v>0</v>
      </c>
      <c r="BB49" s="212">
        <f t="shared" si="14"/>
        <v>0</v>
      </c>
      <c r="BC49" s="212">
        <f t="shared" si="14"/>
        <v>0</v>
      </c>
      <c r="BD49" s="212">
        <f t="shared" si="14"/>
        <v>0</v>
      </c>
      <c r="BE49" s="212">
        <f t="shared" si="14"/>
        <v>0</v>
      </c>
      <c r="BF49" s="212">
        <f t="shared" si="14"/>
        <v>0</v>
      </c>
      <c r="BG49" s="212">
        <f t="shared" si="14"/>
        <v>0</v>
      </c>
      <c r="BH49" s="212">
        <f t="shared" si="14"/>
        <v>0</v>
      </c>
      <c r="BI49" s="212">
        <f t="shared" si="14"/>
        <v>0</v>
      </c>
      <c r="BJ49" s="212">
        <f t="shared" si="14"/>
        <v>0</v>
      </c>
      <c r="BK49" s="212">
        <f t="shared" si="14"/>
        <v>0</v>
      </c>
      <c r="BL49" s="212">
        <f t="shared" si="14"/>
        <v>0</v>
      </c>
      <c r="BM49" s="212">
        <f t="shared" si="14"/>
        <v>0</v>
      </c>
      <c r="BN49" s="212">
        <f t="shared" si="14"/>
        <v>0</v>
      </c>
      <c r="BO49" s="212">
        <f t="shared" si="14"/>
        <v>0</v>
      </c>
      <c r="BP49" s="212">
        <f t="shared" si="14"/>
        <v>0</v>
      </c>
      <c r="BQ49" s="212">
        <f t="shared" si="14"/>
        <v>0</v>
      </c>
      <c r="BR49" s="212">
        <f t="shared" si="14"/>
        <v>0</v>
      </c>
      <c r="BS49" s="212">
        <f t="shared" si="14"/>
        <v>0</v>
      </c>
      <c r="BT49" s="212">
        <f t="shared" si="14"/>
        <v>0</v>
      </c>
      <c r="BU49" s="212">
        <f t="shared" si="14"/>
        <v>0</v>
      </c>
      <c r="BV49" s="212">
        <f t="shared" si="14"/>
        <v>0</v>
      </c>
      <c r="BW49" s="212">
        <f t="shared" si="14"/>
        <v>0</v>
      </c>
      <c r="BX49" s="212">
        <f t="shared" ref="BX49:CO49" si="15" xml:space="preserve"> BX46 + BX47 - BX48</f>
        <v>0</v>
      </c>
      <c r="BY49" s="212">
        <f t="shared" si="15"/>
        <v>0</v>
      </c>
      <c r="BZ49" s="212">
        <f t="shared" si="15"/>
        <v>0</v>
      </c>
      <c r="CA49" s="212">
        <f t="shared" si="15"/>
        <v>0</v>
      </c>
      <c r="CB49" s="212">
        <f t="shared" si="15"/>
        <v>0</v>
      </c>
      <c r="CC49" s="212">
        <f t="shared" si="15"/>
        <v>0</v>
      </c>
      <c r="CD49" s="212">
        <f t="shared" si="15"/>
        <v>0</v>
      </c>
      <c r="CE49" s="212">
        <f t="shared" si="15"/>
        <v>0</v>
      </c>
      <c r="CF49" s="212">
        <f t="shared" si="15"/>
        <v>0</v>
      </c>
      <c r="CG49" s="212">
        <f t="shared" si="15"/>
        <v>0</v>
      </c>
      <c r="CH49" s="212">
        <f t="shared" si="15"/>
        <v>0</v>
      </c>
      <c r="CI49" s="212">
        <f t="shared" si="15"/>
        <v>0</v>
      </c>
      <c r="CJ49" s="212">
        <f t="shared" si="15"/>
        <v>0</v>
      </c>
      <c r="CK49" s="212">
        <f t="shared" si="15"/>
        <v>0</v>
      </c>
      <c r="CL49" s="212">
        <f t="shared" si="15"/>
        <v>0</v>
      </c>
      <c r="CM49" s="212">
        <f t="shared" si="15"/>
        <v>0</v>
      </c>
      <c r="CN49" s="212">
        <f t="shared" si="15"/>
        <v>0</v>
      </c>
      <c r="CO49" s="212">
        <f t="shared" si="15"/>
        <v>0</v>
      </c>
    </row>
    <row r="50" spans="1:93" ht="6.75" customHeight="1" outlineLevel="1" x14ac:dyDescent="0.2">
      <c r="I50" s="217"/>
    </row>
    <row r="51" spans="1:93" outlineLevel="1" x14ac:dyDescent="0.2">
      <c r="E51" t="s">
        <v>279</v>
      </c>
      <c r="H51" s="78" t="s">
        <v>8</v>
      </c>
      <c r="K51" s="55">
        <f xml:space="preserve"> K49 / $G$40</f>
        <v>643.85139304723691</v>
      </c>
    </row>
    <row r="52" spans="1:93" outlineLevel="1" x14ac:dyDescent="0.2">
      <c r="I52" s="217"/>
    </row>
    <row r="53" spans="1:93" outlineLevel="1" x14ac:dyDescent="0.2">
      <c r="B53" s="61" t="s">
        <v>162</v>
      </c>
      <c r="I53" s="217"/>
    </row>
    <row r="54" spans="1:93" outlineLevel="1" x14ac:dyDescent="0.2">
      <c r="E54" s="18" t="str">
        <f xml:space="preserve"> InpC!E18</f>
        <v>Water: Infra repairs coefficient</v>
      </c>
      <c r="G54" s="101">
        <f xml:space="preserve"> InpC!G18</f>
        <v>1.3160825363929702E-2</v>
      </c>
      <c r="H54" s="80" t="str">
        <f xml:space="preserve"> InpC!H18</f>
        <v>£/m</v>
      </c>
      <c r="I54" s="217"/>
    </row>
    <row r="55" spans="1:93" outlineLevel="1" x14ac:dyDescent="0.2">
      <c r="E55" s="18" t="str">
        <f xml:space="preserve"> InpC!E19</f>
        <v>Water: Infra repairs intercept</v>
      </c>
      <c r="G55" s="101">
        <f xml:space="preserve"> InpC!G19</f>
        <v>0.83384796034964592</v>
      </c>
      <c r="H55" s="80" t="str">
        <f xml:space="preserve"> InpC!H19</f>
        <v>£/m</v>
      </c>
      <c r="I55" s="217"/>
    </row>
    <row r="56" spans="1:93" s="20" customFormat="1" outlineLevel="1" x14ac:dyDescent="0.2">
      <c r="A56" s="87"/>
      <c r="B56" s="34"/>
      <c r="D56" s="88"/>
      <c r="E56" s="20" t="s">
        <v>263</v>
      </c>
      <c r="G56" s="240"/>
      <c r="H56" s="98" t="s">
        <v>155</v>
      </c>
      <c r="I56" s="225"/>
      <c r="K56" s="175">
        <f t="shared" ref="K56:AP56" si="16" xml:space="preserve"> K4 - $G4</f>
        <v>0</v>
      </c>
      <c r="L56" s="95">
        <f t="shared" si="16"/>
        <v>1</v>
      </c>
      <c r="M56" s="95">
        <f t="shared" si="16"/>
        <v>2</v>
      </c>
      <c r="N56" s="95">
        <f t="shared" si="16"/>
        <v>3</v>
      </c>
      <c r="O56" s="95">
        <f t="shared" si="16"/>
        <v>4</v>
      </c>
      <c r="P56" s="95">
        <f t="shared" si="16"/>
        <v>5</v>
      </c>
      <c r="Q56" s="95">
        <f t="shared" si="16"/>
        <v>6</v>
      </c>
      <c r="R56" s="95">
        <f t="shared" si="16"/>
        <v>7</v>
      </c>
      <c r="S56" s="95">
        <f t="shared" si="16"/>
        <v>8</v>
      </c>
      <c r="T56" s="95">
        <f t="shared" si="16"/>
        <v>9</v>
      </c>
      <c r="U56" s="95">
        <f t="shared" si="16"/>
        <v>10</v>
      </c>
      <c r="V56" s="95">
        <f t="shared" si="16"/>
        <v>11</v>
      </c>
      <c r="W56" s="95">
        <f t="shared" si="16"/>
        <v>12</v>
      </c>
      <c r="X56" s="95">
        <f t="shared" si="16"/>
        <v>13</v>
      </c>
      <c r="Y56" s="95">
        <f t="shared" si="16"/>
        <v>14</v>
      </c>
      <c r="Z56" s="95">
        <f t="shared" si="16"/>
        <v>15</v>
      </c>
      <c r="AA56" s="95">
        <f t="shared" si="16"/>
        <v>16</v>
      </c>
      <c r="AB56" s="95">
        <f t="shared" si="16"/>
        <v>17</v>
      </c>
      <c r="AC56" s="95">
        <f t="shared" si="16"/>
        <v>18</v>
      </c>
      <c r="AD56" s="95">
        <f t="shared" si="16"/>
        <v>19</v>
      </c>
      <c r="AE56" s="95">
        <f t="shared" si="16"/>
        <v>20</v>
      </c>
      <c r="AF56" s="95">
        <f t="shared" si="16"/>
        <v>21</v>
      </c>
      <c r="AG56" s="95">
        <f t="shared" si="16"/>
        <v>22</v>
      </c>
      <c r="AH56" s="95">
        <f t="shared" si="16"/>
        <v>23</v>
      </c>
      <c r="AI56" s="95">
        <f t="shared" si="16"/>
        <v>24</v>
      </c>
      <c r="AJ56" s="95">
        <f t="shared" si="16"/>
        <v>25</v>
      </c>
      <c r="AK56" s="95">
        <f t="shared" si="16"/>
        <v>26</v>
      </c>
      <c r="AL56" s="95">
        <f t="shared" si="16"/>
        <v>27</v>
      </c>
      <c r="AM56" s="95">
        <f t="shared" si="16"/>
        <v>28</v>
      </c>
      <c r="AN56" s="95">
        <f t="shared" si="16"/>
        <v>29</v>
      </c>
      <c r="AO56" s="95">
        <f t="shared" si="16"/>
        <v>30</v>
      </c>
      <c r="AP56" s="95">
        <f t="shared" si="16"/>
        <v>31</v>
      </c>
      <c r="AQ56" s="95">
        <f t="shared" ref="AQ56:BV56" si="17" xml:space="preserve"> AQ4 - $G4</f>
        <v>32</v>
      </c>
      <c r="AR56" s="95">
        <f t="shared" si="17"/>
        <v>33</v>
      </c>
      <c r="AS56" s="95">
        <f t="shared" si="17"/>
        <v>34</v>
      </c>
      <c r="AT56" s="95">
        <f t="shared" si="17"/>
        <v>35</v>
      </c>
      <c r="AU56" s="95">
        <f t="shared" si="17"/>
        <v>36</v>
      </c>
      <c r="AV56" s="95">
        <f t="shared" si="17"/>
        <v>37</v>
      </c>
      <c r="AW56" s="95">
        <f t="shared" si="17"/>
        <v>38</v>
      </c>
      <c r="AX56" s="95">
        <f t="shared" si="17"/>
        <v>39</v>
      </c>
      <c r="AY56" s="95">
        <f t="shared" si="17"/>
        <v>40</v>
      </c>
      <c r="AZ56" s="95">
        <f t="shared" si="17"/>
        <v>41</v>
      </c>
      <c r="BA56" s="95">
        <f t="shared" si="17"/>
        <v>42</v>
      </c>
      <c r="BB56" s="95">
        <f t="shared" si="17"/>
        <v>43</v>
      </c>
      <c r="BC56" s="95">
        <f t="shared" si="17"/>
        <v>44</v>
      </c>
      <c r="BD56" s="95">
        <f t="shared" si="17"/>
        <v>45</v>
      </c>
      <c r="BE56" s="95">
        <f t="shared" si="17"/>
        <v>46</v>
      </c>
      <c r="BF56" s="95">
        <f t="shared" si="17"/>
        <v>47</v>
      </c>
      <c r="BG56" s="95">
        <f t="shared" si="17"/>
        <v>48</v>
      </c>
      <c r="BH56" s="95">
        <f t="shared" si="17"/>
        <v>49</v>
      </c>
      <c r="BI56" s="95">
        <f t="shared" si="17"/>
        <v>50</v>
      </c>
      <c r="BJ56" s="95">
        <f t="shared" si="17"/>
        <v>51</v>
      </c>
      <c r="BK56" s="95">
        <f t="shared" si="17"/>
        <v>52</v>
      </c>
      <c r="BL56" s="95">
        <f t="shared" si="17"/>
        <v>53</v>
      </c>
      <c r="BM56" s="95">
        <f t="shared" si="17"/>
        <v>54</v>
      </c>
      <c r="BN56" s="95">
        <f t="shared" si="17"/>
        <v>55</v>
      </c>
      <c r="BO56" s="95">
        <f t="shared" si="17"/>
        <v>56</v>
      </c>
      <c r="BP56" s="95">
        <f t="shared" si="17"/>
        <v>57</v>
      </c>
      <c r="BQ56" s="95">
        <f t="shared" si="17"/>
        <v>58</v>
      </c>
      <c r="BR56" s="95">
        <f t="shared" si="17"/>
        <v>59</v>
      </c>
      <c r="BS56" s="95">
        <f t="shared" si="17"/>
        <v>60</v>
      </c>
      <c r="BT56" s="95">
        <f t="shared" si="17"/>
        <v>61</v>
      </c>
      <c r="BU56" s="95">
        <f t="shared" si="17"/>
        <v>62</v>
      </c>
      <c r="BV56" s="95">
        <f t="shared" si="17"/>
        <v>63</v>
      </c>
      <c r="BW56" s="95">
        <f t="shared" ref="BW56:CO56" si="18" xml:space="preserve"> BW4 - $G4</f>
        <v>64</v>
      </c>
      <c r="BX56" s="95">
        <f t="shared" si="18"/>
        <v>65</v>
      </c>
      <c r="BY56" s="95">
        <f t="shared" si="18"/>
        <v>66</v>
      </c>
      <c r="BZ56" s="95">
        <f t="shared" si="18"/>
        <v>67</v>
      </c>
      <c r="CA56" s="95">
        <f t="shared" si="18"/>
        <v>68</v>
      </c>
      <c r="CB56" s="95">
        <f t="shared" si="18"/>
        <v>69</v>
      </c>
      <c r="CC56" s="95">
        <f t="shared" si="18"/>
        <v>70</v>
      </c>
      <c r="CD56" s="95">
        <f t="shared" si="18"/>
        <v>71</v>
      </c>
      <c r="CE56" s="95">
        <f t="shared" si="18"/>
        <v>72</v>
      </c>
      <c r="CF56" s="95">
        <f t="shared" si="18"/>
        <v>73</v>
      </c>
      <c r="CG56" s="95">
        <f t="shared" si="18"/>
        <v>74</v>
      </c>
      <c r="CH56" s="95">
        <f t="shared" si="18"/>
        <v>75</v>
      </c>
      <c r="CI56" s="95">
        <f t="shared" si="18"/>
        <v>76</v>
      </c>
      <c r="CJ56" s="95">
        <f t="shared" si="18"/>
        <v>77</v>
      </c>
      <c r="CK56" s="95">
        <f t="shared" si="18"/>
        <v>78</v>
      </c>
      <c r="CL56" s="95">
        <f t="shared" si="18"/>
        <v>79</v>
      </c>
      <c r="CM56" s="95">
        <f t="shared" si="18"/>
        <v>80</v>
      </c>
      <c r="CN56" s="95">
        <f t="shared" si="18"/>
        <v>81</v>
      </c>
      <c r="CO56" s="95">
        <f t="shared" si="18"/>
        <v>82</v>
      </c>
    </row>
    <row r="57" spans="1:93" s="20" customFormat="1" outlineLevel="1" x14ac:dyDescent="0.2">
      <c r="A57" s="87"/>
      <c r="B57" s="34"/>
      <c r="D57" s="88"/>
      <c r="E57" s="20" t="s">
        <v>264</v>
      </c>
      <c r="G57" s="240"/>
      <c r="H57" s="98" t="s">
        <v>258</v>
      </c>
      <c r="I57" s="225"/>
      <c r="K57" s="241">
        <f xml:space="preserve"> K56 * $G54 + $G55</f>
        <v>0.83384796034964592</v>
      </c>
      <c r="L57" s="241">
        <f t="shared" ref="L57:BW57" si="19" xml:space="preserve"> L56 * $G54 + $G55</f>
        <v>0.84700878571357563</v>
      </c>
      <c r="M57" s="241">
        <f t="shared" si="19"/>
        <v>0.86016961107750534</v>
      </c>
      <c r="N57" s="241">
        <f t="shared" si="19"/>
        <v>0.87333043644143504</v>
      </c>
      <c r="O57" s="241">
        <f t="shared" si="19"/>
        <v>0.88649126180536475</v>
      </c>
      <c r="P57" s="241">
        <f t="shared" si="19"/>
        <v>0.89965208716929446</v>
      </c>
      <c r="Q57" s="241">
        <f t="shared" si="19"/>
        <v>0.91281291253322416</v>
      </c>
      <c r="R57" s="241">
        <f t="shared" si="19"/>
        <v>0.92597373789715387</v>
      </c>
      <c r="S57" s="241">
        <f t="shared" si="19"/>
        <v>0.93913456326108358</v>
      </c>
      <c r="T57" s="241">
        <f t="shared" si="19"/>
        <v>0.95229538862501328</v>
      </c>
      <c r="U57" s="241">
        <f t="shared" si="19"/>
        <v>0.96545621398894288</v>
      </c>
      <c r="V57" s="241">
        <f t="shared" si="19"/>
        <v>0.97861703935287259</v>
      </c>
      <c r="W57" s="241">
        <f t="shared" si="19"/>
        <v>0.99177786471680229</v>
      </c>
      <c r="X57" s="241">
        <f t="shared" si="19"/>
        <v>1.004938690080732</v>
      </c>
      <c r="Y57" s="241">
        <f t="shared" si="19"/>
        <v>1.0180995154446617</v>
      </c>
      <c r="Z57" s="241">
        <f t="shared" si="19"/>
        <v>1.0312603408085914</v>
      </c>
      <c r="AA57" s="241">
        <f t="shared" si="19"/>
        <v>1.0444211661725211</v>
      </c>
      <c r="AB57" s="241">
        <f t="shared" si="19"/>
        <v>1.0575819915364508</v>
      </c>
      <c r="AC57" s="241">
        <f t="shared" si="19"/>
        <v>1.0707428169003805</v>
      </c>
      <c r="AD57" s="241">
        <f t="shared" si="19"/>
        <v>1.0839036422643102</v>
      </c>
      <c r="AE57" s="241">
        <f t="shared" si="19"/>
        <v>1.0970644676282399</v>
      </c>
      <c r="AF57" s="241">
        <f t="shared" si="19"/>
        <v>1.1102252929921697</v>
      </c>
      <c r="AG57" s="241">
        <f t="shared" si="19"/>
        <v>1.1233861183560994</v>
      </c>
      <c r="AH57" s="241">
        <f t="shared" si="19"/>
        <v>1.1365469437200291</v>
      </c>
      <c r="AI57" s="241">
        <f t="shared" si="19"/>
        <v>1.1497077690839588</v>
      </c>
      <c r="AJ57" s="241">
        <f t="shared" si="19"/>
        <v>1.1628685944478885</v>
      </c>
      <c r="AK57" s="241">
        <f t="shared" si="19"/>
        <v>1.1760294198118182</v>
      </c>
      <c r="AL57" s="241">
        <f t="shared" si="19"/>
        <v>1.1891902451757479</v>
      </c>
      <c r="AM57" s="241">
        <f t="shared" si="19"/>
        <v>1.2023510705396776</v>
      </c>
      <c r="AN57" s="241">
        <f t="shared" si="19"/>
        <v>1.2155118959036073</v>
      </c>
      <c r="AO57" s="241">
        <f t="shared" si="19"/>
        <v>1.228672721267537</v>
      </c>
      <c r="AP57" s="241">
        <f t="shared" si="19"/>
        <v>1.2418335466314667</v>
      </c>
      <c r="AQ57" s="241">
        <f t="shared" si="19"/>
        <v>1.2549943719953964</v>
      </c>
      <c r="AR57" s="241">
        <f t="shared" si="19"/>
        <v>1.2681551973593261</v>
      </c>
      <c r="AS57" s="241">
        <f t="shared" si="19"/>
        <v>1.2813160227232558</v>
      </c>
      <c r="AT57" s="241">
        <f t="shared" si="19"/>
        <v>1.2944768480871855</v>
      </c>
      <c r="AU57" s="241">
        <f t="shared" si="19"/>
        <v>1.3076376734511153</v>
      </c>
      <c r="AV57" s="241">
        <f t="shared" si="19"/>
        <v>1.320798498815045</v>
      </c>
      <c r="AW57" s="241">
        <f t="shared" si="19"/>
        <v>1.3339593241789744</v>
      </c>
      <c r="AX57" s="241">
        <f t="shared" si="19"/>
        <v>1.3471201495429042</v>
      </c>
      <c r="AY57" s="241">
        <f t="shared" si="19"/>
        <v>1.3602809749068339</v>
      </c>
      <c r="AZ57" s="241">
        <f t="shared" si="19"/>
        <v>1.3734418002707636</v>
      </c>
      <c r="BA57" s="241">
        <f t="shared" si="19"/>
        <v>1.3866026256346933</v>
      </c>
      <c r="BB57" s="241">
        <f t="shared" si="19"/>
        <v>1.399763450998623</v>
      </c>
      <c r="BC57" s="241">
        <f t="shared" si="19"/>
        <v>1.4129242763625527</v>
      </c>
      <c r="BD57" s="241">
        <f t="shared" si="19"/>
        <v>1.4260851017264824</v>
      </c>
      <c r="BE57" s="241">
        <f t="shared" si="19"/>
        <v>1.4392459270904121</v>
      </c>
      <c r="BF57" s="241">
        <f t="shared" si="19"/>
        <v>1.4524067524543418</v>
      </c>
      <c r="BG57" s="241">
        <f t="shared" si="19"/>
        <v>1.4655675778182715</v>
      </c>
      <c r="BH57" s="241">
        <f t="shared" si="19"/>
        <v>1.4787284031822012</v>
      </c>
      <c r="BI57" s="241">
        <f t="shared" si="19"/>
        <v>1.4918892285461309</v>
      </c>
      <c r="BJ57" s="241">
        <f t="shared" si="19"/>
        <v>1.5050500539100606</v>
      </c>
      <c r="BK57" s="241">
        <f t="shared" si="19"/>
        <v>1.5182108792739903</v>
      </c>
      <c r="BL57" s="241">
        <f t="shared" si="19"/>
        <v>1.5313717046379201</v>
      </c>
      <c r="BM57" s="241">
        <f t="shared" si="19"/>
        <v>1.5445325300018498</v>
      </c>
      <c r="BN57" s="241">
        <f t="shared" si="19"/>
        <v>1.5576933553657795</v>
      </c>
      <c r="BO57" s="241">
        <f t="shared" si="19"/>
        <v>1.5708541807297092</v>
      </c>
      <c r="BP57" s="241">
        <f t="shared" si="19"/>
        <v>1.5840150060936389</v>
      </c>
      <c r="BQ57" s="241">
        <f t="shared" si="19"/>
        <v>1.5971758314575686</v>
      </c>
      <c r="BR57" s="241">
        <f t="shared" si="19"/>
        <v>1.6103366568214983</v>
      </c>
      <c r="BS57" s="241">
        <f t="shared" si="19"/>
        <v>1.623497482185428</v>
      </c>
      <c r="BT57" s="241">
        <f t="shared" si="19"/>
        <v>1.6366583075493577</v>
      </c>
      <c r="BU57" s="241">
        <f t="shared" si="19"/>
        <v>1.6498191329132874</v>
      </c>
      <c r="BV57" s="241">
        <f t="shared" si="19"/>
        <v>1.6629799582772171</v>
      </c>
      <c r="BW57" s="241">
        <f t="shared" si="19"/>
        <v>1.6761407836411468</v>
      </c>
      <c r="BX57" s="241">
        <f t="shared" ref="BX57:CO57" si="20" xml:space="preserve"> BX56 * $G54 + $G55</f>
        <v>1.6893016090050765</v>
      </c>
      <c r="BY57" s="241">
        <f t="shared" si="20"/>
        <v>1.7024624343690062</v>
      </c>
      <c r="BZ57" s="241">
        <f t="shared" si="20"/>
        <v>1.7156232597329359</v>
      </c>
      <c r="CA57" s="241">
        <f t="shared" si="20"/>
        <v>1.7287840850968657</v>
      </c>
      <c r="CB57" s="241">
        <f t="shared" si="20"/>
        <v>1.7419449104607954</v>
      </c>
      <c r="CC57" s="241">
        <f t="shared" si="20"/>
        <v>1.7551057358247251</v>
      </c>
      <c r="CD57" s="241">
        <f t="shared" si="20"/>
        <v>1.7682665611886548</v>
      </c>
      <c r="CE57" s="241">
        <f t="shared" si="20"/>
        <v>1.7814273865525845</v>
      </c>
      <c r="CF57" s="241">
        <f t="shared" si="20"/>
        <v>1.7945882119165142</v>
      </c>
      <c r="CG57" s="241">
        <f t="shared" si="20"/>
        <v>1.8077490372804439</v>
      </c>
      <c r="CH57" s="241">
        <f t="shared" si="20"/>
        <v>1.8209098626443736</v>
      </c>
      <c r="CI57" s="241">
        <f t="shared" si="20"/>
        <v>1.8340706880083033</v>
      </c>
      <c r="CJ57" s="241">
        <f t="shared" si="20"/>
        <v>1.847231513372233</v>
      </c>
      <c r="CK57" s="241">
        <f t="shared" si="20"/>
        <v>1.8603923387361627</v>
      </c>
      <c r="CL57" s="241">
        <f t="shared" si="20"/>
        <v>1.8735531641000924</v>
      </c>
      <c r="CM57" s="241">
        <f t="shared" si="20"/>
        <v>1.8867139894640221</v>
      </c>
      <c r="CN57" s="241">
        <f t="shared" si="20"/>
        <v>1.8998748148279518</v>
      </c>
      <c r="CO57" s="241">
        <f t="shared" si="20"/>
        <v>1.9130356401918815</v>
      </c>
    </row>
    <row r="58" spans="1:93" outlineLevel="1" x14ac:dyDescent="0.2">
      <c r="I58" s="217"/>
    </row>
    <row r="59" spans="1:93" outlineLevel="1" x14ac:dyDescent="0.2">
      <c r="E59" s="18" t="str">
        <f xml:space="preserve"> InpS!E$15</f>
        <v>Water: Infrastructure Maintenance (override)</v>
      </c>
      <c r="F59" s="18"/>
      <c r="G59" s="18"/>
      <c r="H59" s="80" t="str">
        <f xml:space="preserve"> InpS!H$15</f>
        <v>£/m</v>
      </c>
      <c r="I59" s="223">
        <f xml:space="preserve"> SUM( K59:CO59 )</f>
        <v>12.614871941404134</v>
      </c>
      <c r="J59" s="18">
        <f xml:space="preserve"> InpS!J$15</f>
        <v>0</v>
      </c>
      <c r="K59" s="66">
        <f xml:space="preserve"> InpS!K$15</f>
        <v>2.8618814038523097</v>
      </c>
      <c r="L59" s="66">
        <f xml:space="preserve"> InpS!L$15</f>
        <v>2.8618814038523097</v>
      </c>
      <c r="M59" s="66">
        <f xml:space="preserve"> InpS!M$15</f>
        <v>2.8618814038523097</v>
      </c>
      <c r="N59" s="66">
        <f xml:space="preserve"> InpS!N$15</f>
        <v>0.3290206340982425</v>
      </c>
      <c r="O59" s="66">
        <f xml:space="preserve"> InpS!O$15</f>
        <v>0.36797235779259002</v>
      </c>
      <c r="P59" s="66">
        <f xml:space="preserve"> InpS!P$15</f>
        <v>0.44340640593027791</v>
      </c>
      <c r="Q59" s="66">
        <f xml:space="preserve"> InpS!Q$15</f>
        <v>0.53430437546840526</v>
      </c>
      <c r="R59" s="66">
        <f xml:space="preserve"> InpS!R$15</f>
        <v>0.6438363583082114</v>
      </c>
      <c r="S59" s="66">
        <f xml:space="preserve"> InpS!S$15</f>
        <v>0.77582231273359925</v>
      </c>
      <c r="T59" s="66">
        <f xml:space="preserve"> InpS!T$15</f>
        <v>0.93486528551588033</v>
      </c>
      <c r="U59" s="66">
        <f xml:space="preserve"> InpS!U$15</f>
        <v>0</v>
      </c>
      <c r="V59" s="66">
        <f xml:space="preserve"> InpS!V$15</f>
        <v>0</v>
      </c>
      <c r="W59" s="66">
        <f xml:space="preserve"> InpS!W$15</f>
        <v>0</v>
      </c>
      <c r="X59" s="66">
        <f xml:space="preserve"> InpS!X$15</f>
        <v>0</v>
      </c>
      <c r="Y59" s="66">
        <f xml:space="preserve"> InpS!Y$15</f>
        <v>0</v>
      </c>
      <c r="Z59" s="66">
        <f xml:space="preserve"> InpS!Z$15</f>
        <v>0</v>
      </c>
      <c r="AA59" s="66">
        <f xml:space="preserve"> InpS!AA$15</f>
        <v>0</v>
      </c>
      <c r="AB59" s="66">
        <f xml:space="preserve"> InpS!AB$15</f>
        <v>0</v>
      </c>
      <c r="AC59" s="66">
        <f xml:space="preserve"> InpS!AC$15</f>
        <v>0</v>
      </c>
      <c r="AD59" s="66">
        <f xml:space="preserve"> InpS!AD$15</f>
        <v>0</v>
      </c>
      <c r="AE59" s="66">
        <f xml:space="preserve"> InpS!AE$15</f>
        <v>0</v>
      </c>
      <c r="AF59" s="66">
        <f xml:space="preserve"> InpS!AF$15</f>
        <v>0</v>
      </c>
      <c r="AG59" s="66">
        <f xml:space="preserve"> InpS!AG$15</f>
        <v>0</v>
      </c>
      <c r="AH59" s="66">
        <f xml:space="preserve"> InpS!AH$15</f>
        <v>0</v>
      </c>
      <c r="AI59" s="66">
        <f xml:space="preserve"> InpS!AI$15</f>
        <v>0</v>
      </c>
      <c r="AJ59" s="66">
        <f xml:space="preserve"> InpS!AJ$15</f>
        <v>0</v>
      </c>
      <c r="AK59" s="66">
        <f xml:space="preserve"> InpS!AK$15</f>
        <v>0</v>
      </c>
      <c r="AL59" s="66">
        <f xml:space="preserve"> InpS!AL$15</f>
        <v>0</v>
      </c>
      <c r="AM59" s="66">
        <f xml:space="preserve"> InpS!AM$15</f>
        <v>0</v>
      </c>
      <c r="AN59" s="66">
        <f xml:space="preserve"> InpS!AN$15</f>
        <v>0</v>
      </c>
      <c r="AO59" s="66">
        <f xml:space="preserve"> InpS!AO$15</f>
        <v>0</v>
      </c>
      <c r="AP59" s="66">
        <f xml:space="preserve"> InpS!AP$15</f>
        <v>0</v>
      </c>
      <c r="AQ59" s="66">
        <f xml:space="preserve"> InpS!AQ$15</f>
        <v>0</v>
      </c>
      <c r="AR59" s="66">
        <f xml:space="preserve"> InpS!AR$15</f>
        <v>0</v>
      </c>
      <c r="AS59" s="66">
        <f xml:space="preserve"> InpS!AS$15</f>
        <v>0</v>
      </c>
      <c r="AT59" s="66">
        <f xml:space="preserve"> InpS!AT$15</f>
        <v>0</v>
      </c>
      <c r="AU59" s="66">
        <f xml:space="preserve"> InpS!AU$15</f>
        <v>0</v>
      </c>
      <c r="AV59" s="66">
        <f xml:space="preserve"> InpS!AV$15</f>
        <v>0</v>
      </c>
      <c r="AW59" s="66">
        <f xml:space="preserve"> InpS!AW$15</f>
        <v>0</v>
      </c>
      <c r="AX59" s="66">
        <f xml:space="preserve"> InpS!AX$15</f>
        <v>0</v>
      </c>
      <c r="AY59" s="66">
        <f xml:space="preserve"> InpS!AY$15</f>
        <v>0</v>
      </c>
      <c r="AZ59" s="66">
        <f xml:space="preserve"> InpS!AZ$15</f>
        <v>0</v>
      </c>
      <c r="BA59" s="66">
        <f xml:space="preserve"> InpS!BA$15</f>
        <v>0</v>
      </c>
      <c r="BB59" s="66">
        <f xml:space="preserve"> InpS!BB$15</f>
        <v>0</v>
      </c>
      <c r="BC59" s="66">
        <f xml:space="preserve"> InpS!BC$15</f>
        <v>0</v>
      </c>
      <c r="BD59" s="66">
        <f xml:space="preserve"> InpS!BD$15</f>
        <v>0</v>
      </c>
      <c r="BE59" s="66">
        <f xml:space="preserve"> InpS!BE$15</f>
        <v>0</v>
      </c>
      <c r="BF59" s="66">
        <f xml:space="preserve"> InpS!BF$15</f>
        <v>0</v>
      </c>
      <c r="BG59" s="66">
        <f xml:space="preserve"> InpS!BG$15</f>
        <v>0</v>
      </c>
      <c r="BH59" s="66">
        <f xml:space="preserve"> InpS!BH$15</f>
        <v>0</v>
      </c>
      <c r="BI59" s="66">
        <f xml:space="preserve"> InpS!BI$15</f>
        <v>0</v>
      </c>
      <c r="BJ59" s="66">
        <f xml:space="preserve"> InpS!BJ$15</f>
        <v>0</v>
      </c>
      <c r="BK59" s="66">
        <f xml:space="preserve"> InpS!BK$15</f>
        <v>0</v>
      </c>
      <c r="BL59" s="66">
        <f xml:space="preserve"> InpS!BL$15</f>
        <v>0</v>
      </c>
      <c r="BM59" s="66">
        <f xml:space="preserve"> InpS!BM$15</f>
        <v>0</v>
      </c>
      <c r="BN59" s="66">
        <f xml:space="preserve"> InpS!BN$15</f>
        <v>0</v>
      </c>
      <c r="BO59" s="66">
        <f xml:space="preserve"> InpS!BO$15</f>
        <v>0</v>
      </c>
      <c r="BP59" s="66">
        <f xml:space="preserve"> InpS!BP$15</f>
        <v>0</v>
      </c>
      <c r="BQ59" s="66">
        <f xml:space="preserve"> InpS!BQ$15</f>
        <v>0</v>
      </c>
      <c r="BR59" s="66">
        <f xml:space="preserve"> InpS!BR$15</f>
        <v>0</v>
      </c>
      <c r="BS59" s="66">
        <f xml:space="preserve"> InpS!BS$15</f>
        <v>0</v>
      </c>
      <c r="BT59" s="66">
        <f xml:space="preserve"> InpS!BT$15</f>
        <v>0</v>
      </c>
      <c r="BU59" s="66">
        <f xml:space="preserve"> InpS!BU$15</f>
        <v>0</v>
      </c>
      <c r="BV59" s="66">
        <f xml:space="preserve"> InpS!BV$15</f>
        <v>0</v>
      </c>
      <c r="BW59" s="66">
        <f xml:space="preserve"> InpS!BW$15</f>
        <v>0</v>
      </c>
      <c r="BX59" s="66">
        <f xml:space="preserve"> InpS!BX$15</f>
        <v>0</v>
      </c>
      <c r="BY59" s="66">
        <f xml:space="preserve"> InpS!BY$15</f>
        <v>0</v>
      </c>
      <c r="BZ59" s="66">
        <f xml:space="preserve"> InpS!BZ$15</f>
        <v>0</v>
      </c>
      <c r="CA59" s="66">
        <f xml:space="preserve"> InpS!CA$15</f>
        <v>0</v>
      </c>
      <c r="CB59" s="66">
        <f xml:space="preserve"> InpS!CB$15</f>
        <v>0</v>
      </c>
      <c r="CC59" s="66">
        <f xml:space="preserve"> InpS!CC$15</f>
        <v>0</v>
      </c>
      <c r="CD59" s="66">
        <f xml:space="preserve"> InpS!CD$15</f>
        <v>0</v>
      </c>
      <c r="CE59" s="66">
        <f xml:space="preserve"> InpS!CE$15</f>
        <v>0</v>
      </c>
      <c r="CF59" s="66">
        <f xml:space="preserve"> InpS!CF$15</f>
        <v>0</v>
      </c>
      <c r="CG59" s="66">
        <f xml:space="preserve"> InpS!CG$15</f>
        <v>0</v>
      </c>
      <c r="CH59" s="66">
        <f xml:space="preserve"> InpS!CH$15</f>
        <v>0</v>
      </c>
      <c r="CI59" s="66">
        <f xml:space="preserve"> InpS!CI$15</f>
        <v>0</v>
      </c>
      <c r="CJ59" s="66">
        <f xml:space="preserve"> InpS!CJ$15</f>
        <v>0</v>
      </c>
      <c r="CK59" s="66">
        <f xml:space="preserve"> InpS!CK$15</f>
        <v>0</v>
      </c>
      <c r="CL59" s="66">
        <f xml:space="preserve"> InpS!CL$15</f>
        <v>0</v>
      </c>
      <c r="CM59" s="66">
        <f xml:space="preserve"> InpS!CM$15</f>
        <v>0</v>
      </c>
      <c r="CN59" s="66">
        <f xml:space="preserve"> InpS!CN$15</f>
        <v>0</v>
      </c>
      <c r="CO59" s="66">
        <f xml:space="preserve"> InpS!CO$15</f>
        <v>0</v>
      </c>
    </row>
    <row r="60" spans="1:93" s="20" customFormat="1" outlineLevel="1" x14ac:dyDescent="0.2">
      <c r="A60" s="87"/>
      <c r="B60" s="34"/>
      <c r="D60" s="88"/>
      <c r="E60" s="20" t="s">
        <v>267</v>
      </c>
      <c r="H60" s="98" t="s">
        <v>29</v>
      </c>
      <c r="I60" s="252">
        <f xml:space="preserve"> SUM( K60:CO60 )</f>
        <v>117.67982461900422</v>
      </c>
      <c r="K60" s="251">
        <f xml:space="preserve"> IF( K59 &lt;&gt; 0, K59, K57 )</f>
        <v>2.8618814038523097</v>
      </c>
      <c r="L60" s="251">
        <f t="shared" ref="L60:BW60" si="21" xml:space="preserve"> IF( L59 &lt;&gt; 0, L59, L57 )</f>
        <v>2.8618814038523097</v>
      </c>
      <c r="M60" s="251">
        <f t="shared" si="21"/>
        <v>2.8618814038523097</v>
      </c>
      <c r="N60" s="251">
        <f t="shared" si="21"/>
        <v>0.3290206340982425</v>
      </c>
      <c r="O60" s="251">
        <f t="shared" si="21"/>
        <v>0.36797235779259002</v>
      </c>
      <c r="P60" s="251">
        <f t="shared" si="21"/>
        <v>0.44340640593027791</v>
      </c>
      <c r="Q60" s="251">
        <f t="shared" si="21"/>
        <v>0.53430437546840526</v>
      </c>
      <c r="R60" s="251">
        <f t="shared" si="21"/>
        <v>0.6438363583082114</v>
      </c>
      <c r="S60" s="251">
        <f t="shared" si="21"/>
        <v>0.77582231273359925</v>
      </c>
      <c r="T60" s="251">
        <f t="shared" si="21"/>
        <v>0.93486528551588033</v>
      </c>
      <c r="U60" s="251">
        <f t="shared" si="21"/>
        <v>0.96545621398894288</v>
      </c>
      <c r="V60" s="251">
        <f t="shared" si="21"/>
        <v>0.97861703935287259</v>
      </c>
      <c r="W60" s="251">
        <f t="shared" si="21"/>
        <v>0.99177786471680229</v>
      </c>
      <c r="X60" s="251">
        <f t="shared" si="21"/>
        <v>1.004938690080732</v>
      </c>
      <c r="Y60" s="251">
        <f t="shared" si="21"/>
        <v>1.0180995154446617</v>
      </c>
      <c r="Z60" s="251">
        <f t="shared" si="21"/>
        <v>1.0312603408085914</v>
      </c>
      <c r="AA60" s="251">
        <f t="shared" si="21"/>
        <v>1.0444211661725211</v>
      </c>
      <c r="AB60" s="251">
        <f t="shared" si="21"/>
        <v>1.0575819915364508</v>
      </c>
      <c r="AC60" s="251">
        <f t="shared" si="21"/>
        <v>1.0707428169003805</v>
      </c>
      <c r="AD60" s="251">
        <f t="shared" si="21"/>
        <v>1.0839036422643102</v>
      </c>
      <c r="AE60" s="251">
        <f t="shared" si="21"/>
        <v>1.0970644676282399</v>
      </c>
      <c r="AF60" s="251">
        <f t="shared" si="21"/>
        <v>1.1102252929921697</v>
      </c>
      <c r="AG60" s="251">
        <f t="shared" si="21"/>
        <v>1.1233861183560994</v>
      </c>
      <c r="AH60" s="251">
        <f t="shared" si="21"/>
        <v>1.1365469437200291</v>
      </c>
      <c r="AI60" s="251">
        <f t="shared" si="21"/>
        <v>1.1497077690839588</v>
      </c>
      <c r="AJ60" s="251">
        <f t="shared" si="21"/>
        <v>1.1628685944478885</v>
      </c>
      <c r="AK60" s="251">
        <f t="shared" si="21"/>
        <v>1.1760294198118182</v>
      </c>
      <c r="AL60" s="251">
        <f t="shared" si="21"/>
        <v>1.1891902451757479</v>
      </c>
      <c r="AM60" s="251">
        <f t="shared" si="21"/>
        <v>1.2023510705396776</v>
      </c>
      <c r="AN60" s="251">
        <f t="shared" si="21"/>
        <v>1.2155118959036073</v>
      </c>
      <c r="AO60" s="251">
        <f t="shared" si="21"/>
        <v>1.228672721267537</v>
      </c>
      <c r="AP60" s="251">
        <f t="shared" si="21"/>
        <v>1.2418335466314667</v>
      </c>
      <c r="AQ60" s="251">
        <f t="shared" si="21"/>
        <v>1.2549943719953964</v>
      </c>
      <c r="AR60" s="251">
        <f t="shared" si="21"/>
        <v>1.2681551973593261</v>
      </c>
      <c r="AS60" s="251">
        <f t="shared" si="21"/>
        <v>1.2813160227232558</v>
      </c>
      <c r="AT60" s="251">
        <f t="shared" si="21"/>
        <v>1.2944768480871855</v>
      </c>
      <c r="AU60" s="251">
        <f t="shared" si="21"/>
        <v>1.3076376734511153</v>
      </c>
      <c r="AV60" s="251">
        <f t="shared" si="21"/>
        <v>1.320798498815045</v>
      </c>
      <c r="AW60" s="251">
        <f t="shared" si="21"/>
        <v>1.3339593241789744</v>
      </c>
      <c r="AX60" s="251">
        <f t="shared" si="21"/>
        <v>1.3471201495429042</v>
      </c>
      <c r="AY60" s="251">
        <f t="shared" si="21"/>
        <v>1.3602809749068339</v>
      </c>
      <c r="AZ60" s="251">
        <f t="shared" si="21"/>
        <v>1.3734418002707636</v>
      </c>
      <c r="BA60" s="251">
        <f t="shared" si="21"/>
        <v>1.3866026256346933</v>
      </c>
      <c r="BB60" s="251">
        <f t="shared" si="21"/>
        <v>1.399763450998623</v>
      </c>
      <c r="BC60" s="251">
        <f t="shared" si="21"/>
        <v>1.4129242763625527</v>
      </c>
      <c r="BD60" s="251">
        <f t="shared" si="21"/>
        <v>1.4260851017264824</v>
      </c>
      <c r="BE60" s="251">
        <f t="shared" si="21"/>
        <v>1.4392459270904121</v>
      </c>
      <c r="BF60" s="251">
        <f t="shared" si="21"/>
        <v>1.4524067524543418</v>
      </c>
      <c r="BG60" s="251">
        <f t="shared" si="21"/>
        <v>1.4655675778182715</v>
      </c>
      <c r="BH60" s="251">
        <f t="shared" si="21"/>
        <v>1.4787284031822012</v>
      </c>
      <c r="BI60" s="251">
        <f t="shared" si="21"/>
        <v>1.4918892285461309</v>
      </c>
      <c r="BJ60" s="251">
        <f t="shared" si="21"/>
        <v>1.5050500539100606</v>
      </c>
      <c r="BK60" s="251">
        <f t="shared" si="21"/>
        <v>1.5182108792739903</v>
      </c>
      <c r="BL60" s="251">
        <f t="shared" si="21"/>
        <v>1.5313717046379201</v>
      </c>
      <c r="BM60" s="251">
        <f t="shared" si="21"/>
        <v>1.5445325300018498</v>
      </c>
      <c r="BN60" s="251">
        <f t="shared" si="21"/>
        <v>1.5576933553657795</v>
      </c>
      <c r="BO60" s="251">
        <f t="shared" si="21"/>
        <v>1.5708541807297092</v>
      </c>
      <c r="BP60" s="251">
        <f t="shared" si="21"/>
        <v>1.5840150060936389</v>
      </c>
      <c r="BQ60" s="251">
        <f t="shared" si="21"/>
        <v>1.5971758314575686</v>
      </c>
      <c r="BR60" s="251">
        <f t="shared" si="21"/>
        <v>1.6103366568214983</v>
      </c>
      <c r="BS60" s="251">
        <f t="shared" si="21"/>
        <v>1.623497482185428</v>
      </c>
      <c r="BT60" s="251">
        <f t="shared" si="21"/>
        <v>1.6366583075493577</v>
      </c>
      <c r="BU60" s="251">
        <f t="shared" si="21"/>
        <v>1.6498191329132874</v>
      </c>
      <c r="BV60" s="251">
        <f t="shared" si="21"/>
        <v>1.6629799582772171</v>
      </c>
      <c r="BW60" s="251">
        <f t="shared" si="21"/>
        <v>1.6761407836411468</v>
      </c>
      <c r="BX60" s="251">
        <f t="shared" ref="BX60:CO60" si="22" xml:space="preserve"> IF( BX59 &lt;&gt; 0, BX59, BX57 )</f>
        <v>1.6893016090050765</v>
      </c>
      <c r="BY60" s="251">
        <f t="shared" si="22"/>
        <v>1.7024624343690062</v>
      </c>
      <c r="BZ60" s="251">
        <f t="shared" si="22"/>
        <v>1.7156232597329359</v>
      </c>
      <c r="CA60" s="251">
        <f t="shared" si="22"/>
        <v>1.7287840850968657</v>
      </c>
      <c r="CB60" s="251">
        <f t="shared" si="22"/>
        <v>1.7419449104607954</v>
      </c>
      <c r="CC60" s="251">
        <f t="shared" si="22"/>
        <v>1.7551057358247251</v>
      </c>
      <c r="CD60" s="251">
        <f t="shared" si="22"/>
        <v>1.7682665611886548</v>
      </c>
      <c r="CE60" s="251">
        <f t="shared" si="22"/>
        <v>1.7814273865525845</v>
      </c>
      <c r="CF60" s="251">
        <f t="shared" si="22"/>
        <v>1.7945882119165142</v>
      </c>
      <c r="CG60" s="251">
        <f t="shared" si="22"/>
        <v>1.8077490372804439</v>
      </c>
      <c r="CH60" s="251">
        <f t="shared" si="22"/>
        <v>1.8209098626443736</v>
      </c>
      <c r="CI60" s="251">
        <f t="shared" si="22"/>
        <v>1.8340706880083033</v>
      </c>
      <c r="CJ60" s="251">
        <f t="shared" si="22"/>
        <v>1.847231513372233</v>
      </c>
      <c r="CK60" s="251">
        <f t="shared" si="22"/>
        <v>1.8603923387361627</v>
      </c>
      <c r="CL60" s="251">
        <f t="shared" si="22"/>
        <v>1.8735531641000924</v>
      </c>
      <c r="CM60" s="251">
        <f t="shared" si="22"/>
        <v>1.8867139894640221</v>
      </c>
      <c r="CN60" s="251">
        <f t="shared" si="22"/>
        <v>1.8998748148279518</v>
      </c>
      <c r="CO60" s="251">
        <f t="shared" si="22"/>
        <v>1.9130356401918815</v>
      </c>
    </row>
    <row r="61" spans="1:93" outlineLevel="1" x14ac:dyDescent="0.2">
      <c r="E61" t="s">
        <v>187</v>
      </c>
      <c r="H61" s="78" t="s">
        <v>29</v>
      </c>
      <c r="I61" s="223">
        <f xml:space="preserve"> SUM( K61:CO61 )</f>
        <v>298.12313162298989</v>
      </c>
      <c r="K61" s="178">
        <f xml:space="preserve"> K60 * K$6 * K$8</f>
        <v>2.8618814038523097</v>
      </c>
      <c r="L61" s="178">
        <f t="shared" ref="L61:AQ61" si="23" xml:space="preserve"> IF( L59 &lt;&gt; 0, L59, L57 ) * L$6 * L$8</f>
        <v>2.8971497179786376</v>
      </c>
      <c r="M61" s="178">
        <f t="shared" si="23"/>
        <v>2.9388777716910881</v>
      </c>
      <c r="N61" s="178">
        <f t="shared" si="23"/>
        <v>0.34357450911983084</v>
      </c>
      <c r="O61" s="178">
        <f t="shared" si="23"/>
        <v>0.39105490379469771</v>
      </c>
      <c r="P61" s="178">
        <f t="shared" si="23"/>
        <v>0.47968908367862584</v>
      </c>
      <c r="Q61" s="178">
        <f t="shared" si="23"/>
        <v>0.58872758740178743</v>
      </c>
      <c r="R61" s="178">
        <f t="shared" si="23"/>
        <v>0.72287874339544222</v>
      </c>
      <c r="S61" s="178">
        <f t="shared" si="23"/>
        <v>0.88759842214825169</v>
      </c>
      <c r="T61" s="178">
        <f t="shared" si="23"/>
        <v>1.089852158744544</v>
      </c>
      <c r="U61" s="178">
        <f t="shared" si="23"/>
        <v>1.1468732869360447</v>
      </c>
      <c r="V61" s="178">
        <f t="shared" si="23"/>
        <v>1.1845678135387838</v>
      </c>
      <c r="W61" s="178">
        <f t="shared" si="23"/>
        <v>1.2232799726011798</v>
      </c>
      <c r="X61" s="178">
        <f t="shared" si="23"/>
        <v>1.263034812430688</v>
      </c>
      <c r="Y61" s="178">
        <f t="shared" si="23"/>
        <v>1.3038579655395808</v>
      </c>
      <c r="Z61" s="178">
        <f t="shared" si="23"/>
        <v>1.3457756617972538</v>
      </c>
      <c r="AA61" s="178">
        <f t="shared" si="23"/>
        <v>1.3888147418713295</v>
      </c>
      <c r="AB61" s="178">
        <f t="shared" si="23"/>
        <v>1.4330026709637773</v>
      </c>
      <c r="AC61" s="178">
        <f t="shared" si="23"/>
        <v>1.4783675528484108</v>
      </c>
      <c r="AD61" s="178">
        <f t="shared" si="23"/>
        <v>1.524938144216248</v>
      </c>
      <c r="AE61" s="178">
        <f t="shared" si="23"/>
        <v>1.5727438693353728</v>
      </c>
      <c r="AF61" s="178">
        <f t="shared" si="23"/>
        <v>1.6218148350320605</v>
      </c>
      <c r="AG61" s="178">
        <f t="shared" si="23"/>
        <v>1.6721818460000839</v>
      </c>
      <c r="AH61" s="178">
        <f t="shared" si="23"/>
        <v>1.723876420445261</v>
      </c>
      <c r="AI61" s="178">
        <f t="shared" si="23"/>
        <v>1.776930806072454</v>
      </c>
      <c r="AJ61" s="178">
        <f t="shared" si="23"/>
        <v>1.8313779964223849</v>
      </c>
      <c r="AK61" s="178">
        <f t="shared" si="23"/>
        <v>1.8872517475657824</v>
      </c>
      <c r="AL61" s="178">
        <f t="shared" si="23"/>
        <v>1.9445865951625454</v>
      </c>
      <c r="AM61" s="178">
        <f t="shared" si="23"/>
        <v>2.0034178718937614</v>
      </c>
      <c r="AN61" s="178">
        <f t="shared" si="23"/>
        <v>2.063781725274584</v>
      </c>
      <c r="AO61" s="178">
        <f t="shared" si="23"/>
        <v>2.1257151358561579</v>
      </c>
      <c r="AP61" s="178">
        <f t="shared" si="23"/>
        <v>2.1892559358249284</v>
      </c>
      <c r="AQ61" s="178">
        <f t="shared" si="23"/>
        <v>2.254442828007873</v>
      </c>
      <c r="AR61" s="178">
        <f t="shared" ref="AR61:BW61" si="24" xml:space="preserve"> IF( AR59 &lt;&gt; 0, AR59, AR57 ) * AR$6 * AR$8</f>
        <v>2.3213154052923617</v>
      </c>
      <c r="AS61" s="178">
        <f t="shared" si="24"/>
        <v>2.389914170469531</v>
      </c>
      <c r="AT61" s="178">
        <f t="shared" si="24"/>
        <v>2.4602805565102668</v>
      </c>
      <c r="AU61" s="178">
        <f t="shared" si="24"/>
        <v>2.5324569472830505</v>
      </c>
      <c r="AV61" s="178">
        <f t="shared" si="24"/>
        <v>2.6064866987231516</v>
      </c>
      <c r="AW61" s="178">
        <f t="shared" si="24"/>
        <v>2.6824141604628333</v>
      </c>
      <c r="AX61" s="178">
        <f t="shared" si="24"/>
        <v>2.7602846979324402</v>
      </c>
      <c r="AY61" s="178">
        <f t="shared" si="24"/>
        <v>2.8401447149424506</v>
      </c>
      <c r="AZ61" s="178">
        <f t="shared" si="24"/>
        <v>2.9220416767567925</v>
      </c>
      <c r="BA61" s="178">
        <f t="shared" si="24"/>
        <v>3.0060241336679385</v>
      </c>
      <c r="BB61" s="178">
        <f t="shared" si="24"/>
        <v>3.0921417450845063</v>
      </c>
      <c r="BC61" s="178">
        <f t="shared" si="24"/>
        <v>3.1804453041423315</v>
      </c>
      <c r="BD61" s="178">
        <f t="shared" si="24"/>
        <v>3.2709867628502072</v>
      </c>
      <c r="BE61" s="178">
        <f t="shared" si="24"/>
        <v>3.3638192577817199</v>
      </c>
      <c r="BF61" s="178">
        <f t="shared" si="24"/>
        <v>3.4589971363248444</v>
      </c>
      <c r="BG61" s="178">
        <f t="shared" si="24"/>
        <v>3.5565759835012312</v>
      </c>
      <c r="BH61" s="178">
        <f t="shared" si="24"/>
        <v>3.656612649367335</v>
      </c>
      <c r="BI61" s="178">
        <f t="shared" si="24"/>
        <v>3.7591652770098265</v>
      </c>
      <c r="BJ61" s="178">
        <f t="shared" si="24"/>
        <v>3.8642933311479655</v>
      </c>
      <c r="BK61" s="178">
        <f t="shared" si="24"/>
        <v>3.9720576273558921</v>
      </c>
      <c r="BL61" s="178">
        <f t="shared" si="24"/>
        <v>4.082520361918065</v>
      </c>
      <c r="BM61" s="178">
        <f t="shared" si="24"/>
        <v>4.1957451423313525</v>
      </c>
      <c r="BN61" s="178">
        <f t="shared" si="24"/>
        <v>4.3117970184675647</v>
      </c>
      <c r="BO61" s="178">
        <f t="shared" si="24"/>
        <v>4.4307425144105217</v>
      </c>
      <c r="BP61" s="178">
        <f t="shared" si="24"/>
        <v>4.552649660982012</v>
      </c>
      <c r="BQ61" s="178">
        <f t="shared" si="24"/>
        <v>4.6775880289713507</v>
      </c>
      <c r="BR61" s="178">
        <f t="shared" si="24"/>
        <v>4.8056287630835026</v>
      </c>
      <c r="BS61" s="178">
        <f t="shared" si="24"/>
        <v>4.9368446166210971</v>
      </c>
      <c r="BT61" s="178">
        <f t="shared" si="24"/>
        <v>5.0713099869159439</v>
      </c>
      <c r="BU61" s="178">
        <f t="shared" si="24"/>
        <v>5.2091009515260271</v>
      </c>
      <c r="BV61" s="178">
        <f t="shared" si="24"/>
        <v>5.3502953052142521</v>
      </c>
      <c r="BW61" s="178">
        <f t="shared" si="24"/>
        <v>5.4949725977255852</v>
      </c>
      <c r="BX61" s="178">
        <f t="shared" ref="BX61:CO61" si="25" xml:space="preserve"> IF( BX59 &lt;&gt; 0, BX59, BX57 ) * BX$6 * BX$8</f>
        <v>5.643214172379583</v>
      </c>
      <c r="BY61" s="178">
        <f t="shared" si="25"/>
        <v>5.7951032054956384</v>
      </c>
      <c r="BZ61" s="178">
        <f t="shared" si="25"/>
        <v>5.9507247466686559</v>
      </c>
      <c r="CA61" s="178">
        <f t="shared" si="25"/>
        <v>6.110165759913242</v>
      </c>
      <c r="CB61" s="178">
        <f t="shared" si="25"/>
        <v>6.2735151656948567</v>
      </c>
      <c r="CC61" s="178">
        <f t="shared" si="25"/>
        <v>6.4408638838667862</v>
      </c>
      <c r="CD61" s="178">
        <f t="shared" si="25"/>
        <v>6.6123048775321669</v>
      </c>
      <c r="CE61" s="178">
        <f t="shared" si="25"/>
        <v>6.7879331978507196</v>
      </c>
      <c r="CF61" s="178">
        <f t="shared" si="25"/>
        <v>6.9678460298102438</v>
      </c>
      <c r="CG61" s="178">
        <f t="shared" si="25"/>
        <v>7.1521427389833594</v>
      </c>
      <c r="CH61" s="178">
        <f t="shared" si="25"/>
        <v>7.3409249192904005</v>
      </c>
      <c r="CI61" s="178">
        <f t="shared" si="25"/>
        <v>7.5342964417898157</v>
      </c>
      <c r="CJ61" s="178">
        <f t="shared" si="25"/>
        <v>7.732363504517866</v>
      </c>
      <c r="CK61" s="178">
        <f t="shared" si="25"/>
        <v>7.9352346833998819</v>
      </c>
      <c r="CL61" s="178">
        <f t="shared" si="25"/>
        <v>8.1430209842557968</v>
      </c>
      <c r="CM61" s="178">
        <f t="shared" si="25"/>
        <v>8.3558358959231551</v>
      </c>
      <c r="CN61" s="178">
        <f t="shared" si="25"/>
        <v>8.5737954445212701</v>
      </c>
      <c r="CO61" s="178">
        <f t="shared" si="25"/>
        <v>8.7970182488807414</v>
      </c>
    </row>
    <row r="62" spans="1:93" outlineLevel="1" x14ac:dyDescent="0.2">
      <c r="E62" t="s">
        <v>266</v>
      </c>
      <c r="G62" s="55">
        <f xml:space="preserve"> G20 * G40</f>
        <v>596.4</v>
      </c>
      <c r="H62" s="78" t="s">
        <v>10</v>
      </c>
      <c r="I62" s="242"/>
      <c r="J62" s="82"/>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c r="CC62" s="243"/>
      <c r="CD62" s="243"/>
      <c r="CE62" s="243"/>
      <c r="CF62" s="243"/>
      <c r="CG62" s="243"/>
      <c r="CH62" s="243"/>
      <c r="CI62" s="243"/>
      <c r="CJ62" s="243"/>
      <c r="CK62" s="243"/>
      <c r="CL62" s="243"/>
      <c r="CM62" s="243"/>
      <c r="CN62" s="243"/>
      <c r="CO62" s="243"/>
    </row>
    <row r="63" spans="1:93" outlineLevel="1" x14ac:dyDescent="0.2">
      <c r="E63" s="18" t="str">
        <f xml:space="preserve"> InpC!E$29</f>
        <v>Overhead rate</v>
      </c>
      <c r="G63" s="60">
        <f xml:space="preserve"> InpC!G$29</f>
        <v>4.3400000000000001E-2</v>
      </c>
      <c r="H63" s="79" t="str">
        <f xml:space="preserve"> InpC!H$29</f>
        <v>%</v>
      </c>
      <c r="I63" s="218"/>
    </row>
    <row r="64" spans="1:93" outlineLevel="1" x14ac:dyDescent="0.2">
      <c r="E64" t="s">
        <v>316</v>
      </c>
      <c r="H64" s="78" t="s">
        <v>8</v>
      </c>
      <c r="I64" s="223">
        <f xml:space="preserve"> SUM( K64:CO64 )</f>
        <v>185517.18328932906</v>
      </c>
      <c r="K64" s="55">
        <f xml:space="preserve"> $G62 * K61 * ( 1 + $G$63 )</f>
        <v>1780.9023206632939</v>
      </c>
      <c r="L64" s="55">
        <f t="shared" ref="L64:BW64" si="26" xml:space="preserve"> $G62 * L61 * ( 1 + $G$63 )</f>
        <v>1802.8492197866865</v>
      </c>
      <c r="M64" s="55">
        <f t="shared" si="26"/>
        <v>1828.8159099483521</v>
      </c>
      <c r="N64" s="55">
        <f t="shared" si="26"/>
        <v>213.80083737524265</v>
      </c>
      <c r="O64" s="55">
        <f t="shared" si="26"/>
        <v>243.34711589980276</v>
      </c>
      <c r="P64" s="55">
        <f t="shared" si="26"/>
        <v>298.50272662248994</v>
      </c>
      <c r="Q64" s="55">
        <f t="shared" si="26"/>
        <v>366.35561670411295</v>
      </c>
      <c r="R64" s="55">
        <f t="shared" si="26"/>
        <v>449.83570246419094</v>
      </c>
      <c r="S64" s="55">
        <f t="shared" si="26"/>
        <v>552.33808350448135</v>
      </c>
      <c r="T64" s="55">
        <f t="shared" si="26"/>
        <v>678.19729918767177</v>
      </c>
      <c r="U64" s="55">
        <f t="shared" si="26"/>
        <v>713.68062123812081</v>
      </c>
      <c r="V64" s="55">
        <f t="shared" si="26"/>
        <v>737.13731298389325</v>
      </c>
      <c r="W64" s="55">
        <f t="shared" si="26"/>
        <v>761.22726088295917</v>
      </c>
      <c r="X64" s="55">
        <f t="shared" si="26"/>
        <v>785.96605209026325</v>
      </c>
      <c r="Y64" s="55">
        <f t="shared" si="26"/>
        <v>811.36963730192076</v>
      </c>
      <c r="Z64" s="55">
        <f t="shared" si="26"/>
        <v>837.45433893968357</v>
      </c>
      <c r="AA64" s="55">
        <f t="shared" si="26"/>
        <v>864.23685951512039</v>
      </c>
      <c r="AB64" s="55">
        <f t="shared" si="26"/>
        <v>891.73429017738226</v>
      </c>
      <c r="AC64" s="55">
        <f t="shared" si="26"/>
        <v>919.96411944850774</v>
      </c>
      <c r="AD64" s="55">
        <f t="shared" si="26"/>
        <v>948.94424215030904</v>
      </c>
      <c r="AE64" s="55">
        <f t="shared" si="26"/>
        <v>978.69296852696459</v>
      </c>
      <c r="AF64" s="55">
        <f t="shared" si="26"/>
        <v>1009.2290335675303</v>
      </c>
      <c r="AG64" s="55">
        <f t="shared" si="26"/>
        <v>1040.5716065326733</v>
      </c>
      <c r="AH64" s="55">
        <f t="shared" si="26"/>
        <v>1072.7403006900181</v>
      </c>
      <c r="AI64" s="55">
        <f t="shared" si="26"/>
        <v>1105.7551832625975</v>
      </c>
      <c r="AJ64" s="55">
        <f t="shared" si="26"/>
        <v>1139.6367855949884</v>
      </c>
      <c r="AK64" s="55">
        <f t="shared" si="26"/>
        <v>1174.406113541806</v>
      </c>
      <c r="AL64" s="55">
        <f t="shared" si="26"/>
        <v>1210.0846580833465</v>
      </c>
      <c r="AM64" s="55">
        <f t="shared" si="26"/>
        <v>1246.6944061732484</v>
      </c>
      <c r="AN64" s="55">
        <f t="shared" si="26"/>
        <v>1284.2578518231553</v>
      </c>
      <c r="AO64" s="55">
        <f t="shared" si="26"/>
        <v>1322.7980074294808</v>
      </c>
      <c r="AP64" s="55">
        <f t="shared" si="26"/>
        <v>1362.3384153474551</v>
      </c>
      <c r="AQ64" s="55">
        <f t="shared" si="26"/>
        <v>1402.9031597177727</v>
      </c>
      <c r="AR64" s="55">
        <f t="shared" si="26"/>
        <v>1444.5168785512546</v>
      </c>
      <c r="AS64" s="55">
        <f t="shared" si="26"/>
        <v>1487.2047760770608</v>
      </c>
      <c r="AT64" s="55">
        <f t="shared" si="26"/>
        <v>1530.9926353601013</v>
      </c>
      <c r="AU64" s="55">
        <f t="shared" si="26"/>
        <v>1575.9068311934184</v>
      </c>
      <c r="AV64" s="55">
        <f t="shared" si="26"/>
        <v>1621.9743432714301</v>
      </c>
      <c r="AW64" s="55">
        <f t="shared" si="26"/>
        <v>1669.2227696500554</v>
      </c>
      <c r="AX64" s="55">
        <f t="shared" si="26"/>
        <v>1717.6803404998632</v>
      </c>
      <c r="AY64" s="55">
        <f t="shared" si="26"/>
        <v>1767.3759321585164</v>
      </c>
      <c r="AZ64" s="55">
        <f t="shared" si="26"/>
        <v>1818.3390814889215</v>
      </c>
      <c r="BA64" s="55">
        <f t="shared" si="26"/>
        <v>1870.6000005496276</v>
      </c>
      <c r="BB64" s="55">
        <f t="shared" si="26"/>
        <v>1924.189591584148</v>
      </c>
      <c r="BC64" s="55">
        <f t="shared" si="26"/>
        <v>1979.1394623360336</v>
      </c>
      <c r="BD64" s="55">
        <f t="shared" si="26"/>
        <v>2035.4819416966554</v>
      </c>
      <c r="BE64" s="55">
        <f t="shared" si="26"/>
        <v>2093.2500956928179</v>
      </c>
      <c r="BF64" s="55">
        <f t="shared" si="26"/>
        <v>2152.4777438214569</v>
      </c>
      <c r="BG64" s="55">
        <f t="shared" si="26"/>
        <v>2213.1994757388443</v>
      </c>
      <c r="BH64" s="55">
        <f t="shared" si="26"/>
        <v>2275.450668311867</v>
      </c>
      <c r="BI64" s="55">
        <f t="shared" si="26"/>
        <v>2339.2675030391165</v>
      </c>
      <c r="BJ64" s="55">
        <f t="shared" si="26"/>
        <v>2404.6869838496814</v>
      </c>
      <c r="BK64" s="55">
        <f t="shared" si="26"/>
        <v>2471.7469552877037</v>
      </c>
      <c r="BL64" s="55">
        <f t="shared" si="26"/>
        <v>2540.4861210909344</v>
      </c>
      <c r="BM64" s="55">
        <f t="shared" si="26"/>
        <v>2610.9440631716898</v>
      </c>
      <c r="BN64" s="55">
        <f t="shared" si="26"/>
        <v>2683.1612610087859</v>
      </c>
      <c r="BO64" s="55">
        <f t="shared" si="26"/>
        <v>2757.1791114592338</v>
      </c>
      <c r="BP64" s="55">
        <f t="shared" si="26"/>
        <v>2833.0399489986116</v>
      </c>
      <c r="BQ64" s="55">
        <f t="shared" si="26"/>
        <v>2910.7870663992812</v>
      </c>
      <c r="BR64" s="55">
        <f t="shared" si="26"/>
        <v>2990.4647358557513</v>
      </c>
      <c r="BS64" s="55">
        <f t="shared" si="26"/>
        <v>3072.1182305667353</v>
      </c>
      <c r="BT64" s="55">
        <f t="shared" si="26"/>
        <v>3155.7938467836047</v>
      </c>
      <c r="BU64" s="55">
        <f t="shared" si="26"/>
        <v>3241.538926335194</v>
      </c>
      <c r="BV64" s="55">
        <f t="shared" si="26"/>
        <v>3329.4018796390728</v>
      </c>
      <c r="BW64" s="55">
        <f t="shared" si="26"/>
        <v>3419.4322092096445</v>
      </c>
      <c r="BX64" s="55">
        <f t="shared" ref="BX64:CO64" si="27" xml:space="preserve"> $G62 * BX61 * ( 1 + $G$63 )</f>
        <v>3511.6805336736552</v>
      </c>
      <c r="BY64" s="55">
        <f t="shared" si="27"/>
        <v>3606.1986123038791</v>
      </c>
      <c r="BZ64" s="55">
        <f t="shared" si="27"/>
        <v>3703.0393700820186</v>
      </c>
      <c r="CA64" s="55">
        <f t="shared" si="27"/>
        <v>3802.2569233020699</v>
      </c>
      <c r="CB64" s="55">
        <f t="shared" si="27"/>
        <v>3903.9066057256186</v>
      </c>
      <c r="CC64" s="55">
        <f t="shared" si="27"/>
        <v>4008.0449953008274</v>
      </c>
      <c r="CD64" s="55">
        <f t="shared" si="27"/>
        <v>4114.7299414570571</v>
      </c>
      <c r="CE64" s="55">
        <f t="shared" si="27"/>
        <v>4224.02059298737</v>
      </c>
      <c r="CF64" s="55">
        <f t="shared" si="27"/>
        <v>4335.9774265313908</v>
      </c>
      <c r="CG64" s="55">
        <f t="shared" si="27"/>
        <v>4450.6622756712632</v>
      </c>
      <c r="CH64" s="55">
        <f t="shared" si="27"/>
        <v>4568.1383606537274</v>
      </c>
      <c r="CI64" s="55">
        <f t="shared" si="27"/>
        <v>4688.4703187515879</v>
      </c>
      <c r="CJ64" s="55">
        <f t="shared" si="27"/>
        <v>4811.724235278155</v>
      </c>
      <c r="CK64" s="55">
        <f t="shared" si="27"/>
        <v>4937.9676752684882</v>
      </c>
      <c r="CL64" s="55">
        <f t="shared" si="27"/>
        <v>5067.2697158415976</v>
      </c>
      <c r="CM64" s="55">
        <f t="shared" si="27"/>
        <v>5199.7009792580293</v>
      </c>
      <c r="CN64" s="55">
        <f t="shared" si="27"/>
        <v>5335.3336666875675</v>
      </c>
      <c r="CO64" s="55">
        <f t="shared" si="27"/>
        <v>5474.2415927021239</v>
      </c>
    </row>
    <row r="65" spans="1:93" outlineLevel="1" x14ac:dyDescent="0.2">
      <c r="I65" s="217"/>
    </row>
    <row r="66" spans="1:93" outlineLevel="1" x14ac:dyDescent="0.2">
      <c r="E66" t="s">
        <v>188</v>
      </c>
      <c r="G66" s="130"/>
      <c r="H66" s="78" t="s">
        <v>8</v>
      </c>
      <c r="I66" s="217"/>
      <c r="K66" s="55">
        <f xml:space="preserve"> K49 + K64</f>
        <v>47494.351227017112</v>
      </c>
      <c r="L66" s="55">
        <f t="shared" ref="L66:BW66" si="28" xml:space="preserve"> L49 + L64</f>
        <v>1802.8492197866865</v>
      </c>
      <c r="M66" s="55">
        <f t="shared" si="28"/>
        <v>1828.8159099483521</v>
      </c>
      <c r="N66" s="55">
        <f t="shared" si="28"/>
        <v>213.80083737524265</v>
      </c>
      <c r="O66" s="55">
        <f t="shared" si="28"/>
        <v>243.34711589980276</v>
      </c>
      <c r="P66" s="55">
        <f t="shared" si="28"/>
        <v>298.50272662248994</v>
      </c>
      <c r="Q66" s="55">
        <f t="shared" si="28"/>
        <v>366.35561670411295</v>
      </c>
      <c r="R66" s="55">
        <f t="shared" si="28"/>
        <v>449.83570246419094</v>
      </c>
      <c r="S66" s="55">
        <f t="shared" si="28"/>
        <v>552.33808350448135</v>
      </c>
      <c r="T66" s="55">
        <f t="shared" si="28"/>
        <v>678.19729918767177</v>
      </c>
      <c r="U66" s="55">
        <f t="shared" si="28"/>
        <v>713.68062123812081</v>
      </c>
      <c r="V66" s="55">
        <f t="shared" si="28"/>
        <v>737.13731298389325</v>
      </c>
      <c r="W66" s="55">
        <f t="shared" si="28"/>
        <v>761.22726088295917</v>
      </c>
      <c r="X66" s="55">
        <f t="shared" si="28"/>
        <v>785.96605209026325</v>
      </c>
      <c r="Y66" s="55">
        <f t="shared" si="28"/>
        <v>811.36963730192076</v>
      </c>
      <c r="Z66" s="55">
        <f t="shared" si="28"/>
        <v>837.45433893968357</v>
      </c>
      <c r="AA66" s="55">
        <f t="shared" si="28"/>
        <v>864.23685951512039</v>
      </c>
      <c r="AB66" s="55">
        <f t="shared" si="28"/>
        <v>891.73429017738226</v>
      </c>
      <c r="AC66" s="55">
        <f t="shared" si="28"/>
        <v>919.96411944850774</v>
      </c>
      <c r="AD66" s="55">
        <f t="shared" si="28"/>
        <v>948.94424215030904</v>
      </c>
      <c r="AE66" s="55">
        <f t="shared" si="28"/>
        <v>978.69296852696459</v>
      </c>
      <c r="AF66" s="55">
        <f t="shared" si="28"/>
        <v>1009.2290335675303</v>
      </c>
      <c r="AG66" s="55">
        <f t="shared" si="28"/>
        <v>1040.5716065326733</v>
      </c>
      <c r="AH66" s="55">
        <f t="shared" si="28"/>
        <v>1072.7403006900181</v>
      </c>
      <c r="AI66" s="55">
        <f t="shared" si="28"/>
        <v>1105.7551832625975</v>
      </c>
      <c r="AJ66" s="55">
        <f t="shared" si="28"/>
        <v>1139.6367855949884</v>
      </c>
      <c r="AK66" s="55">
        <f t="shared" si="28"/>
        <v>1174.406113541806</v>
      </c>
      <c r="AL66" s="55">
        <f t="shared" si="28"/>
        <v>1210.0846580833465</v>
      </c>
      <c r="AM66" s="55">
        <f t="shared" si="28"/>
        <v>1246.6944061732484</v>
      </c>
      <c r="AN66" s="55">
        <f t="shared" si="28"/>
        <v>1284.2578518231553</v>
      </c>
      <c r="AO66" s="55">
        <f t="shared" si="28"/>
        <v>1322.7980074294808</v>
      </c>
      <c r="AP66" s="55">
        <f t="shared" si="28"/>
        <v>1362.3384153474551</v>
      </c>
      <c r="AQ66" s="55">
        <f t="shared" si="28"/>
        <v>1402.9031597177727</v>
      </c>
      <c r="AR66" s="55">
        <f t="shared" si="28"/>
        <v>1444.5168785512546</v>
      </c>
      <c r="AS66" s="55">
        <f t="shared" si="28"/>
        <v>1487.2047760770608</v>
      </c>
      <c r="AT66" s="55">
        <f t="shared" si="28"/>
        <v>1530.9926353601013</v>
      </c>
      <c r="AU66" s="55">
        <f t="shared" si="28"/>
        <v>1575.9068311934184</v>
      </c>
      <c r="AV66" s="55">
        <f t="shared" si="28"/>
        <v>1621.9743432714301</v>
      </c>
      <c r="AW66" s="55">
        <f t="shared" si="28"/>
        <v>1669.2227696500554</v>
      </c>
      <c r="AX66" s="55">
        <f t="shared" si="28"/>
        <v>1717.6803404998632</v>
      </c>
      <c r="AY66" s="55">
        <f t="shared" si="28"/>
        <v>1767.3759321585164</v>
      </c>
      <c r="AZ66" s="55">
        <f t="shared" si="28"/>
        <v>1818.3390814889215</v>
      </c>
      <c r="BA66" s="55">
        <f t="shared" si="28"/>
        <v>1870.6000005496276</v>
      </c>
      <c r="BB66" s="55">
        <f t="shared" si="28"/>
        <v>1924.189591584148</v>
      </c>
      <c r="BC66" s="55">
        <f t="shared" si="28"/>
        <v>1979.1394623360336</v>
      </c>
      <c r="BD66" s="55">
        <f t="shared" si="28"/>
        <v>2035.4819416966554</v>
      </c>
      <c r="BE66" s="55">
        <f t="shared" si="28"/>
        <v>2093.2500956928179</v>
      </c>
      <c r="BF66" s="55">
        <f t="shared" si="28"/>
        <v>2152.4777438214569</v>
      </c>
      <c r="BG66" s="55">
        <f t="shared" si="28"/>
        <v>2213.1994757388443</v>
      </c>
      <c r="BH66" s="55">
        <f t="shared" si="28"/>
        <v>2275.450668311867</v>
      </c>
      <c r="BI66" s="55">
        <f t="shared" si="28"/>
        <v>2339.2675030391165</v>
      </c>
      <c r="BJ66" s="55">
        <f t="shared" si="28"/>
        <v>2404.6869838496814</v>
      </c>
      <c r="BK66" s="55">
        <f t="shared" si="28"/>
        <v>2471.7469552877037</v>
      </c>
      <c r="BL66" s="55">
        <f t="shared" si="28"/>
        <v>2540.4861210909344</v>
      </c>
      <c r="BM66" s="55">
        <f t="shared" si="28"/>
        <v>2610.9440631716898</v>
      </c>
      <c r="BN66" s="55">
        <f t="shared" si="28"/>
        <v>2683.1612610087859</v>
      </c>
      <c r="BO66" s="55">
        <f t="shared" si="28"/>
        <v>2757.1791114592338</v>
      </c>
      <c r="BP66" s="55">
        <f t="shared" si="28"/>
        <v>2833.0399489986116</v>
      </c>
      <c r="BQ66" s="55">
        <f t="shared" si="28"/>
        <v>2910.7870663992812</v>
      </c>
      <c r="BR66" s="55">
        <f t="shared" si="28"/>
        <v>2990.4647358557513</v>
      </c>
      <c r="BS66" s="55">
        <f t="shared" si="28"/>
        <v>3072.1182305667353</v>
      </c>
      <c r="BT66" s="55">
        <f t="shared" si="28"/>
        <v>3155.7938467836047</v>
      </c>
      <c r="BU66" s="55">
        <f t="shared" si="28"/>
        <v>3241.538926335194</v>
      </c>
      <c r="BV66" s="55">
        <f t="shared" si="28"/>
        <v>3329.4018796390728</v>
      </c>
      <c r="BW66" s="55">
        <f t="shared" si="28"/>
        <v>3419.4322092096445</v>
      </c>
      <c r="BX66" s="55">
        <f t="shared" ref="BX66:CO66" si="29" xml:space="preserve"> BX49 + BX64</f>
        <v>3511.6805336736552</v>
      </c>
      <c r="BY66" s="55">
        <f t="shared" si="29"/>
        <v>3606.1986123038791</v>
      </c>
      <c r="BZ66" s="55">
        <f t="shared" si="29"/>
        <v>3703.0393700820186</v>
      </c>
      <c r="CA66" s="55">
        <f t="shared" si="29"/>
        <v>3802.2569233020699</v>
      </c>
      <c r="CB66" s="55">
        <f t="shared" si="29"/>
        <v>3903.9066057256186</v>
      </c>
      <c r="CC66" s="55">
        <f t="shared" si="29"/>
        <v>4008.0449953008274</v>
      </c>
      <c r="CD66" s="55">
        <f t="shared" si="29"/>
        <v>4114.7299414570571</v>
      </c>
      <c r="CE66" s="55">
        <f t="shared" si="29"/>
        <v>4224.02059298737</v>
      </c>
      <c r="CF66" s="55">
        <f t="shared" si="29"/>
        <v>4335.9774265313908</v>
      </c>
      <c r="CG66" s="55">
        <f t="shared" si="29"/>
        <v>4450.6622756712632</v>
      </c>
      <c r="CH66" s="55">
        <f t="shared" si="29"/>
        <v>4568.1383606537274</v>
      </c>
      <c r="CI66" s="55">
        <f t="shared" si="29"/>
        <v>4688.4703187515879</v>
      </c>
      <c r="CJ66" s="55">
        <f t="shared" si="29"/>
        <v>4811.724235278155</v>
      </c>
      <c r="CK66" s="55">
        <f t="shared" si="29"/>
        <v>4937.9676752684882</v>
      </c>
      <c r="CL66" s="55">
        <f t="shared" si="29"/>
        <v>5067.2697158415976</v>
      </c>
      <c r="CM66" s="55">
        <f t="shared" si="29"/>
        <v>5199.7009792580293</v>
      </c>
      <c r="CN66" s="55">
        <f t="shared" si="29"/>
        <v>5335.3336666875675</v>
      </c>
      <c r="CO66" s="55">
        <f t="shared" si="29"/>
        <v>5474.2415927021239</v>
      </c>
    </row>
    <row r="67" spans="1:93" ht="6.75" customHeight="1" outlineLevel="1" x14ac:dyDescent="0.2">
      <c r="I67" s="217"/>
    </row>
    <row r="68" spans="1:93" outlineLevel="1" x14ac:dyDescent="0.2">
      <c r="E68" t="s">
        <v>292</v>
      </c>
      <c r="H68" s="78" t="s">
        <v>8</v>
      </c>
      <c r="K68" s="55">
        <f t="shared" ref="K68:AP68" si="30" xml:space="preserve"> K66 / $G$40</f>
        <v>668.93452432418474</v>
      </c>
      <c r="L68" s="55">
        <f t="shared" si="30"/>
        <v>25.392242532206851</v>
      </c>
      <c r="M68" s="55">
        <f t="shared" si="30"/>
        <v>25.757970562652847</v>
      </c>
      <c r="N68" s="55">
        <f t="shared" si="30"/>
        <v>3.011279399651305</v>
      </c>
      <c r="O68" s="55">
        <f t="shared" si="30"/>
        <v>3.4274241676028558</v>
      </c>
      <c r="P68" s="55">
        <f t="shared" si="30"/>
        <v>4.2042637552463376</v>
      </c>
      <c r="Q68" s="55">
        <f t="shared" si="30"/>
        <v>5.1599382634382103</v>
      </c>
      <c r="R68" s="55">
        <f t="shared" si="30"/>
        <v>6.3357141192139572</v>
      </c>
      <c r="S68" s="55">
        <f t="shared" si="30"/>
        <v>7.7794096268236812</v>
      </c>
      <c r="T68" s="55">
        <f t="shared" si="30"/>
        <v>9.5520746364460809</v>
      </c>
      <c r="U68" s="55">
        <f t="shared" si="30"/>
        <v>10.05183973574818</v>
      </c>
      <c r="V68" s="55">
        <f t="shared" si="30"/>
        <v>10.382215675829482</v>
      </c>
      <c r="W68" s="55">
        <f t="shared" si="30"/>
        <v>10.721510716661397</v>
      </c>
      <c r="X68" s="55">
        <f t="shared" si="30"/>
        <v>11.06994439563751</v>
      </c>
      <c r="Y68" s="55">
        <f t="shared" si="30"/>
        <v>11.427741370449588</v>
      </c>
      <c r="Z68" s="55">
        <f t="shared" si="30"/>
        <v>11.79513153436174</v>
      </c>
      <c r="AA68" s="55">
        <f t="shared" si="30"/>
        <v>12.17235013401578</v>
      </c>
      <c r="AB68" s="55">
        <f t="shared" si="30"/>
        <v>12.559637889822286</v>
      </c>
      <c r="AC68" s="55">
        <f t="shared" si="30"/>
        <v>12.957241118993068</v>
      </c>
      <c r="AD68" s="55">
        <f t="shared" si="30"/>
        <v>13.365411861271959</v>
      </c>
      <c r="AE68" s="55">
        <f t="shared" si="30"/>
        <v>13.784408007422037</v>
      </c>
      <c r="AF68" s="55">
        <f t="shared" si="30"/>
        <v>14.214493430528597</v>
      </c>
      <c r="AG68" s="55">
        <f t="shared" si="30"/>
        <v>14.655938120178497</v>
      </c>
      <c r="AH68" s="55">
        <f t="shared" si="30"/>
        <v>15.10901831957772</v>
      </c>
      <c r="AI68" s="55">
        <f t="shared" si="30"/>
        <v>15.574016665670387</v>
      </c>
      <c r="AJ68" s="55">
        <f t="shared" si="30"/>
        <v>16.051222332323782</v>
      </c>
      <c r="AK68" s="55">
        <f t="shared" si="30"/>
        <v>16.540931176645156</v>
      </c>
      <c r="AL68" s="55">
        <f t="shared" si="30"/>
        <v>17.043445888497839</v>
      </c>
      <c r="AM68" s="55">
        <f t="shared" si="30"/>
        <v>17.559076143285189</v>
      </c>
      <c r="AN68" s="55">
        <f t="shared" si="30"/>
        <v>18.08813875807261</v>
      </c>
      <c r="AO68" s="55">
        <f t="shared" si="30"/>
        <v>18.630957851119447</v>
      </c>
      <c r="AP68" s="55">
        <f t="shared" si="30"/>
        <v>19.187865004893734</v>
      </c>
      <c r="AQ68" s="55">
        <f t="shared" ref="AQ68:BV68" si="31" xml:space="preserve"> AQ66 / $G$40</f>
        <v>19.759199432644685</v>
      </c>
      <c r="AR68" s="55">
        <f t="shared" si="31"/>
        <v>20.34530814860922</v>
      </c>
      <c r="AS68" s="55">
        <f t="shared" si="31"/>
        <v>20.946546141930433</v>
      </c>
      <c r="AT68" s="55">
        <f t="shared" si="31"/>
        <v>21.563276554367626</v>
      </c>
      <c r="AU68" s="55">
        <f t="shared" si="31"/>
        <v>22.195870861879133</v>
      </c>
      <c r="AV68" s="55">
        <f t="shared" si="31"/>
        <v>22.844709060160987</v>
      </c>
      <c r="AW68" s="55">
        <f t="shared" si="31"/>
        <v>23.510179854226131</v>
      </c>
      <c r="AX68" s="55">
        <f t="shared" si="31"/>
        <v>24.192680852110747</v>
      </c>
      <c r="AY68" s="55">
        <f t="shared" si="31"/>
        <v>24.892618762796005</v>
      </c>
      <c r="AZ68" s="55">
        <f t="shared" si="31"/>
        <v>25.610409598435513</v>
      </c>
      <c r="BA68" s="55">
        <f t="shared" si="31"/>
        <v>26.346478880980669</v>
      </c>
      <c r="BB68" s="55">
        <f t="shared" si="31"/>
        <v>27.10126185329786</v>
      </c>
      <c r="BC68" s="55">
        <f t="shared" si="31"/>
        <v>27.875203694873711</v>
      </c>
      <c r="BD68" s="55">
        <f t="shared" si="31"/>
        <v>28.668759742206415</v>
      </c>
      <c r="BE68" s="55">
        <f t="shared" si="31"/>
        <v>29.482395713983351</v>
      </c>
      <c r="BF68" s="55">
        <f t="shared" si="31"/>
        <v>30.316587941147279</v>
      </c>
      <c r="BG68" s="55">
        <f t="shared" si="31"/>
        <v>31.171823601955552</v>
      </c>
      <c r="BH68" s="55">
        <f t="shared" si="31"/>
        <v>32.04860096213897</v>
      </c>
      <c r="BI68" s="55">
        <f t="shared" si="31"/>
        <v>32.947429620269247</v>
      </c>
      <c r="BJ68" s="55">
        <f t="shared" si="31"/>
        <v>33.868830758446215</v>
      </c>
      <c r="BK68" s="55">
        <f t="shared" si="31"/>
        <v>34.813337398418362</v>
      </c>
      <c r="BL68" s="55">
        <f t="shared" si="31"/>
        <v>35.781494663252595</v>
      </c>
      <c r="BM68" s="55">
        <f t="shared" si="31"/>
        <v>36.773860044671686</v>
      </c>
      <c r="BN68" s="55">
        <f t="shared" si="31"/>
        <v>37.791003676180082</v>
      </c>
      <c r="BO68" s="55">
        <f t="shared" si="31"/>
        <v>38.833508612101888</v>
      </c>
      <c r="BP68" s="55">
        <f t="shared" si="31"/>
        <v>39.901971112656504</v>
      </c>
      <c r="BQ68" s="55">
        <f t="shared" si="31"/>
        <v>40.997000935201143</v>
      </c>
      <c r="BR68" s="55">
        <f t="shared" si="31"/>
        <v>42.119221631771147</v>
      </c>
      <c r="BS68" s="55">
        <f t="shared" si="31"/>
        <v>43.26927085305261</v>
      </c>
      <c r="BT68" s="55">
        <f t="shared" si="31"/>
        <v>44.44780065892401</v>
      </c>
      <c r="BU68" s="55">
        <f t="shared" si="31"/>
        <v>45.655477835706961</v>
      </c>
      <c r="BV68" s="55">
        <f t="shared" si="31"/>
        <v>46.89298422026863</v>
      </c>
      <c r="BW68" s="55">
        <f t="shared" ref="BW68:CO68" si="32" xml:space="preserve"> BW66 / $G$40</f>
        <v>48.161017031121752</v>
      </c>
      <c r="BX68" s="55">
        <f t="shared" si="32"/>
        <v>49.460289206671199</v>
      </c>
      <c r="BY68" s="55">
        <f t="shared" si="32"/>
        <v>50.791529750758862</v>
      </c>
      <c r="BZ68" s="55">
        <f t="shared" si="32"/>
        <v>52.155484085662238</v>
      </c>
      <c r="CA68" s="55">
        <f t="shared" si="32"/>
        <v>53.552914412705213</v>
      </c>
      <c r="CB68" s="55">
        <f t="shared" si="32"/>
        <v>54.984600080642515</v>
      </c>
      <c r="CC68" s="55">
        <f t="shared" si="32"/>
        <v>56.451337961983484</v>
      </c>
      <c r="CD68" s="55">
        <f t="shared" si="32"/>
        <v>57.953942837423341</v>
      </c>
      <c r="CE68" s="55">
        <f t="shared" si="32"/>
        <v>59.493247788554505</v>
      </c>
      <c r="CF68" s="55">
        <f t="shared" si="32"/>
        <v>61.070104599033677</v>
      </c>
      <c r="CG68" s="55">
        <f t="shared" si="32"/>
        <v>62.68538416438399</v>
      </c>
      <c r="CH68" s="55">
        <f t="shared" si="32"/>
        <v>64.339976910615874</v>
      </c>
      <c r="CI68" s="55">
        <f t="shared" si="32"/>
        <v>66.034793221853349</v>
      </c>
      <c r="CJ68" s="55">
        <f t="shared" si="32"/>
        <v>67.770763877157108</v>
      </c>
      <c r="CK68" s="55">
        <f t="shared" si="32"/>
        <v>69.548840496739274</v>
      </c>
      <c r="CL68" s="55">
        <f t="shared" si="32"/>
        <v>71.369995997768982</v>
      </c>
      <c r="CM68" s="55">
        <f t="shared" si="32"/>
        <v>73.235225059972237</v>
      </c>
      <c r="CN68" s="55">
        <f t="shared" si="32"/>
        <v>75.14554460123334</v>
      </c>
      <c r="CO68" s="55">
        <f t="shared" si="32"/>
        <v>77.101994263410191</v>
      </c>
    </row>
    <row r="69" spans="1:93" outlineLevel="1" x14ac:dyDescent="0.2">
      <c r="G69" s="130"/>
      <c r="I69" s="217"/>
    </row>
    <row r="70" spans="1:93" outlineLevel="1" x14ac:dyDescent="0.2">
      <c r="G70" s="130"/>
      <c r="I70" s="217"/>
    </row>
    <row r="71" spans="1:93" ht="13.5" thickBot="1" x14ac:dyDescent="0.25">
      <c r="A71" s="58" t="s">
        <v>145</v>
      </c>
      <c r="B71" s="9"/>
      <c r="C71" s="8"/>
      <c r="D71" s="72"/>
      <c r="E71" s="11"/>
      <c r="F71" s="12"/>
      <c r="G71" s="12"/>
      <c r="H71" s="12"/>
      <c r="I71" s="21"/>
      <c r="J71" s="13"/>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row>
    <row r="72" spans="1:93" ht="3" customHeight="1" outlineLevel="1" thickTop="1" x14ac:dyDescent="0.2">
      <c r="A72" s="14"/>
      <c r="B72" s="14"/>
      <c r="C72" s="7"/>
      <c r="D72" s="73"/>
      <c r="E72" s="16"/>
      <c r="F72" s="17"/>
      <c r="G72" s="16"/>
      <c r="H72" s="76"/>
      <c r="I72" s="214"/>
      <c r="J72" s="13"/>
      <c r="K72" s="16"/>
    </row>
    <row r="73" spans="1:93" outlineLevel="1" x14ac:dyDescent="0.2">
      <c r="B73" s="61" t="s">
        <v>161</v>
      </c>
      <c r="I73" s="217"/>
    </row>
    <row r="74" spans="1:93" outlineLevel="1" x14ac:dyDescent="0.2">
      <c r="E74" s="18" t="str">
        <f xml:space="preserve"> UserInput!E$8</f>
        <v>Pre-AMP7 NAV</v>
      </c>
      <c r="G74" s="54" t="b">
        <f xml:space="preserve"> UserInput!G$8</f>
        <v>0</v>
      </c>
      <c r="H74" s="45" t="str">
        <f xml:space="preserve"> UserInput!H$8</f>
        <v>Boolean</v>
      </c>
      <c r="I74" s="217"/>
    </row>
    <row r="75" spans="1:93" outlineLevel="1" x14ac:dyDescent="0.2">
      <c r="E75" s="20" t="str">
        <f xml:space="preserve"> E43</f>
        <v>Wales</v>
      </c>
      <c r="G75" s="95" t="b">
        <f xml:space="preserve"> G43</f>
        <v>1</v>
      </c>
      <c r="H75" s="144" t="str">
        <f xml:space="preserve"> H43</f>
        <v>Boolean</v>
      </c>
      <c r="I75" s="217"/>
    </row>
    <row r="76" spans="1:93" outlineLevel="1" x14ac:dyDescent="0.2">
      <c r="E76" s="18" t="str">
        <f xml:space="preserve"> InpC!E$29</f>
        <v>Overhead rate</v>
      </c>
      <c r="G76" s="326">
        <f xml:space="preserve"> InpC!G$29</f>
        <v>4.3400000000000001E-2</v>
      </c>
      <c r="H76" s="79" t="str">
        <f xml:space="preserve"> InpC!H$29</f>
        <v>%</v>
      </c>
      <c r="I76" s="218"/>
    </row>
    <row r="77" spans="1:93" outlineLevel="1" x14ac:dyDescent="0.2">
      <c r="E77" s="125" t="str">
        <f xml:space="preserve"> InpC!E$9</f>
        <v>Meter capital cost - 15mm (weighted average)</v>
      </c>
      <c r="G77" s="126">
        <f xml:space="preserve"> InpC!G9 * OR( $G$74, $G$75 )</f>
        <v>72.076276697210147</v>
      </c>
      <c r="H77" s="245" t="str">
        <f xml:space="preserve"> InpC!H$9</f>
        <v>£</v>
      </c>
      <c r="I77" s="217"/>
      <c r="K77" s="55">
        <f t="shared" ref="K77:T78" si="33" xml:space="preserve"> $G77 * (1 + $G$76 ) * K$6 * K$8</f>
        <v>75.204387105869074</v>
      </c>
      <c r="L77" s="55">
        <f t="shared" si="33"/>
        <v>76.131166232550399</v>
      </c>
      <c r="M77" s="55">
        <f t="shared" si="33"/>
        <v>77.227694097171707</v>
      </c>
      <c r="N77" s="55">
        <f t="shared" si="33"/>
        <v>78.530972546365049</v>
      </c>
      <c r="O77" s="55">
        <f t="shared" si="33"/>
        <v>79.921884733530533</v>
      </c>
      <c r="P77" s="55">
        <f t="shared" si="33"/>
        <v>81.358146966193047</v>
      </c>
      <c r="Q77" s="55">
        <f t="shared" si="33"/>
        <v>82.864560755382541</v>
      </c>
      <c r="R77" s="55">
        <f t="shared" si="33"/>
        <v>84.437065641593605</v>
      </c>
      <c r="S77" s="55">
        <f t="shared" si="33"/>
        <v>86.039411651617044</v>
      </c>
      <c r="T77" s="55">
        <f t="shared" si="33"/>
        <v>87.672165074739539</v>
      </c>
      <c r="U77" s="55">
        <f t="shared" ref="U77:AD78" si="34" xml:space="preserve"> $G77 * (1 + $G$76 ) * U$6 * U$8</f>
        <v>89.335902946611071</v>
      </c>
      <c r="V77" s="55">
        <f t="shared" si="34"/>
        <v>91.031213253176574</v>
      </c>
      <c r="W77" s="55">
        <f t="shared" si="34"/>
        <v>92.758695138477506</v>
      </c>
      <c r="X77" s="55">
        <f t="shared" si="34"/>
        <v>94.518959116396942</v>
      </c>
      <c r="Y77" s="55">
        <f t="shared" si="34"/>
        <v>96.312627286422966</v>
      </c>
      <c r="Z77" s="55">
        <f t="shared" si="34"/>
        <v>98.140333553506366</v>
      </c>
      <c r="AA77" s="55">
        <f t="shared" si="34"/>
        <v>100.00272385209064</v>
      </c>
      <c r="AB77" s="55">
        <f t="shared" si="34"/>
        <v>101.90045637439346</v>
      </c>
      <c r="AC77" s="55">
        <f t="shared" si="34"/>
        <v>103.83420180302004</v>
      </c>
      <c r="AD77" s="55">
        <f t="shared" si="34"/>
        <v>105.80464354799084</v>
      </c>
      <c r="AE77" s="55">
        <f t="shared" ref="AE77:AN78" si="35" xml:space="preserve"> $G77 * (1 + $G$76 ) * AE$6 * AE$8</f>
        <v>107.81247798826725</v>
      </c>
      <c r="AF77" s="55">
        <f t="shared" si="35"/>
        <v>109.85841471786078</v>
      </c>
      <c r="AG77" s="55">
        <f t="shared" si="35"/>
        <v>111.94317679661248</v>
      </c>
      <c r="AH77" s="55">
        <f t="shared" si="35"/>
        <v>114.06750100573136</v>
      </c>
      <c r="AI77" s="55">
        <f t="shared" si="35"/>
        <v>116.23213810818224</v>
      </c>
      <c r="AJ77" s="55">
        <f t="shared" si="35"/>
        <v>118.43785311401487</v>
      </c>
      <c r="AK77" s="55">
        <f t="shared" si="35"/>
        <v>120.68542555072797</v>
      </c>
      <c r="AL77" s="55">
        <f t="shared" si="35"/>
        <v>122.97564973876428</v>
      </c>
      <c r="AM77" s="55">
        <f t="shared" si="35"/>
        <v>125.30933507223327</v>
      </c>
      <c r="AN77" s="55">
        <f t="shared" si="35"/>
        <v>127.68730630496134</v>
      </c>
      <c r="AO77" s="55">
        <f t="shared" ref="AO77:AX78" si="36" xml:space="preserve"> $G77 * (1 + $G$76 ) * AO$6 * AO$8</f>
        <v>130.11040384197008</v>
      </c>
      <c r="AP77" s="55">
        <f t="shared" si="36"/>
        <v>132.57948403648618</v>
      </c>
      <c r="AQ77" s="55">
        <f t="shared" si="36"/>
        <v>135.09541949258733</v>
      </c>
      <c r="AR77" s="55">
        <f t="shared" si="36"/>
        <v>137.65909937359154</v>
      </c>
      <c r="AS77" s="55">
        <f t="shared" si="36"/>
        <v>140.27142971629871</v>
      </c>
      <c r="AT77" s="55">
        <f t="shared" si="36"/>
        <v>142.93333375119536</v>
      </c>
      <c r="AU77" s="55">
        <f t="shared" si="36"/>
        <v>145.64575222873606</v>
      </c>
      <c r="AV77" s="55">
        <f t="shared" si="36"/>
        <v>148.40964375181633</v>
      </c>
      <c r="AW77" s="55">
        <f t="shared" si="36"/>
        <v>151.22598511455521</v>
      </c>
      <c r="AX77" s="55">
        <f t="shared" si="36"/>
        <v>154.09577164750647</v>
      </c>
      <c r="AY77" s="55">
        <f t="shared" ref="AY77:BH78" si="37" xml:space="preserve"> $G77 * (1 + $G$76 ) * AY$6 * AY$8</f>
        <v>157.02001756942104</v>
      </c>
      <c r="AZ77" s="55">
        <f t="shared" si="37"/>
        <v>159.99975634568457</v>
      </c>
      <c r="BA77" s="55">
        <f t="shared" si="37"/>
        <v>163.03604105355743</v>
      </c>
      <c r="BB77" s="55">
        <f t="shared" si="37"/>
        <v>166.12994475434513</v>
      </c>
      <c r="BC77" s="55">
        <f t="shared" si="37"/>
        <v>169.28256087263202</v>
      </c>
      <c r="BD77" s="55">
        <f t="shared" si="37"/>
        <v>172.49500358271112</v>
      </c>
      <c r="BE77" s="55">
        <f t="shared" si="37"/>
        <v>175.7684082023475</v>
      </c>
      <c r="BF77" s="55">
        <f t="shared" si="37"/>
        <v>179.1039315940138</v>
      </c>
      <c r="BG77" s="55">
        <f t="shared" si="37"/>
        <v>182.50275257374011</v>
      </c>
      <c r="BH77" s="55">
        <f t="shared" si="37"/>
        <v>185.96607232772232</v>
      </c>
      <c r="BI77" s="55">
        <f t="shared" ref="BI77:BR78" si="38" xml:space="preserve"> $G77 * (1 + $G$76 ) * BI$6 * BI$8</f>
        <v>189.49511483683654</v>
      </c>
      <c r="BJ77" s="55">
        <f t="shared" si="38"/>
        <v>193.09112730920936</v>
      </c>
      <c r="BK77" s="55">
        <f t="shared" si="38"/>
        <v>196.75538062099693</v>
      </c>
      <c r="BL77" s="55">
        <f t="shared" si="38"/>
        <v>200.48916976552863</v>
      </c>
      <c r="BM77" s="55">
        <f t="shared" si="38"/>
        <v>204.29381431097397</v>
      </c>
      <c r="BN77" s="55">
        <f t="shared" si="38"/>
        <v>208.17065886669477</v>
      </c>
      <c r="BO77" s="55">
        <f t="shared" si="38"/>
        <v>212.12107355844694</v>
      </c>
      <c r="BP77" s="55">
        <f t="shared" si="38"/>
        <v>216.1464545126002</v>
      </c>
      <c r="BQ77" s="55">
        <f t="shared" si="38"/>
        <v>220.24822434954686</v>
      </c>
      <c r="BR77" s="55">
        <f t="shared" si="38"/>
        <v>224.42783268647364</v>
      </c>
      <c r="BS77" s="55">
        <f t="shared" ref="BS77:CB78" si="39" xml:space="preserve"> $G77 * (1 + $G$76 ) * BS$6 * BS$8</f>
        <v>228.68675664967483</v>
      </c>
      <c r="BT77" s="55">
        <f t="shared" si="39"/>
        <v>233.02650139658721</v>
      </c>
      <c r="BU77" s="55">
        <f t="shared" si="39"/>
        <v>237.44860064773175</v>
      </c>
      <c r="BV77" s="55">
        <f t="shared" si="39"/>
        <v>241.95461722874992</v>
      </c>
      <c r="BW77" s="55">
        <f t="shared" si="39"/>
        <v>246.54614362272551</v>
      </c>
      <c r="BX77" s="55">
        <f t="shared" si="39"/>
        <v>251.22480253298889</v>
      </c>
      <c r="BY77" s="55">
        <f t="shared" si="39"/>
        <v>255.99224745660027</v>
      </c>
      <c r="BZ77" s="55">
        <f t="shared" si="39"/>
        <v>260.8501632687167</v>
      </c>
      <c r="CA77" s="55">
        <f t="shared" si="39"/>
        <v>265.80026681804816</v>
      </c>
      <c r="CB77" s="55">
        <f t="shared" si="39"/>
        <v>270.8443075336134</v>
      </c>
      <c r="CC77" s="55">
        <f t="shared" ref="CC77:CO78" si="40" xml:space="preserve"> $G77 * (1 + $G$76 ) * CC$6 * CC$8</f>
        <v>275.98406804301061</v>
      </c>
      <c r="CD77" s="55">
        <f t="shared" si="40"/>
        <v>281.22136480241988</v>
      </c>
      <c r="CE77" s="55">
        <f t="shared" si="40"/>
        <v>286.55804873856238</v>
      </c>
      <c r="CF77" s="55">
        <f t="shared" si="40"/>
        <v>291.99600590284052</v>
      </c>
      <c r="CG77" s="55">
        <f t="shared" si="40"/>
        <v>297.53715813789302</v>
      </c>
      <c r="CH77" s="55">
        <f t="shared" si="40"/>
        <v>303.18346375679778</v>
      </c>
      <c r="CI77" s="55">
        <f t="shared" si="40"/>
        <v>308.93691823516463</v>
      </c>
      <c r="CJ77" s="55">
        <f t="shared" si="40"/>
        <v>314.79955491636161</v>
      </c>
      <c r="CK77" s="55">
        <f t="shared" si="40"/>
        <v>320.77344573012408</v>
      </c>
      <c r="CL77" s="55">
        <f t="shared" si="40"/>
        <v>326.86070192480094</v>
      </c>
      <c r="CM77" s="55">
        <f t="shared" si="40"/>
        <v>333.06347481349621</v>
      </c>
      <c r="CN77" s="55">
        <f t="shared" si="40"/>
        <v>339.38395653437027</v>
      </c>
      <c r="CO77" s="55">
        <f t="shared" si="40"/>
        <v>345.82438082536942</v>
      </c>
    </row>
    <row r="78" spans="1:93" outlineLevel="1" x14ac:dyDescent="0.2">
      <c r="E78" s="125" t="str">
        <f xml:space="preserve"> InpC!E$10</f>
        <v>New boundary box dig and meter installation (metalled)</v>
      </c>
      <c r="G78" s="126">
        <f xml:space="preserve"> InpC!G10 * OR( $G$74, $G$75 )</f>
        <v>259.35996165571061</v>
      </c>
      <c r="H78" s="245" t="str">
        <f xml:space="preserve"> InpC!H$10</f>
        <v>£</v>
      </c>
      <c r="I78" s="217"/>
      <c r="K78" s="55">
        <f t="shared" si="33"/>
        <v>270.61618399156845</v>
      </c>
      <c r="L78" s="55">
        <f t="shared" si="33"/>
        <v>273.95111484224435</v>
      </c>
      <c r="M78" s="55">
        <f t="shared" si="33"/>
        <v>277.8968711708813</v>
      </c>
      <c r="N78" s="55">
        <f t="shared" si="33"/>
        <v>282.58660077538764</v>
      </c>
      <c r="O78" s="55">
        <f t="shared" si="33"/>
        <v>287.59167245861551</v>
      </c>
      <c r="P78" s="55">
        <f t="shared" si="33"/>
        <v>292.75993217818711</v>
      </c>
      <c r="Q78" s="55">
        <f t="shared" si="33"/>
        <v>298.18062592799271</v>
      </c>
      <c r="R78" s="55">
        <f t="shared" si="33"/>
        <v>303.83914251181216</v>
      </c>
      <c r="S78" s="55">
        <f t="shared" si="33"/>
        <v>309.60503968023426</v>
      </c>
      <c r="T78" s="55">
        <f t="shared" si="33"/>
        <v>315.48035517403076</v>
      </c>
      <c r="U78" s="55">
        <f t="shared" si="34"/>
        <v>321.46716540378918</v>
      </c>
      <c r="V78" s="55">
        <f t="shared" si="34"/>
        <v>327.56758618374295</v>
      </c>
      <c r="W78" s="55">
        <f t="shared" si="34"/>
        <v>333.78377347952659</v>
      </c>
      <c r="X78" s="55">
        <f t="shared" si="34"/>
        <v>340.11792417012111</v>
      </c>
      <c r="Y78" s="55">
        <f t="shared" si="34"/>
        <v>346.57227682425901</v>
      </c>
      <c r="Z78" s="55">
        <f t="shared" si="34"/>
        <v>353.14911249156256</v>
      </c>
      <c r="AA78" s="55">
        <f t="shared" si="34"/>
        <v>359.85075550869527</v>
      </c>
      <c r="AB78" s="55">
        <f t="shared" si="34"/>
        <v>366.67957432081221</v>
      </c>
      <c r="AC78" s="55">
        <f t="shared" si="34"/>
        <v>373.63798231859812</v>
      </c>
      <c r="AD78" s="55">
        <f t="shared" si="34"/>
        <v>380.72843869119009</v>
      </c>
      <c r="AE78" s="55">
        <f t="shared" si="35"/>
        <v>387.95344929528619</v>
      </c>
      <c r="AF78" s="55">
        <f t="shared" si="35"/>
        <v>395.31556754074666</v>
      </c>
      <c r="AG78" s="55">
        <f t="shared" si="35"/>
        <v>402.81739529300137</v>
      </c>
      <c r="AH78" s="55">
        <f t="shared" si="35"/>
        <v>410.46158379258151</v>
      </c>
      <c r="AI78" s="55">
        <f t="shared" si="35"/>
        <v>418.25083459210185</v>
      </c>
      <c r="AJ78" s="55">
        <f t="shared" si="35"/>
        <v>426.1879005110232</v>
      </c>
      <c r="AK78" s="55">
        <f t="shared" si="35"/>
        <v>434.27558660853367</v>
      </c>
      <c r="AL78" s="55">
        <f t="shared" si="35"/>
        <v>442.51675117489179</v>
      </c>
      <c r="AM78" s="55">
        <f t="shared" si="35"/>
        <v>450.91430674158278</v>
      </c>
      <c r="AN78" s="55">
        <f t="shared" si="35"/>
        <v>459.47122111064317</v>
      </c>
      <c r="AO78" s="55">
        <f t="shared" si="36"/>
        <v>468.19051840352017</v>
      </c>
      <c r="AP78" s="55">
        <f t="shared" si="36"/>
        <v>477.07528012983391</v>
      </c>
      <c r="AQ78" s="55">
        <f t="shared" si="36"/>
        <v>486.12864627642205</v>
      </c>
      <c r="AR78" s="55">
        <f t="shared" si="36"/>
        <v>495.35381641705038</v>
      </c>
      <c r="AS78" s="55">
        <f t="shared" si="36"/>
        <v>504.75405084318305</v>
      </c>
      <c r="AT78" s="55">
        <f t="shared" si="36"/>
        <v>514.33267171621014</v>
      </c>
      <c r="AU78" s="55">
        <f t="shared" si="36"/>
        <v>524.09306424154181</v>
      </c>
      <c r="AV78" s="55">
        <f t="shared" si="36"/>
        <v>534.03867786498245</v>
      </c>
      <c r="AW78" s="55">
        <f t="shared" si="36"/>
        <v>544.17302749180806</v>
      </c>
      <c r="AX78" s="55">
        <f t="shared" si="36"/>
        <v>554.49969472897851</v>
      </c>
      <c r="AY78" s="55">
        <f t="shared" si="37"/>
        <v>565.02232915092259</v>
      </c>
      <c r="AZ78" s="55">
        <f t="shared" si="37"/>
        <v>575.74464958934311</v>
      </c>
      <c r="BA78" s="55">
        <f t="shared" si="37"/>
        <v>586.67044544749956</v>
      </c>
      <c r="BB78" s="55">
        <f t="shared" si="37"/>
        <v>597.80357803943082</v>
      </c>
      <c r="BC78" s="55">
        <f t="shared" si="37"/>
        <v>609.14798195459184</v>
      </c>
      <c r="BD78" s="55">
        <f t="shared" si="37"/>
        <v>620.70766644838773</v>
      </c>
      <c r="BE78" s="55">
        <f t="shared" si="37"/>
        <v>632.48671685909494</v>
      </c>
      <c r="BF78" s="55">
        <f t="shared" si="37"/>
        <v>644.48929605167109</v>
      </c>
      <c r="BG78" s="55">
        <f t="shared" si="37"/>
        <v>656.71964588896446</v>
      </c>
      <c r="BH78" s="55">
        <f t="shared" si="37"/>
        <v>669.18208873084143</v>
      </c>
      <c r="BI78" s="55">
        <f t="shared" si="38"/>
        <v>681.88102896176292</v>
      </c>
      <c r="BJ78" s="55">
        <f t="shared" si="38"/>
        <v>694.82095454734997</v>
      </c>
      <c r="BK78" s="55">
        <f t="shared" si="38"/>
        <v>708.00643862048639</v>
      </c>
      <c r="BL78" s="55">
        <f t="shared" si="38"/>
        <v>721.44214109752238</v>
      </c>
      <c r="BM78" s="55">
        <f t="shared" si="38"/>
        <v>735.13281032514794</v>
      </c>
      <c r="BN78" s="55">
        <f t="shared" si="38"/>
        <v>749.08328475851749</v>
      </c>
      <c r="BO78" s="55">
        <f t="shared" si="38"/>
        <v>763.29849467122176</v>
      </c>
      <c r="BP78" s="55">
        <f t="shared" si="38"/>
        <v>777.7834638977082</v>
      </c>
      <c r="BQ78" s="55">
        <f t="shared" si="38"/>
        <v>792.54331160876814</v>
      </c>
      <c r="BR78" s="55">
        <f t="shared" si="38"/>
        <v>807.58325412071497</v>
      </c>
      <c r="BS78" s="55">
        <f t="shared" si="39"/>
        <v>822.90860673889767</v>
      </c>
      <c r="BT78" s="55">
        <f t="shared" si="39"/>
        <v>838.52478563619547</v>
      </c>
      <c r="BU78" s="55">
        <f t="shared" si="39"/>
        <v>854.43730976716233</v>
      </c>
      <c r="BV78" s="55">
        <f t="shared" si="39"/>
        <v>870.65180281849507</v>
      </c>
      <c r="BW78" s="55">
        <f t="shared" si="39"/>
        <v>887.17399519651519</v>
      </c>
      <c r="BX78" s="55">
        <f t="shared" si="39"/>
        <v>904.00972605236586</v>
      </c>
      <c r="BY78" s="55">
        <f t="shared" si="39"/>
        <v>921.16494534564288</v>
      </c>
      <c r="BZ78" s="55">
        <f t="shared" si="39"/>
        <v>938.64571594718473</v>
      </c>
      <c r="CA78" s="55">
        <f t="shared" si="39"/>
        <v>956.45821578176754</v>
      </c>
      <c r="CB78" s="55">
        <f t="shared" si="39"/>
        <v>974.60874001146169</v>
      </c>
      <c r="CC78" s="55">
        <f t="shared" si="40"/>
        <v>993.10370326042209</v>
      </c>
      <c r="CD78" s="55">
        <f t="shared" si="40"/>
        <v>1011.9496418818956</v>
      </c>
      <c r="CE78" s="55">
        <f t="shared" si="40"/>
        <v>1031.1532162682531</v>
      </c>
      <c r="CF78" s="55">
        <f t="shared" si="40"/>
        <v>1050.7212132048537</v>
      </c>
      <c r="CG78" s="55">
        <f t="shared" si="40"/>
        <v>1070.6605482685818</v>
      </c>
      <c r="CH78" s="55">
        <f t="shared" si="40"/>
        <v>1090.9782682718994</v>
      </c>
      <c r="CI78" s="55">
        <f t="shared" si="40"/>
        <v>1111.6815537532771</v>
      </c>
      <c r="CJ78" s="55">
        <f t="shared" si="40"/>
        <v>1132.7777215148876</v>
      </c>
      <c r="CK78" s="55">
        <f t="shared" si="40"/>
        <v>1154.2742272084568</v>
      </c>
      <c r="CL78" s="55">
        <f t="shared" si="40"/>
        <v>1176.1786679701836</v>
      </c>
      <c r="CM78" s="55">
        <f t="shared" si="40"/>
        <v>1198.4987851056649</v>
      </c>
      <c r="CN78" s="55">
        <f t="shared" si="40"/>
        <v>1221.2424668257693</v>
      </c>
      <c r="CO78" s="55">
        <f t="shared" si="40"/>
        <v>1244.4177510344318</v>
      </c>
    </row>
    <row r="79" spans="1:93" outlineLevel="1" x14ac:dyDescent="0.2">
      <c r="I79" s="217"/>
    </row>
    <row r="80" spans="1:93" outlineLevel="1" x14ac:dyDescent="0.2">
      <c r="E80" s="18" t="str">
        <f xml:space="preserve"> ComSum!E60</f>
        <v>Properties constructed in year</v>
      </c>
      <c r="F80" s="18"/>
      <c r="G80" s="143"/>
      <c r="H80" s="80" t="str">
        <f xml:space="preserve"> ComSum!H60</f>
        <v>Nr</v>
      </c>
      <c r="I80" s="224">
        <f xml:space="preserve"> ComSum!I60</f>
        <v>80</v>
      </c>
      <c r="J80" s="18">
        <f xml:space="preserve"> ComSum!J60</f>
        <v>0</v>
      </c>
      <c r="K80" s="54">
        <f xml:space="preserve"> ComSum!K60</f>
        <v>59.890710382513667</v>
      </c>
      <c r="L80" s="19">
        <f xml:space="preserve"> ComSum!L60</f>
        <v>20.10928961748634</v>
      </c>
      <c r="M80" s="19">
        <f xml:space="preserve"> ComSum!M60</f>
        <v>0</v>
      </c>
      <c r="N80" s="19">
        <f xml:space="preserve"> ComSum!N60</f>
        <v>0</v>
      </c>
      <c r="O80" s="19">
        <f xml:space="preserve"> ComSum!O60</f>
        <v>0</v>
      </c>
      <c r="P80" s="19">
        <f xml:space="preserve"> ComSum!P60</f>
        <v>0</v>
      </c>
      <c r="Q80" s="19">
        <f xml:space="preserve"> ComSum!Q60</f>
        <v>0</v>
      </c>
      <c r="R80" s="19">
        <f xml:space="preserve"> ComSum!R60</f>
        <v>0</v>
      </c>
      <c r="S80" s="19">
        <f xml:space="preserve"> ComSum!S60</f>
        <v>0</v>
      </c>
      <c r="T80" s="19">
        <f xml:space="preserve"> ComSum!T60</f>
        <v>0</v>
      </c>
      <c r="U80" s="19">
        <f xml:space="preserve"> ComSum!U60</f>
        <v>0</v>
      </c>
      <c r="V80" s="19">
        <f xml:space="preserve"> ComSum!V60</f>
        <v>0</v>
      </c>
      <c r="W80" s="19">
        <f xml:space="preserve"> ComSum!W60</f>
        <v>0</v>
      </c>
      <c r="X80" s="19">
        <f xml:space="preserve"> ComSum!X60</f>
        <v>0</v>
      </c>
      <c r="Y80" s="19">
        <f xml:space="preserve"> ComSum!Y60</f>
        <v>0</v>
      </c>
      <c r="Z80" s="19">
        <f xml:space="preserve"> ComSum!Z60</f>
        <v>0</v>
      </c>
      <c r="AA80" s="19">
        <f xml:space="preserve"> ComSum!AA60</f>
        <v>0</v>
      </c>
      <c r="AB80" s="19">
        <f xml:space="preserve"> ComSum!AB60</f>
        <v>0</v>
      </c>
      <c r="AC80" s="19">
        <f xml:space="preserve"> ComSum!AC60</f>
        <v>0</v>
      </c>
      <c r="AD80" s="19">
        <f xml:space="preserve"> ComSum!AD60</f>
        <v>0</v>
      </c>
      <c r="AE80" s="19">
        <f xml:space="preserve"> ComSum!AE60</f>
        <v>0</v>
      </c>
      <c r="AF80" s="19">
        <f xml:space="preserve"> ComSum!AF60</f>
        <v>0</v>
      </c>
      <c r="AG80" s="19">
        <f xml:space="preserve"> ComSum!AG60</f>
        <v>0</v>
      </c>
      <c r="AH80" s="19">
        <f xml:space="preserve"> ComSum!AH60</f>
        <v>0</v>
      </c>
      <c r="AI80" s="19">
        <f xml:space="preserve"> ComSum!AI60</f>
        <v>0</v>
      </c>
      <c r="AJ80" s="19">
        <f xml:space="preserve"> ComSum!AJ60</f>
        <v>0</v>
      </c>
      <c r="AK80" s="19">
        <f xml:space="preserve"> ComSum!AK60</f>
        <v>0</v>
      </c>
      <c r="AL80" s="19">
        <f xml:space="preserve"> ComSum!AL60</f>
        <v>0</v>
      </c>
      <c r="AM80" s="19">
        <f xml:space="preserve"> ComSum!AM60</f>
        <v>0</v>
      </c>
      <c r="AN80" s="19">
        <f xml:space="preserve"> ComSum!AN60</f>
        <v>0</v>
      </c>
      <c r="AO80" s="19">
        <f xml:space="preserve"> ComSum!AO60</f>
        <v>0</v>
      </c>
      <c r="AP80" s="19">
        <f xml:space="preserve"> ComSum!AP60</f>
        <v>0</v>
      </c>
      <c r="AQ80" s="19">
        <f xml:space="preserve"> ComSum!AQ60</f>
        <v>0</v>
      </c>
      <c r="AR80" s="19">
        <f xml:space="preserve"> ComSum!AR60</f>
        <v>0</v>
      </c>
      <c r="AS80" s="19">
        <f xml:space="preserve"> ComSum!AS60</f>
        <v>0</v>
      </c>
      <c r="AT80" s="19">
        <f xml:space="preserve"> ComSum!AT60</f>
        <v>0</v>
      </c>
      <c r="AU80" s="19">
        <f xml:space="preserve"> ComSum!AU60</f>
        <v>0</v>
      </c>
      <c r="AV80" s="19">
        <f xml:space="preserve"> ComSum!AV60</f>
        <v>0</v>
      </c>
      <c r="AW80" s="19">
        <f xml:space="preserve"> ComSum!AW60</f>
        <v>0</v>
      </c>
      <c r="AX80" s="19">
        <f xml:space="preserve"> ComSum!AX60</f>
        <v>0</v>
      </c>
      <c r="AY80" s="19">
        <f xml:space="preserve"> ComSum!AY60</f>
        <v>0</v>
      </c>
      <c r="AZ80" s="19">
        <f xml:space="preserve"> ComSum!AZ60</f>
        <v>0</v>
      </c>
      <c r="BA80" s="19">
        <f xml:space="preserve"> ComSum!BA60</f>
        <v>0</v>
      </c>
      <c r="BB80" s="19">
        <f xml:space="preserve"> ComSum!BB60</f>
        <v>0</v>
      </c>
      <c r="BC80" s="19">
        <f xml:space="preserve"> ComSum!BC60</f>
        <v>0</v>
      </c>
      <c r="BD80" s="19">
        <f xml:space="preserve"> ComSum!BD60</f>
        <v>0</v>
      </c>
      <c r="BE80" s="19">
        <f xml:space="preserve"> ComSum!BE60</f>
        <v>0</v>
      </c>
      <c r="BF80" s="19">
        <f xml:space="preserve"> ComSum!BF60</f>
        <v>0</v>
      </c>
      <c r="BG80" s="19">
        <f xml:space="preserve"> ComSum!BG60</f>
        <v>0</v>
      </c>
      <c r="BH80" s="19">
        <f xml:space="preserve"> ComSum!BH60</f>
        <v>0</v>
      </c>
      <c r="BI80" s="19">
        <f xml:space="preserve"> ComSum!BI60</f>
        <v>0</v>
      </c>
      <c r="BJ80" s="19">
        <f xml:space="preserve"> ComSum!BJ60</f>
        <v>0</v>
      </c>
      <c r="BK80" s="19">
        <f xml:space="preserve"> ComSum!BK60</f>
        <v>0</v>
      </c>
      <c r="BL80" s="19">
        <f xml:space="preserve"> ComSum!BL60</f>
        <v>0</v>
      </c>
      <c r="BM80" s="19">
        <f xml:space="preserve"> ComSum!BM60</f>
        <v>0</v>
      </c>
      <c r="BN80" s="19">
        <f xml:space="preserve"> ComSum!BN60</f>
        <v>0</v>
      </c>
      <c r="BO80" s="19">
        <f xml:space="preserve"> ComSum!BO60</f>
        <v>0</v>
      </c>
      <c r="BP80" s="19">
        <f xml:space="preserve"> ComSum!BP60</f>
        <v>0</v>
      </c>
      <c r="BQ80" s="19">
        <f xml:space="preserve"> ComSum!BQ60</f>
        <v>0</v>
      </c>
      <c r="BR80" s="19">
        <f xml:space="preserve"> ComSum!BR60</f>
        <v>0</v>
      </c>
      <c r="BS80" s="19">
        <f xml:space="preserve"> ComSum!BS60</f>
        <v>0</v>
      </c>
      <c r="BT80" s="19">
        <f xml:space="preserve"> ComSum!BT60</f>
        <v>0</v>
      </c>
      <c r="BU80" s="19">
        <f xml:space="preserve"> ComSum!BU60</f>
        <v>0</v>
      </c>
      <c r="BV80" s="19">
        <f xml:space="preserve"> ComSum!BV60</f>
        <v>0</v>
      </c>
      <c r="BW80" s="19">
        <f xml:space="preserve"> ComSum!BW60</f>
        <v>0</v>
      </c>
      <c r="BX80" s="19">
        <f xml:space="preserve"> ComSum!BX60</f>
        <v>0</v>
      </c>
      <c r="BY80" s="19">
        <f xml:space="preserve"> ComSum!BY60</f>
        <v>0</v>
      </c>
      <c r="BZ80" s="19">
        <f xml:space="preserve"> ComSum!BZ60</f>
        <v>0</v>
      </c>
      <c r="CA80" s="19">
        <f xml:space="preserve"> ComSum!CA60</f>
        <v>0</v>
      </c>
      <c r="CB80" s="19">
        <f xml:space="preserve"> ComSum!CB60</f>
        <v>0</v>
      </c>
      <c r="CC80" s="19">
        <f xml:space="preserve"> ComSum!CC60</f>
        <v>0</v>
      </c>
      <c r="CD80" s="19">
        <f xml:space="preserve"> ComSum!CD60</f>
        <v>0</v>
      </c>
      <c r="CE80" s="19">
        <f xml:space="preserve"> ComSum!CE60</f>
        <v>0</v>
      </c>
      <c r="CF80" s="19">
        <f xml:space="preserve"> ComSum!CF60</f>
        <v>0</v>
      </c>
      <c r="CG80" s="19">
        <f xml:space="preserve"> ComSum!CG60</f>
        <v>0</v>
      </c>
      <c r="CH80" s="19">
        <f xml:space="preserve"> ComSum!CH60</f>
        <v>0</v>
      </c>
      <c r="CI80" s="19">
        <f xml:space="preserve"> ComSum!CI60</f>
        <v>0</v>
      </c>
      <c r="CJ80" s="19">
        <f xml:space="preserve"> ComSum!CJ60</f>
        <v>0</v>
      </c>
      <c r="CK80" s="19">
        <f xml:space="preserve"> ComSum!CK60</f>
        <v>0</v>
      </c>
      <c r="CL80" s="19">
        <f xml:space="preserve"> ComSum!CL60</f>
        <v>0</v>
      </c>
      <c r="CM80" s="19">
        <f xml:space="preserve"> ComSum!CM60</f>
        <v>0</v>
      </c>
      <c r="CN80" s="19">
        <f xml:space="preserve"> ComSum!CN60</f>
        <v>0</v>
      </c>
      <c r="CO80" s="19">
        <f xml:space="preserve"> ComSum!CO60</f>
        <v>0</v>
      </c>
    </row>
    <row r="81" spans="1:93" outlineLevel="1" x14ac:dyDescent="0.2">
      <c r="E81" s="20" t="s">
        <v>148</v>
      </c>
      <c r="G81" s="128"/>
      <c r="H81" s="78" t="s">
        <v>8</v>
      </c>
      <c r="I81" s="220">
        <f xml:space="preserve"> SUM( K81:CO81 )</f>
        <v>6034.9878383394016</v>
      </c>
      <c r="K81" s="55">
        <f xml:space="preserve"> K77 * K$80</f>
        <v>4504.0441676520495</v>
      </c>
      <c r="L81" s="55">
        <f t="shared" ref="L81:BW81" si="41" xml:space="preserve"> L77 * L$80</f>
        <v>1530.9436706873523</v>
      </c>
      <c r="M81" s="55">
        <f t="shared" si="41"/>
        <v>0</v>
      </c>
      <c r="N81" s="55">
        <f t="shared" si="41"/>
        <v>0</v>
      </c>
      <c r="O81" s="55">
        <f t="shared" si="41"/>
        <v>0</v>
      </c>
      <c r="P81" s="55">
        <f t="shared" si="41"/>
        <v>0</v>
      </c>
      <c r="Q81" s="55">
        <f t="shared" si="41"/>
        <v>0</v>
      </c>
      <c r="R81" s="55">
        <f t="shared" si="41"/>
        <v>0</v>
      </c>
      <c r="S81" s="55">
        <f t="shared" si="41"/>
        <v>0</v>
      </c>
      <c r="T81" s="55">
        <f t="shared" si="41"/>
        <v>0</v>
      </c>
      <c r="U81" s="55">
        <f t="shared" si="41"/>
        <v>0</v>
      </c>
      <c r="V81" s="55">
        <f t="shared" si="41"/>
        <v>0</v>
      </c>
      <c r="W81" s="55">
        <f t="shared" si="41"/>
        <v>0</v>
      </c>
      <c r="X81" s="55">
        <f t="shared" si="41"/>
        <v>0</v>
      </c>
      <c r="Y81" s="55">
        <f t="shared" si="41"/>
        <v>0</v>
      </c>
      <c r="Z81" s="55">
        <f t="shared" si="41"/>
        <v>0</v>
      </c>
      <c r="AA81" s="55">
        <f t="shared" si="41"/>
        <v>0</v>
      </c>
      <c r="AB81" s="55">
        <f t="shared" si="41"/>
        <v>0</v>
      </c>
      <c r="AC81" s="55">
        <f t="shared" si="41"/>
        <v>0</v>
      </c>
      <c r="AD81" s="55">
        <f t="shared" si="41"/>
        <v>0</v>
      </c>
      <c r="AE81" s="55">
        <f t="shared" si="41"/>
        <v>0</v>
      </c>
      <c r="AF81" s="55">
        <f t="shared" si="41"/>
        <v>0</v>
      </c>
      <c r="AG81" s="55">
        <f t="shared" si="41"/>
        <v>0</v>
      </c>
      <c r="AH81" s="55">
        <f t="shared" si="41"/>
        <v>0</v>
      </c>
      <c r="AI81" s="55">
        <f t="shared" si="41"/>
        <v>0</v>
      </c>
      <c r="AJ81" s="55">
        <f t="shared" si="41"/>
        <v>0</v>
      </c>
      <c r="AK81" s="55">
        <f t="shared" si="41"/>
        <v>0</v>
      </c>
      <c r="AL81" s="55">
        <f t="shared" si="41"/>
        <v>0</v>
      </c>
      <c r="AM81" s="55">
        <f t="shared" si="41"/>
        <v>0</v>
      </c>
      <c r="AN81" s="55">
        <f t="shared" si="41"/>
        <v>0</v>
      </c>
      <c r="AO81" s="55">
        <f t="shared" si="41"/>
        <v>0</v>
      </c>
      <c r="AP81" s="55">
        <f t="shared" si="41"/>
        <v>0</v>
      </c>
      <c r="AQ81" s="55">
        <f t="shared" si="41"/>
        <v>0</v>
      </c>
      <c r="AR81" s="55">
        <f t="shared" si="41"/>
        <v>0</v>
      </c>
      <c r="AS81" s="55">
        <f t="shared" si="41"/>
        <v>0</v>
      </c>
      <c r="AT81" s="55">
        <f t="shared" si="41"/>
        <v>0</v>
      </c>
      <c r="AU81" s="55">
        <f t="shared" si="41"/>
        <v>0</v>
      </c>
      <c r="AV81" s="55">
        <f t="shared" si="41"/>
        <v>0</v>
      </c>
      <c r="AW81" s="55">
        <f t="shared" si="41"/>
        <v>0</v>
      </c>
      <c r="AX81" s="55">
        <f t="shared" si="41"/>
        <v>0</v>
      </c>
      <c r="AY81" s="55">
        <f t="shared" si="41"/>
        <v>0</v>
      </c>
      <c r="AZ81" s="55">
        <f t="shared" si="41"/>
        <v>0</v>
      </c>
      <c r="BA81" s="55">
        <f t="shared" si="41"/>
        <v>0</v>
      </c>
      <c r="BB81" s="55">
        <f t="shared" si="41"/>
        <v>0</v>
      </c>
      <c r="BC81" s="55">
        <f t="shared" si="41"/>
        <v>0</v>
      </c>
      <c r="BD81" s="55">
        <f t="shared" si="41"/>
        <v>0</v>
      </c>
      <c r="BE81" s="55">
        <f t="shared" si="41"/>
        <v>0</v>
      </c>
      <c r="BF81" s="55">
        <f t="shared" si="41"/>
        <v>0</v>
      </c>
      <c r="BG81" s="55">
        <f t="shared" si="41"/>
        <v>0</v>
      </c>
      <c r="BH81" s="55">
        <f t="shared" si="41"/>
        <v>0</v>
      </c>
      <c r="BI81" s="55">
        <f t="shared" si="41"/>
        <v>0</v>
      </c>
      <c r="BJ81" s="55">
        <f t="shared" si="41"/>
        <v>0</v>
      </c>
      <c r="BK81" s="55">
        <f t="shared" si="41"/>
        <v>0</v>
      </c>
      <c r="BL81" s="55">
        <f t="shared" si="41"/>
        <v>0</v>
      </c>
      <c r="BM81" s="55">
        <f t="shared" si="41"/>
        <v>0</v>
      </c>
      <c r="BN81" s="55">
        <f t="shared" si="41"/>
        <v>0</v>
      </c>
      <c r="BO81" s="55">
        <f t="shared" si="41"/>
        <v>0</v>
      </c>
      <c r="BP81" s="55">
        <f t="shared" si="41"/>
        <v>0</v>
      </c>
      <c r="BQ81" s="55">
        <f t="shared" si="41"/>
        <v>0</v>
      </c>
      <c r="BR81" s="55">
        <f t="shared" si="41"/>
        <v>0</v>
      </c>
      <c r="BS81" s="55">
        <f t="shared" si="41"/>
        <v>0</v>
      </c>
      <c r="BT81" s="55">
        <f t="shared" si="41"/>
        <v>0</v>
      </c>
      <c r="BU81" s="55">
        <f t="shared" si="41"/>
        <v>0</v>
      </c>
      <c r="BV81" s="55">
        <f t="shared" si="41"/>
        <v>0</v>
      </c>
      <c r="BW81" s="55">
        <f t="shared" si="41"/>
        <v>0</v>
      </c>
      <c r="BX81" s="55">
        <f t="shared" ref="BX81:CO81" si="42" xml:space="preserve"> BX77 * BX$80</f>
        <v>0</v>
      </c>
      <c r="BY81" s="55">
        <f t="shared" si="42"/>
        <v>0</v>
      </c>
      <c r="BZ81" s="55">
        <f t="shared" si="42"/>
        <v>0</v>
      </c>
      <c r="CA81" s="55">
        <f t="shared" si="42"/>
        <v>0</v>
      </c>
      <c r="CB81" s="55">
        <f t="shared" si="42"/>
        <v>0</v>
      </c>
      <c r="CC81" s="55">
        <f t="shared" si="42"/>
        <v>0</v>
      </c>
      <c r="CD81" s="55">
        <f t="shared" si="42"/>
        <v>0</v>
      </c>
      <c r="CE81" s="55">
        <f t="shared" si="42"/>
        <v>0</v>
      </c>
      <c r="CF81" s="55">
        <f t="shared" si="42"/>
        <v>0</v>
      </c>
      <c r="CG81" s="55">
        <f t="shared" si="42"/>
        <v>0</v>
      </c>
      <c r="CH81" s="55">
        <f t="shared" si="42"/>
        <v>0</v>
      </c>
      <c r="CI81" s="55">
        <f t="shared" si="42"/>
        <v>0</v>
      </c>
      <c r="CJ81" s="55">
        <f t="shared" si="42"/>
        <v>0</v>
      </c>
      <c r="CK81" s="55">
        <f t="shared" si="42"/>
        <v>0</v>
      </c>
      <c r="CL81" s="55">
        <f t="shared" si="42"/>
        <v>0</v>
      </c>
      <c r="CM81" s="55">
        <f t="shared" si="42"/>
        <v>0</v>
      </c>
      <c r="CN81" s="55">
        <f t="shared" si="42"/>
        <v>0</v>
      </c>
      <c r="CO81" s="55">
        <f t="shared" si="42"/>
        <v>0</v>
      </c>
    </row>
    <row r="82" spans="1:93" s="189" customFormat="1" outlineLevel="1" x14ac:dyDescent="0.2">
      <c r="A82" s="187"/>
      <c r="B82" s="188"/>
      <c r="D82" s="190"/>
      <c r="E82" s="189" t="s">
        <v>163</v>
      </c>
      <c r="H82" s="185" t="s">
        <v>8</v>
      </c>
      <c r="I82" s="237">
        <f xml:space="preserve"> SUM( K82:CO82 )</f>
        <v>21716.357809656009</v>
      </c>
      <c r="K82" s="212">
        <f xml:space="preserve"> K78 * K$80</f>
        <v>16207.395500260058</v>
      </c>
      <c r="L82" s="212">
        <f t="shared" ref="L82:BW82" si="43" xml:space="preserve"> L78 * L$80</f>
        <v>5508.9623093959526</v>
      </c>
      <c r="M82" s="212">
        <f t="shared" si="43"/>
        <v>0</v>
      </c>
      <c r="N82" s="212">
        <f t="shared" si="43"/>
        <v>0</v>
      </c>
      <c r="O82" s="212">
        <f t="shared" si="43"/>
        <v>0</v>
      </c>
      <c r="P82" s="212">
        <f t="shared" si="43"/>
        <v>0</v>
      </c>
      <c r="Q82" s="212">
        <f t="shared" si="43"/>
        <v>0</v>
      </c>
      <c r="R82" s="212">
        <f t="shared" si="43"/>
        <v>0</v>
      </c>
      <c r="S82" s="212">
        <f t="shared" si="43"/>
        <v>0</v>
      </c>
      <c r="T82" s="212">
        <f t="shared" si="43"/>
        <v>0</v>
      </c>
      <c r="U82" s="212">
        <f t="shared" si="43"/>
        <v>0</v>
      </c>
      <c r="V82" s="212">
        <f t="shared" si="43"/>
        <v>0</v>
      </c>
      <c r="W82" s="212">
        <f t="shared" si="43"/>
        <v>0</v>
      </c>
      <c r="X82" s="212">
        <f t="shared" si="43"/>
        <v>0</v>
      </c>
      <c r="Y82" s="212">
        <f t="shared" si="43"/>
        <v>0</v>
      </c>
      <c r="Z82" s="212">
        <f t="shared" si="43"/>
        <v>0</v>
      </c>
      <c r="AA82" s="212">
        <f t="shared" si="43"/>
        <v>0</v>
      </c>
      <c r="AB82" s="212">
        <f t="shared" si="43"/>
        <v>0</v>
      </c>
      <c r="AC82" s="212">
        <f t="shared" si="43"/>
        <v>0</v>
      </c>
      <c r="AD82" s="212">
        <f t="shared" si="43"/>
        <v>0</v>
      </c>
      <c r="AE82" s="212">
        <f t="shared" si="43"/>
        <v>0</v>
      </c>
      <c r="AF82" s="212">
        <f t="shared" si="43"/>
        <v>0</v>
      </c>
      <c r="AG82" s="212">
        <f t="shared" si="43"/>
        <v>0</v>
      </c>
      <c r="AH82" s="212">
        <f t="shared" si="43"/>
        <v>0</v>
      </c>
      <c r="AI82" s="212">
        <f t="shared" si="43"/>
        <v>0</v>
      </c>
      <c r="AJ82" s="212">
        <f t="shared" si="43"/>
        <v>0</v>
      </c>
      <c r="AK82" s="212">
        <f t="shared" si="43"/>
        <v>0</v>
      </c>
      <c r="AL82" s="212">
        <f t="shared" si="43"/>
        <v>0</v>
      </c>
      <c r="AM82" s="212">
        <f t="shared" si="43"/>
        <v>0</v>
      </c>
      <c r="AN82" s="212">
        <f t="shared" si="43"/>
        <v>0</v>
      </c>
      <c r="AO82" s="212">
        <f t="shared" si="43"/>
        <v>0</v>
      </c>
      <c r="AP82" s="212">
        <f t="shared" si="43"/>
        <v>0</v>
      </c>
      <c r="AQ82" s="212">
        <f t="shared" si="43"/>
        <v>0</v>
      </c>
      <c r="AR82" s="212">
        <f t="shared" si="43"/>
        <v>0</v>
      </c>
      <c r="AS82" s="212">
        <f t="shared" si="43"/>
        <v>0</v>
      </c>
      <c r="AT82" s="212">
        <f t="shared" si="43"/>
        <v>0</v>
      </c>
      <c r="AU82" s="212">
        <f t="shared" si="43"/>
        <v>0</v>
      </c>
      <c r="AV82" s="212">
        <f t="shared" si="43"/>
        <v>0</v>
      </c>
      <c r="AW82" s="212">
        <f t="shared" si="43"/>
        <v>0</v>
      </c>
      <c r="AX82" s="212">
        <f t="shared" si="43"/>
        <v>0</v>
      </c>
      <c r="AY82" s="212">
        <f t="shared" si="43"/>
        <v>0</v>
      </c>
      <c r="AZ82" s="212">
        <f t="shared" si="43"/>
        <v>0</v>
      </c>
      <c r="BA82" s="212">
        <f t="shared" si="43"/>
        <v>0</v>
      </c>
      <c r="BB82" s="212">
        <f t="shared" si="43"/>
        <v>0</v>
      </c>
      <c r="BC82" s="212">
        <f t="shared" si="43"/>
        <v>0</v>
      </c>
      <c r="BD82" s="212">
        <f t="shared" si="43"/>
        <v>0</v>
      </c>
      <c r="BE82" s="212">
        <f t="shared" si="43"/>
        <v>0</v>
      </c>
      <c r="BF82" s="212">
        <f t="shared" si="43"/>
        <v>0</v>
      </c>
      <c r="BG82" s="212">
        <f t="shared" si="43"/>
        <v>0</v>
      </c>
      <c r="BH82" s="212">
        <f t="shared" si="43"/>
        <v>0</v>
      </c>
      <c r="BI82" s="212">
        <f t="shared" si="43"/>
        <v>0</v>
      </c>
      <c r="BJ82" s="212">
        <f t="shared" si="43"/>
        <v>0</v>
      </c>
      <c r="BK82" s="212">
        <f t="shared" si="43"/>
        <v>0</v>
      </c>
      <c r="BL82" s="212">
        <f t="shared" si="43"/>
        <v>0</v>
      </c>
      <c r="BM82" s="212">
        <f t="shared" si="43"/>
        <v>0</v>
      </c>
      <c r="BN82" s="212">
        <f t="shared" si="43"/>
        <v>0</v>
      </c>
      <c r="BO82" s="212">
        <f t="shared" si="43"/>
        <v>0</v>
      </c>
      <c r="BP82" s="212">
        <f t="shared" si="43"/>
        <v>0</v>
      </c>
      <c r="BQ82" s="212">
        <f t="shared" si="43"/>
        <v>0</v>
      </c>
      <c r="BR82" s="212">
        <f t="shared" si="43"/>
        <v>0</v>
      </c>
      <c r="BS82" s="212">
        <f t="shared" si="43"/>
        <v>0</v>
      </c>
      <c r="BT82" s="212">
        <f t="shared" si="43"/>
        <v>0</v>
      </c>
      <c r="BU82" s="212">
        <f t="shared" si="43"/>
        <v>0</v>
      </c>
      <c r="BV82" s="212">
        <f t="shared" si="43"/>
        <v>0</v>
      </c>
      <c r="BW82" s="212">
        <f t="shared" si="43"/>
        <v>0</v>
      </c>
      <c r="BX82" s="212">
        <f t="shared" ref="BX82:CO82" si="44" xml:space="preserve"> BX78 * BX$80</f>
        <v>0</v>
      </c>
      <c r="BY82" s="212">
        <f t="shared" si="44"/>
        <v>0</v>
      </c>
      <c r="BZ82" s="212">
        <f t="shared" si="44"/>
        <v>0</v>
      </c>
      <c r="CA82" s="212">
        <f t="shared" si="44"/>
        <v>0</v>
      </c>
      <c r="CB82" s="212">
        <f t="shared" si="44"/>
        <v>0</v>
      </c>
      <c r="CC82" s="212">
        <f t="shared" si="44"/>
        <v>0</v>
      </c>
      <c r="CD82" s="212">
        <f t="shared" si="44"/>
        <v>0</v>
      </c>
      <c r="CE82" s="212">
        <f t="shared" si="44"/>
        <v>0</v>
      </c>
      <c r="CF82" s="212">
        <f t="shared" si="44"/>
        <v>0</v>
      </c>
      <c r="CG82" s="212">
        <f t="shared" si="44"/>
        <v>0</v>
      </c>
      <c r="CH82" s="212">
        <f t="shared" si="44"/>
        <v>0</v>
      </c>
      <c r="CI82" s="212">
        <f t="shared" si="44"/>
        <v>0</v>
      </c>
      <c r="CJ82" s="212">
        <f t="shared" si="44"/>
        <v>0</v>
      </c>
      <c r="CK82" s="212">
        <f t="shared" si="44"/>
        <v>0</v>
      </c>
      <c r="CL82" s="212">
        <f t="shared" si="44"/>
        <v>0</v>
      </c>
      <c r="CM82" s="212">
        <f t="shared" si="44"/>
        <v>0</v>
      </c>
      <c r="CN82" s="212">
        <f t="shared" si="44"/>
        <v>0</v>
      </c>
      <c r="CO82" s="212">
        <f t="shared" si="44"/>
        <v>0</v>
      </c>
    </row>
    <row r="83" spans="1:93" outlineLevel="1" x14ac:dyDescent="0.2">
      <c r="I83" s="217"/>
    </row>
    <row r="84" spans="1:93" outlineLevel="1" x14ac:dyDescent="0.2">
      <c r="B84" s="61" t="s">
        <v>162</v>
      </c>
      <c r="H84" s="246"/>
      <c r="I84" s="217"/>
    </row>
    <row r="85" spans="1:93" outlineLevel="1" x14ac:dyDescent="0.2">
      <c r="E85" s="125" t="str">
        <f xml:space="preserve"> InpC!E$11</f>
        <v xml:space="preserve">Full exchange of small meter </v>
      </c>
      <c r="F85" s="125"/>
      <c r="G85" s="127">
        <f xml:space="preserve"> InpC!G$11</f>
        <v>64.882869044173418</v>
      </c>
      <c r="H85" s="245" t="str">
        <f xml:space="preserve"> InpC!H$11</f>
        <v>£</v>
      </c>
      <c r="I85" s="217"/>
      <c r="K85" s="55">
        <f t="shared" ref="K85:T87" si="45" xml:space="preserve"> $G85 * (1 + $G$76 ) * K$6 * K$8</f>
        <v>67.698785560690553</v>
      </c>
      <c r="L85" s="55">
        <f t="shared" si="45"/>
        <v>68.533069620089876</v>
      </c>
      <c r="M85" s="55">
        <f t="shared" si="45"/>
        <v>69.520161033571085</v>
      </c>
      <c r="N85" s="55">
        <f t="shared" si="45"/>
        <v>70.693368763242546</v>
      </c>
      <c r="O85" s="55">
        <f t="shared" si="45"/>
        <v>71.945464146456132</v>
      </c>
      <c r="P85" s="55">
        <f t="shared" si="45"/>
        <v>73.23838351778295</v>
      </c>
      <c r="Q85" s="55">
        <f t="shared" si="45"/>
        <v>74.594453130270338</v>
      </c>
      <c r="R85" s="55">
        <f t="shared" si="45"/>
        <v>76.010017769270391</v>
      </c>
      <c r="S85" s="55">
        <f t="shared" si="45"/>
        <v>77.452445307093356</v>
      </c>
      <c r="T85" s="55">
        <f t="shared" si="45"/>
        <v>78.922245515821174</v>
      </c>
      <c r="U85" s="55">
        <f t="shared" ref="U85:AD87" si="46" xml:space="preserve"> $G85 * (1 + $G$76 ) * U$6 * U$8</f>
        <v>80.419937841382861</v>
      </c>
      <c r="V85" s="55">
        <f t="shared" si="46"/>
        <v>81.94605158713334</v>
      </c>
      <c r="W85" s="55">
        <f t="shared" si="46"/>
        <v>83.501126100915769</v>
      </c>
      <c r="X85" s="55">
        <f t="shared" si="46"/>
        <v>85.085710965673968</v>
      </c>
      <c r="Y85" s="55">
        <f t="shared" si="46"/>
        <v>86.700366193681958</v>
      </c>
      <c r="Z85" s="55">
        <f t="shared" si="46"/>
        <v>88.34566242445932</v>
      </c>
      <c r="AA85" s="55">
        <f t="shared" si="46"/>
        <v>90.022181126442447</v>
      </c>
      <c r="AB85" s="55">
        <f t="shared" si="46"/>
        <v>91.73051480248273</v>
      </c>
      <c r="AC85" s="55">
        <f t="shared" si="46"/>
        <v>93.471267199244707</v>
      </c>
      <c r="AD85" s="55">
        <f t="shared" si="46"/>
        <v>95.245053520577557</v>
      </c>
      <c r="AE85" s="55">
        <f t="shared" ref="AE85:AN87" si="47" xml:space="preserve"> $G85 * (1 + $G$76 ) * AE$6 * AE$8</f>
        <v>97.052500644936003</v>
      </c>
      <c r="AF85" s="55">
        <f t="shared" si="47"/>
        <v>98.894247346927045</v>
      </c>
      <c r="AG85" s="55">
        <f t="shared" si="47"/>
        <v>100.77094452306103</v>
      </c>
      <c r="AH85" s="55">
        <f t="shared" si="47"/>
        <v>102.6832554217865</v>
      </c>
      <c r="AI85" s="55">
        <f t="shared" si="47"/>
        <v>104.63185587789074</v>
      </c>
      <c r="AJ85" s="55">
        <f t="shared" si="47"/>
        <v>106.6174345513483</v>
      </c>
      <c r="AK85" s="55">
        <f t="shared" si="47"/>
        <v>108.64069317070198</v>
      </c>
      <c r="AL85" s="55">
        <f t="shared" si="47"/>
        <v>110.70234678106263</v>
      </c>
      <c r="AM85" s="55">
        <f t="shared" si="47"/>
        <v>112.8031239968152</v>
      </c>
      <c r="AN85" s="55">
        <f t="shared" si="47"/>
        <v>114.94376725912009</v>
      </c>
      <c r="AO85" s="55">
        <f t="shared" ref="AO85:AX87" si="48" xml:space="preserve"> $G85 * (1 + $G$76 ) * AO$6 * AO$8</f>
        <v>117.12503309830133</v>
      </c>
      <c r="AP85" s="55">
        <f t="shared" si="48"/>
        <v>119.34769240121383</v>
      </c>
      <c r="AQ85" s="55">
        <f t="shared" si="48"/>
        <v>121.6125306836847</v>
      </c>
      <c r="AR85" s="55">
        <f t="shared" si="48"/>
        <v>123.92034836812424</v>
      </c>
      <c r="AS85" s="55">
        <f t="shared" si="48"/>
        <v>126.27196106640544</v>
      </c>
      <c r="AT85" s="55">
        <f t="shared" si="48"/>
        <v>128.66819986811149</v>
      </c>
      <c r="AU85" s="55">
        <f t="shared" si="48"/>
        <v>131.10991163425325</v>
      </c>
      <c r="AV85" s="55">
        <f t="shared" si="48"/>
        <v>133.59795929656073</v>
      </c>
      <c r="AW85" s="55">
        <f t="shared" si="48"/>
        <v>136.13322216245385</v>
      </c>
      <c r="AX85" s="55">
        <f t="shared" si="48"/>
        <v>138.71659622580106</v>
      </c>
      <c r="AY85" s="55">
        <f t="shared" ref="AY85:BH87" si="49" xml:space="preserve"> $G85 * (1 + $G$76 ) * AY$6 * AY$8</f>
        <v>141.34899448357461</v>
      </c>
      <c r="AZ85" s="55">
        <f t="shared" si="49"/>
        <v>144.0313472585153</v>
      </c>
      <c r="BA85" s="55">
        <f t="shared" si="49"/>
        <v>146.76460252792026</v>
      </c>
      <c r="BB85" s="55">
        <f t="shared" si="49"/>
        <v>149.54972625867012</v>
      </c>
      <c r="BC85" s="55">
        <f t="shared" si="49"/>
        <v>152.38770274861378</v>
      </c>
      <c r="BD85" s="55">
        <f t="shared" si="49"/>
        <v>155.27953497443187</v>
      </c>
      <c r="BE85" s="55">
        <f t="shared" si="49"/>
        <v>158.2262449461011</v>
      </c>
      <c r="BF85" s="55">
        <f t="shared" si="49"/>
        <v>161.22887406808564</v>
      </c>
      <c r="BG85" s="55">
        <f t="shared" si="49"/>
        <v>164.28848350738272</v>
      </c>
      <c r="BH85" s="55">
        <f t="shared" si="49"/>
        <v>167.40615456855207</v>
      </c>
      <c r="BI85" s="55">
        <f t="shared" ref="BI85:BR87" si="50" xml:space="preserve"> $G85 * (1 + $G$76 ) * BI$6 * BI$8</f>
        <v>170.58298907586286</v>
      </c>
      <c r="BJ85" s="55">
        <f t="shared" si="50"/>
        <v>173.82010976269228</v>
      </c>
      <c r="BK85" s="55">
        <f t="shared" si="50"/>
        <v>177.11866066831357</v>
      </c>
      <c r="BL85" s="55">
        <f t="shared" si="50"/>
        <v>180.47980754221393</v>
      </c>
      <c r="BM85" s="55">
        <f t="shared" si="50"/>
        <v>183.90473825608518</v>
      </c>
      <c r="BN85" s="55">
        <f t="shared" si="50"/>
        <v>187.39466322363262</v>
      </c>
      <c r="BO85" s="55">
        <f t="shared" si="50"/>
        <v>190.95081582835027</v>
      </c>
      <c r="BP85" s="55">
        <f t="shared" si="50"/>
        <v>194.57445285941444</v>
      </c>
      <c r="BQ85" s="55">
        <f t="shared" si="50"/>
        <v>198.26685495584863</v>
      </c>
      <c r="BR85" s="55">
        <f t="shared" si="50"/>
        <v>202.02932705911769</v>
      </c>
      <c r="BS85" s="55">
        <f t="shared" ref="BS85:CB87" si="51" xml:space="preserve"> $G85 * (1 + $G$76 ) * BS$6 * BS$8</f>
        <v>205.86319887431054</v>
      </c>
      <c r="BT85" s="55">
        <f t="shared" si="51"/>
        <v>209.76982534007462</v>
      </c>
      <c r="BU85" s="55">
        <f t="shared" si="51"/>
        <v>213.75058710746842</v>
      </c>
      <c r="BV85" s="55">
        <f t="shared" si="51"/>
        <v>217.80689102790092</v>
      </c>
      <c r="BW85" s="55">
        <f t="shared" si="51"/>
        <v>221.94017065033069</v>
      </c>
      <c r="BX85" s="55">
        <f t="shared" si="51"/>
        <v>226.15188672789998</v>
      </c>
      <c r="BY85" s="55">
        <f t="shared" si="51"/>
        <v>230.4435277341835</v>
      </c>
      <c r="BZ85" s="55">
        <f t="shared" si="51"/>
        <v>234.81661038923372</v>
      </c>
      <c r="CA85" s="55">
        <f t="shared" si="51"/>
        <v>239.27268019560876</v>
      </c>
      <c r="CB85" s="55">
        <f t="shared" si="51"/>
        <v>243.81331198457255</v>
      </c>
      <c r="CC85" s="55">
        <f t="shared" ref="CC85:CO87" si="52" xml:space="preserve"> $G85 * (1 + $G$76 ) * CC$6 * CC$8</f>
        <v>248.44011047266011</v>
      </c>
      <c r="CD85" s="55">
        <f t="shared" si="52"/>
        <v>253.15471082880447</v>
      </c>
      <c r="CE85" s="55">
        <f t="shared" si="52"/>
        <v>257.95877925222624</v>
      </c>
      <c r="CF85" s="55">
        <f t="shared" si="52"/>
        <v>262.85401356128898</v>
      </c>
      <c r="CG85" s="55">
        <f t="shared" si="52"/>
        <v>267.84214379353017</v>
      </c>
      <c r="CH85" s="55">
        <f t="shared" si="52"/>
        <v>272.92493281707806</v>
      </c>
      <c r="CI85" s="55">
        <f t="shared" si="52"/>
        <v>278.10417695367119</v>
      </c>
      <c r="CJ85" s="55">
        <f t="shared" si="52"/>
        <v>283.38170661350159</v>
      </c>
      <c r="CK85" s="55">
        <f t="shared" si="52"/>
        <v>288.7593869421047</v>
      </c>
      <c r="CL85" s="55">
        <f t="shared" si="52"/>
        <v>294.23911847952525</v>
      </c>
      <c r="CM85" s="55">
        <f t="shared" si="52"/>
        <v>299.82283783199205</v>
      </c>
      <c r="CN85" s="55">
        <f t="shared" si="52"/>
        <v>305.51251835633911</v>
      </c>
      <c r="CO85" s="55">
        <f t="shared" si="52"/>
        <v>311.3101708574149</v>
      </c>
    </row>
    <row r="86" spans="1:93" outlineLevel="1" x14ac:dyDescent="0.2">
      <c r="E86" s="125" t="str">
        <f xml:space="preserve"> InpC!E$12</f>
        <v>New boundary box at time of exchange</v>
      </c>
      <c r="F86" s="125"/>
      <c r="G86" s="127">
        <f xml:space="preserve"> InpC!G$12</f>
        <v>185.27151906072038</v>
      </c>
      <c r="H86" s="245" t="str">
        <f xml:space="preserve"> InpC!H$12</f>
        <v>£</v>
      </c>
      <c r="I86" s="217"/>
      <c r="K86" s="55">
        <f t="shared" si="45"/>
        <v>193.31230298795566</v>
      </c>
      <c r="L86" s="55">
        <f t="shared" si="45"/>
        <v>195.69458165858325</v>
      </c>
      <c r="M86" s="55">
        <f t="shared" si="45"/>
        <v>198.5131981643199</v>
      </c>
      <c r="N86" s="55">
        <f t="shared" si="45"/>
        <v>201.86326546948214</v>
      </c>
      <c r="O86" s="55">
        <f t="shared" si="45"/>
        <v>205.43859462915549</v>
      </c>
      <c r="P86" s="55">
        <f t="shared" si="45"/>
        <v>209.13049573460233</v>
      </c>
      <c r="Q86" s="55">
        <f t="shared" si="45"/>
        <v>213.00272088060461</v>
      </c>
      <c r="R86" s="55">
        <f t="shared" si="45"/>
        <v>217.04483268699886</v>
      </c>
      <c r="S86" s="55">
        <f t="shared" si="45"/>
        <v>221.16365087436247</v>
      </c>
      <c r="T86" s="55">
        <f t="shared" si="45"/>
        <v>225.36063108498433</v>
      </c>
      <c r="U86" s="55">
        <f t="shared" si="46"/>
        <v>229.63725658459788</v>
      </c>
      <c r="V86" s="55">
        <f t="shared" si="46"/>
        <v>233.99503878658615</v>
      </c>
      <c r="W86" s="55">
        <f t="shared" si="46"/>
        <v>238.43551778613428</v>
      </c>
      <c r="X86" s="55">
        <f t="shared" si="46"/>
        <v>242.96026290451837</v>
      </c>
      <c r="Y86" s="55">
        <f t="shared" si="46"/>
        <v>247.5708732437237</v>
      </c>
      <c r="Z86" s="55">
        <f t="shared" si="46"/>
        <v>252.26897825158747</v>
      </c>
      <c r="AA86" s="55">
        <f t="shared" si="46"/>
        <v>257.05623829766603</v>
      </c>
      <c r="AB86" s="55">
        <f t="shared" si="46"/>
        <v>261.93434526003063</v>
      </c>
      <c r="AC86" s="55">
        <f t="shared" si="46"/>
        <v>266.9050231231983</v>
      </c>
      <c r="AD86" s="55">
        <f t="shared" si="46"/>
        <v>271.9700285874099</v>
      </c>
      <c r="AE86" s="55">
        <f t="shared" si="47"/>
        <v>277.1311516894699</v>
      </c>
      <c r="AF86" s="55">
        <f t="shared" si="47"/>
        <v>282.3902164353683</v>
      </c>
      <c r="AG86" s="55">
        <f t="shared" si="47"/>
        <v>287.74908144490706</v>
      </c>
      <c r="AH86" s="55">
        <f t="shared" si="47"/>
        <v>293.20964060855977</v>
      </c>
      <c r="AI86" s="55">
        <f t="shared" si="47"/>
        <v>298.77382375679662</v>
      </c>
      <c r="AJ86" s="55">
        <f t="shared" si="47"/>
        <v>304.44359734211076</v>
      </c>
      <c r="AK86" s="55">
        <f t="shared" si="47"/>
        <v>310.22096513398725</v>
      </c>
      <c r="AL86" s="55">
        <f t="shared" si="47"/>
        <v>316.10796892706071</v>
      </c>
      <c r="AM86" s="55">
        <f t="shared" si="47"/>
        <v>322.1066892627112</v>
      </c>
      <c r="AN86" s="55">
        <f t="shared" si="47"/>
        <v>328.21924616435365</v>
      </c>
      <c r="AO86" s="55">
        <f t="shared" si="48"/>
        <v>334.44779988668097</v>
      </c>
      <c r="AP86" s="55">
        <f t="shared" si="48"/>
        <v>340.79455167912533</v>
      </c>
      <c r="AQ86" s="55">
        <f t="shared" si="48"/>
        <v>347.26174456380767</v>
      </c>
      <c r="AR86" s="55">
        <f t="shared" si="48"/>
        <v>353.85166412824935</v>
      </c>
      <c r="AS86" s="55">
        <f t="shared" si="48"/>
        <v>360.56663933312842</v>
      </c>
      <c r="AT86" s="55">
        <f t="shared" si="48"/>
        <v>367.40904333536304</v>
      </c>
      <c r="AU86" s="55">
        <f t="shared" si="48"/>
        <v>374.38129432681558</v>
      </c>
      <c r="AV86" s="55">
        <f t="shared" si="48"/>
        <v>381.48585638891149</v>
      </c>
      <c r="AW86" s="55">
        <f t="shared" si="48"/>
        <v>388.72524036347755</v>
      </c>
      <c r="AX86" s="55">
        <f t="shared" si="48"/>
        <v>396.10200474010446</v>
      </c>
      <c r="AY86" s="55">
        <f t="shared" si="49"/>
        <v>403.61875656034931</v>
      </c>
      <c r="AZ86" s="55">
        <f t="shared" si="49"/>
        <v>411.27815233909723</v>
      </c>
      <c r="BA86" s="55">
        <f t="shared" si="49"/>
        <v>419.08289900340725</v>
      </c>
      <c r="BB86" s="55">
        <f t="shared" si="49"/>
        <v>427.03575484917423</v>
      </c>
      <c r="BC86" s="55">
        <f t="shared" si="49"/>
        <v>435.13953051594547</v>
      </c>
      <c r="BD86" s="55">
        <f t="shared" si="49"/>
        <v>443.39708998023622</v>
      </c>
      <c r="BE86" s="55">
        <f t="shared" si="49"/>
        <v>451.8113515676954</v>
      </c>
      <c r="BF86" s="55">
        <f t="shared" si="49"/>
        <v>460.38528898447794</v>
      </c>
      <c r="BG86" s="55">
        <f t="shared" si="49"/>
        <v>469.12193236819081</v>
      </c>
      <c r="BH86" s="55">
        <f t="shared" si="49"/>
        <v>478.02436935878137</v>
      </c>
      <c r="BI86" s="55">
        <f t="shared" si="50"/>
        <v>487.09574618974852</v>
      </c>
      <c r="BJ86" s="55">
        <f t="shared" si="50"/>
        <v>496.33926880006106</v>
      </c>
      <c r="BK86" s="55">
        <f t="shared" si="50"/>
        <v>505.75820396717734</v>
      </c>
      <c r="BL86" s="55">
        <f t="shared" si="50"/>
        <v>515.35588046156522</v>
      </c>
      <c r="BM86" s="55">
        <f t="shared" si="50"/>
        <v>525.13569022313186</v>
      </c>
      <c r="BN86" s="55">
        <f t="shared" si="50"/>
        <v>535.10108955997748</v>
      </c>
      <c r="BO86" s="55">
        <f t="shared" si="50"/>
        <v>545.25560036989884</v>
      </c>
      <c r="BP86" s="55">
        <f t="shared" si="50"/>
        <v>555.60281138507241</v>
      </c>
      <c r="BQ86" s="55">
        <f t="shared" si="50"/>
        <v>566.14637944035678</v>
      </c>
      <c r="BR86" s="55">
        <f t="shared" si="50"/>
        <v>576.8900307656653</v>
      </c>
      <c r="BS86" s="55">
        <f t="shared" si="51"/>
        <v>587.83756230286144</v>
      </c>
      <c r="BT86" s="55">
        <f t="shared" si="51"/>
        <v>598.99284304764717</v>
      </c>
      <c r="BU86" s="55">
        <f t="shared" si="51"/>
        <v>610.35981541691422</v>
      </c>
      <c r="BV86" s="55">
        <f t="shared" si="51"/>
        <v>621.94249664204369</v>
      </c>
      <c r="BW86" s="55">
        <f t="shared" si="51"/>
        <v>633.74498018864722</v>
      </c>
      <c r="BX86" s="55">
        <f t="shared" si="51"/>
        <v>645.77143720324796</v>
      </c>
      <c r="BY86" s="55">
        <f t="shared" si="51"/>
        <v>658.02611798741771</v>
      </c>
      <c r="BZ86" s="55">
        <f t="shared" si="51"/>
        <v>670.51335349988608</v>
      </c>
      <c r="CA86" s="55">
        <f t="shared" si="51"/>
        <v>683.23755688715676</v>
      </c>
      <c r="CB86" s="55">
        <f t="shared" si="51"/>
        <v>696.20322504316846</v>
      </c>
      <c r="CC86" s="55">
        <f t="shared" si="52"/>
        <v>709.41494019855429</v>
      </c>
      <c r="CD86" s="55">
        <f t="shared" si="52"/>
        <v>722.87737154005993</v>
      </c>
      <c r="CE86" s="55">
        <f t="shared" si="52"/>
        <v>736.59527686069259</v>
      </c>
      <c r="CF86" s="55">
        <f t="shared" si="52"/>
        <v>750.57350424118579</v>
      </c>
      <c r="CG86" s="55">
        <f t="shared" si="52"/>
        <v>764.81699376337156</v>
      </c>
      <c r="CH86" s="55">
        <f t="shared" si="52"/>
        <v>779.33077925606824</v>
      </c>
      <c r="CI86" s="55">
        <f t="shared" si="52"/>
        <v>794.11999007409872</v>
      </c>
      <c r="CJ86" s="55">
        <f t="shared" si="52"/>
        <v>809.1898529110689</v>
      </c>
      <c r="CK86" s="55">
        <f t="shared" si="52"/>
        <v>824.54569364654765</v>
      </c>
      <c r="CL86" s="55">
        <f t="shared" si="52"/>
        <v>840.19293922829968</v>
      </c>
      <c r="CM86" s="55">
        <f t="shared" si="52"/>
        <v>856.13711959023703</v>
      </c>
      <c r="CN86" s="55">
        <f t="shared" si="52"/>
        <v>872.38386960676758</v>
      </c>
      <c r="CO86" s="55">
        <f t="shared" si="52"/>
        <v>888.93893108423106</v>
      </c>
    </row>
    <row r="87" spans="1:93" s="20" customFormat="1" outlineLevel="1" x14ac:dyDescent="0.2">
      <c r="A87" s="87"/>
      <c r="B87" s="34"/>
      <c r="D87" s="88"/>
      <c r="E87" s="133" t="s">
        <v>167</v>
      </c>
      <c r="F87" s="133"/>
      <c r="G87" s="135">
        <f xml:space="preserve"> G86 - G85</f>
        <v>120.38865001654696</v>
      </c>
      <c r="H87" s="247" t="s">
        <v>8</v>
      </c>
      <c r="I87" s="225"/>
      <c r="K87" s="55">
        <f t="shared" si="45"/>
        <v>125.61351742726511</v>
      </c>
      <c r="L87" s="55">
        <f t="shared" si="45"/>
        <v>127.16151203849336</v>
      </c>
      <c r="M87" s="55">
        <f t="shared" si="45"/>
        <v>128.99303713074883</v>
      </c>
      <c r="N87" s="55">
        <f t="shared" si="45"/>
        <v>131.1698967062396</v>
      </c>
      <c r="O87" s="55">
        <f t="shared" si="45"/>
        <v>133.49313048269934</v>
      </c>
      <c r="P87" s="55">
        <f t="shared" si="45"/>
        <v>135.89211221681941</v>
      </c>
      <c r="Q87" s="55">
        <f t="shared" si="45"/>
        <v>138.40826775033429</v>
      </c>
      <c r="R87" s="55">
        <f t="shared" si="45"/>
        <v>141.03481491772843</v>
      </c>
      <c r="S87" s="55">
        <f t="shared" si="45"/>
        <v>143.7112055672691</v>
      </c>
      <c r="T87" s="55">
        <f t="shared" si="45"/>
        <v>146.43838556916313</v>
      </c>
      <c r="U87" s="55">
        <f t="shared" si="46"/>
        <v>149.217318743215</v>
      </c>
      <c r="V87" s="55">
        <f t="shared" si="46"/>
        <v>152.04898719945282</v>
      </c>
      <c r="W87" s="55">
        <f t="shared" si="46"/>
        <v>154.93439168521849</v>
      </c>
      <c r="X87" s="55">
        <f t="shared" si="46"/>
        <v>157.87455193884438</v>
      </c>
      <c r="Y87" s="55">
        <f t="shared" si="46"/>
        <v>160.87050705004174</v>
      </c>
      <c r="Z87" s="55">
        <f t="shared" si="46"/>
        <v>163.92331582712819</v>
      </c>
      <c r="AA87" s="55">
        <f t="shared" si="46"/>
        <v>167.03405717122362</v>
      </c>
      <c r="AB87" s="55">
        <f t="shared" si="46"/>
        <v>170.20383045754787</v>
      </c>
      <c r="AC87" s="55">
        <f t="shared" si="46"/>
        <v>173.43375592395358</v>
      </c>
      <c r="AD87" s="55">
        <f t="shared" si="46"/>
        <v>176.72497506683234</v>
      </c>
      <c r="AE87" s="55">
        <f t="shared" si="47"/>
        <v>180.07865104453393</v>
      </c>
      <c r="AF87" s="55">
        <f t="shared" si="47"/>
        <v>183.49596908844129</v>
      </c>
      <c r="AG87" s="55">
        <f t="shared" si="47"/>
        <v>186.97813692184604</v>
      </c>
      <c r="AH87" s="55">
        <f t="shared" si="47"/>
        <v>190.52638518677327</v>
      </c>
      <c r="AI87" s="55">
        <f t="shared" si="47"/>
        <v>194.14196787890586</v>
      </c>
      <c r="AJ87" s="55">
        <f t="shared" si="47"/>
        <v>197.82616279076245</v>
      </c>
      <c r="AK87" s="55">
        <f t="shared" si="47"/>
        <v>201.5802719632853</v>
      </c>
      <c r="AL87" s="55">
        <f t="shared" si="47"/>
        <v>205.40562214599811</v>
      </c>
      <c r="AM87" s="55">
        <f t="shared" si="47"/>
        <v>209.303565265896</v>
      </c>
      <c r="AN87" s="55">
        <f t="shared" si="47"/>
        <v>213.27547890523354</v>
      </c>
      <c r="AO87" s="55">
        <f t="shared" si="48"/>
        <v>217.32276678837965</v>
      </c>
      <c r="AP87" s="55">
        <f t="shared" si="48"/>
        <v>221.44685927791153</v>
      </c>
      <c r="AQ87" s="55">
        <f t="shared" si="48"/>
        <v>225.64921388012294</v>
      </c>
      <c r="AR87" s="55">
        <f t="shared" si="48"/>
        <v>229.93131576012513</v>
      </c>
      <c r="AS87" s="55">
        <f t="shared" si="48"/>
        <v>234.29467826672294</v>
      </c>
      <c r="AT87" s="55">
        <f t="shared" si="48"/>
        <v>238.74084346725155</v>
      </c>
      <c r="AU87" s="55">
        <f t="shared" si="48"/>
        <v>243.2713826925623</v>
      </c>
      <c r="AV87" s="55">
        <f t="shared" si="48"/>
        <v>247.88789709235081</v>
      </c>
      <c r="AW87" s="55">
        <f t="shared" si="48"/>
        <v>252.59201820102371</v>
      </c>
      <c r="AX87" s="55">
        <f t="shared" si="48"/>
        <v>257.38540851430332</v>
      </c>
      <c r="AY87" s="55">
        <f t="shared" si="49"/>
        <v>262.26976207677467</v>
      </c>
      <c r="AZ87" s="55">
        <f t="shared" si="49"/>
        <v>267.24680508058196</v>
      </c>
      <c r="BA87" s="55">
        <f t="shared" si="49"/>
        <v>272.31829647548699</v>
      </c>
      <c r="BB87" s="55">
        <f t="shared" si="49"/>
        <v>277.48602859050408</v>
      </c>
      <c r="BC87" s="55">
        <f t="shared" si="49"/>
        <v>282.75182776733163</v>
      </c>
      <c r="BD87" s="55">
        <f t="shared" si="49"/>
        <v>288.11755500580443</v>
      </c>
      <c r="BE87" s="55">
        <f t="shared" si="49"/>
        <v>293.58510662159432</v>
      </c>
      <c r="BF87" s="55">
        <f t="shared" si="49"/>
        <v>299.15641491639229</v>
      </c>
      <c r="BG87" s="55">
        <f t="shared" si="49"/>
        <v>304.83344886080806</v>
      </c>
      <c r="BH87" s="55">
        <f t="shared" si="49"/>
        <v>310.61821479022927</v>
      </c>
      <c r="BI87" s="55">
        <f t="shared" si="50"/>
        <v>316.51275711388558</v>
      </c>
      <c r="BJ87" s="55">
        <f t="shared" si="50"/>
        <v>322.51915903736881</v>
      </c>
      <c r="BK87" s="55">
        <f t="shared" si="50"/>
        <v>328.63954329886388</v>
      </c>
      <c r="BL87" s="55">
        <f t="shared" si="50"/>
        <v>334.87607291935137</v>
      </c>
      <c r="BM87" s="55">
        <f t="shared" si="50"/>
        <v>341.23095196704656</v>
      </c>
      <c r="BN87" s="55">
        <f t="shared" si="50"/>
        <v>347.7064263363448</v>
      </c>
      <c r="BO87" s="55">
        <f t="shared" si="50"/>
        <v>354.3047845415486</v>
      </c>
      <c r="BP87" s="55">
        <f t="shared" si="50"/>
        <v>361.02835852565801</v>
      </c>
      <c r="BQ87" s="55">
        <f t="shared" si="50"/>
        <v>367.87952448450824</v>
      </c>
      <c r="BR87" s="55">
        <f t="shared" si="50"/>
        <v>374.86070370654755</v>
      </c>
      <c r="BS87" s="55">
        <f t="shared" si="51"/>
        <v>381.97436342855093</v>
      </c>
      <c r="BT87" s="55">
        <f t="shared" si="51"/>
        <v>389.22301770757264</v>
      </c>
      <c r="BU87" s="55">
        <f t="shared" si="51"/>
        <v>396.60922830944577</v>
      </c>
      <c r="BV87" s="55">
        <f t="shared" si="51"/>
        <v>404.13560561414283</v>
      </c>
      <c r="BW87" s="55">
        <f t="shared" si="51"/>
        <v>411.80480953831653</v>
      </c>
      <c r="BX87" s="55">
        <f t="shared" si="51"/>
        <v>419.61955047534798</v>
      </c>
      <c r="BY87" s="55">
        <f t="shared" si="51"/>
        <v>427.58259025323412</v>
      </c>
      <c r="BZ87" s="55">
        <f t="shared" si="51"/>
        <v>435.69674311065233</v>
      </c>
      <c r="CA87" s="55">
        <f t="shared" si="51"/>
        <v>443.964876691548</v>
      </c>
      <c r="CB87" s="55">
        <f t="shared" si="51"/>
        <v>452.38991305859588</v>
      </c>
      <c r="CC87" s="55">
        <f t="shared" si="52"/>
        <v>460.97482972589427</v>
      </c>
      <c r="CD87" s="55">
        <f t="shared" si="52"/>
        <v>469.72266071125546</v>
      </c>
      <c r="CE87" s="55">
        <f t="shared" si="52"/>
        <v>478.63649760846641</v>
      </c>
      <c r="CF87" s="55">
        <f t="shared" si="52"/>
        <v>487.71949067989681</v>
      </c>
      <c r="CG87" s="55">
        <f t="shared" si="52"/>
        <v>496.97484996984139</v>
      </c>
      <c r="CH87" s="55">
        <f t="shared" si="52"/>
        <v>506.40584643899024</v>
      </c>
      <c r="CI87" s="55">
        <f t="shared" si="52"/>
        <v>516.01581312042754</v>
      </c>
      <c r="CJ87" s="55">
        <f t="shared" si="52"/>
        <v>525.80814629756719</v>
      </c>
      <c r="CK87" s="55">
        <f t="shared" si="52"/>
        <v>535.78630670444295</v>
      </c>
      <c r="CL87" s="55">
        <f t="shared" si="52"/>
        <v>545.95382074877443</v>
      </c>
      <c r="CM87" s="55">
        <f t="shared" si="52"/>
        <v>556.31428175824499</v>
      </c>
      <c r="CN87" s="55">
        <f t="shared" si="52"/>
        <v>566.87135125042857</v>
      </c>
      <c r="CO87" s="55">
        <f t="shared" si="52"/>
        <v>577.6287602268161</v>
      </c>
    </row>
    <row r="88" spans="1:93" outlineLevel="1" x14ac:dyDescent="0.2">
      <c r="I88" s="217"/>
    </row>
    <row r="89" spans="1:93" outlineLevel="1" x14ac:dyDescent="0.2">
      <c r="D89" s="39" t="s">
        <v>165</v>
      </c>
      <c r="I89" s="217"/>
    </row>
    <row r="90" spans="1:93" outlineLevel="1" x14ac:dyDescent="0.2">
      <c r="E90" t="s">
        <v>166</v>
      </c>
      <c r="I90" s="217"/>
      <c r="K90" s="89">
        <f xml:space="preserve"> J90 + 1</f>
        <v>1</v>
      </c>
      <c r="L90" s="89">
        <f t="shared" ref="L90:BW90" si="53" xml:space="preserve"> K90 + 1</f>
        <v>2</v>
      </c>
      <c r="M90" s="89">
        <f t="shared" si="53"/>
        <v>3</v>
      </c>
      <c r="N90" s="89">
        <f t="shared" si="53"/>
        <v>4</v>
      </c>
      <c r="O90" s="89">
        <f t="shared" si="53"/>
        <v>5</v>
      </c>
      <c r="P90" s="89">
        <f t="shared" si="53"/>
        <v>6</v>
      </c>
      <c r="Q90" s="89">
        <f t="shared" si="53"/>
        <v>7</v>
      </c>
      <c r="R90" s="89">
        <f t="shared" si="53"/>
        <v>8</v>
      </c>
      <c r="S90" s="89">
        <f t="shared" si="53"/>
        <v>9</v>
      </c>
      <c r="T90" s="89">
        <f t="shared" si="53"/>
        <v>10</v>
      </c>
      <c r="U90" s="89">
        <f t="shared" si="53"/>
        <v>11</v>
      </c>
      <c r="V90" s="89">
        <f t="shared" si="53"/>
        <v>12</v>
      </c>
      <c r="W90" s="89">
        <f t="shared" si="53"/>
        <v>13</v>
      </c>
      <c r="X90" s="89">
        <f t="shared" si="53"/>
        <v>14</v>
      </c>
      <c r="Y90" s="89">
        <f t="shared" si="53"/>
        <v>15</v>
      </c>
      <c r="Z90" s="89">
        <f t="shared" si="53"/>
        <v>16</v>
      </c>
      <c r="AA90" s="89">
        <f t="shared" si="53"/>
        <v>17</v>
      </c>
      <c r="AB90" s="89">
        <f t="shared" si="53"/>
        <v>18</v>
      </c>
      <c r="AC90" s="89">
        <f t="shared" si="53"/>
        <v>19</v>
      </c>
      <c r="AD90" s="89">
        <f t="shared" si="53"/>
        <v>20</v>
      </c>
      <c r="AE90" s="89">
        <f t="shared" si="53"/>
        <v>21</v>
      </c>
      <c r="AF90" s="89">
        <f t="shared" si="53"/>
        <v>22</v>
      </c>
      <c r="AG90" s="89">
        <f t="shared" si="53"/>
        <v>23</v>
      </c>
      <c r="AH90" s="89">
        <f t="shared" si="53"/>
        <v>24</v>
      </c>
      <c r="AI90" s="89">
        <f t="shared" si="53"/>
        <v>25</v>
      </c>
      <c r="AJ90" s="89">
        <f t="shared" si="53"/>
        <v>26</v>
      </c>
      <c r="AK90" s="89">
        <f t="shared" si="53"/>
        <v>27</v>
      </c>
      <c r="AL90" s="89">
        <f t="shared" si="53"/>
        <v>28</v>
      </c>
      <c r="AM90" s="89">
        <f t="shared" si="53"/>
        <v>29</v>
      </c>
      <c r="AN90" s="89">
        <f t="shared" si="53"/>
        <v>30</v>
      </c>
      <c r="AO90" s="89">
        <f t="shared" si="53"/>
        <v>31</v>
      </c>
      <c r="AP90" s="89">
        <f t="shared" si="53"/>
        <v>32</v>
      </c>
      <c r="AQ90" s="89">
        <f t="shared" si="53"/>
        <v>33</v>
      </c>
      <c r="AR90" s="89">
        <f t="shared" si="53"/>
        <v>34</v>
      </c>
      <c r="AS90" s="89">
        <f t="shared" si="53"/>
        <v>35</v>
      </c>
      <c r="AT90" s="89">
        <f t="shared" si="53"/>
        <v>36</v>
      </c>
      <c r="AU90" s="89">
        <f t="shared" si="53"/>
        <v>37</v>
      </c>
      <c r="AV90" s="89">
        <f t="shared" si="53"/>
        <v>38</v>
      </c>
      <c r="AW90" s="89">
        <f t="shared" si="53"/>
        <v>39</v>
      </c>
      <c r="AX90" s="89">
        <f t="shared" si="53"/>
        <v>40</v>
      </c>
      <c r="AY90" s="89">
        <f t="shared" si="53"/>
        <v>41</v>
      </c>
      <c r="AZ90" s="89">
        <f t="shared" si="53"/>
        <v>42</v>
      </c>
      <c r="BA90" s="89">
        <f t="shared" si="53"/>
        <v>43</v>
      </c>
      <c r="BB90" s="89">
        <f t="shared" si="53"/>
        <v>44</v>
      </c>
      <c r="BC90" s="89">
        <f t="shared" si="53"/>
        <v>45</v>
      </c>
      <c r="BD90" s="89">
        <f t="shared" si="53"/>
        <v>46</v>
      </c>
      <c r="BE90" s="89">
        <f t="shared" si="53"/>
        <v>47</v>
      </c>
      <c r="BF90" s="89">
        <f t="shared" si="53"/>
        <v>48</v>
      </c>
      <c r="BG90" s="89">
        <f t="shared" si="53"/>
        <v>49</v>
      </c>
      <c r="BH90" s="89">
        <f t="shared" si="53"/>
        <v>50</v>
      </c>
      <c r="BI90" s="89">
        <f t="shared" si="53"/>
        <v>51</v>
      </c>
      <c r="BJ90" s="89">
        <f t="shared" si="53"/>
        <v>52</v>
      </c>
      <c r="BK90" s="89">
        <f t="shared" si="53"/>
        <v>53</v>
      </c>
      <c r="BL90" s="89">
        <f t="shared" si="53"/>
        <v>54</v>
      </c>
      <c r="BM90" s="89">
        <f t="shared" si="53"/>
        <v>55</v>
      </c>
      <c r="BN90" s="89">
        <f t="shared" si="53"/>
        <v>56</v>
      </c>
      <c r="BO90" s="89">
        <f t="shared" si="53"/>
        <v>57</v>
      </c>
      <c r="BP90" s="89">
        <f t="shared" si="53"/>
        <v>58</v>
      </c>
      <c r="BQ90" s="89">
        <f t="shared" si="53"/>
        <v>59</v>
      </c>
      <c r="BR90" s="89">
        <f t="shared" si="53"/>
        <v>60</v>
      </c>
      <c r="BS90" s="89">
        <f t="shared" si="53"/>
        <v>61</v>
      </c>
      <c r="BT90" s="89">
        <f t="shared" si="53"/>
        <v>62</v>
      </c>
      <c r="BU90" s="89">
        <f t="shared" si="53"/>
        <v>63</v>
      </c>
      <c r="BV90" s="89">
        <f t="shared" si="53"/>
        <v>64</v>
      </c>
      <c r="BW90" s="89">
        <f t="shared" si="53"/>
        <v>65</v>
      </c>
      <c r="BX90" s="89">
        <f t="shared" ref="BX90:CO90" si="54" xml:space="preserve"> BW90 + 1</f>
        <v>66</v>
      </c>
      <c r="BY90" s="89">
        <f t="shared" si="54"/>
        <v>67</v>
      </c>
      <c r="BZ90" s="89">
        <f t="shared" si="54"/>
        <v>68</v>
      </c>
      <c r="CA90" s="89">
        <f t="shared" si="54"/>
        <v>69</v>
      </c>
      <c r="CB90" s="89">
        <f t="shared" si="54"/>
        <v>70</v>
      </c>
      <c r="CC90" s="89">
        <f t="shared" si="54"/>
        <v>71</v>
      </c>
      <c r="CD90" s="89">
        <f t="shared" si="54"/>
        <v>72</v>
      </c>
      <c r="CE90" s="89">
        <f t="shared" si="54"/>
        <v>73</v>
      </c>
      <c r="CF90" s="89">
        <f t="shared" si="54"/>
        <v>74</v>
      </c>
      <c r="CG90" s="89">
        <f t="shared" si="54"/>
        <v>75</v>
      </c>
      <c r="CH90" s="89">
        <f t="shared" si="54"/>
        <v>76</v>
      </c>
      <c r="CI90" s="89">
        <f t="shared" si="54"/>
        <v>77</v>
      </c>
      <c r="CJ90" s="89">
        <f t="shared" si="54"/>
        <v>78</v>
      </c>
      <c r="CK90" s="89">
        <f t="shared" si="54"/>
        <v>79</v>
      </c>
      <c r="CL90" s="89">
        <f t="shared" si="54"/>
        <v>80</v>
      </c>
      <c r="CM90" s="89">
        <f t="shared" si="54"/>
        <v>81</v>
      </c>
      <c r="CN90" s="89">
        <f t="shared" si="54"/>
        <v>82</v>
      </c>
      <c r="CO90" s="89">
        <f t="shared" si="54"/>
        <v>83</v>
      </c>
    </row>
    <row r="91" spans="1:93" outlineLevel="1" x14ac:dyDescent="0.2">
      <c r="E91" t="str">
        <f xml:space="preserve"> E80</f>
        <v>Properties constructed in year</v>
      </c>
      <c r="F91">
        <f t="shared" ref="F91:BQ91" si="55" xml:space="preserve"> F80</f>
        <v>0</v>
      </c>
      <c r="H91" s="197" t="str">
        <f xml:space="preserve"> H80</f>
        <v>Nr</v>
      </c>
      <c r="I91" s="220">
        <f t="shared" si="55"/>
        <v>80</v>
      </c>
      <c r="J91">
        <f t="shared" si="55"/>
        <v>0</v>
      </c>
      <c r="K91" s="55">
        <f t="shared" si="55"/>
        <v>59.890710382513667</v>
      </c>
      <c r="L91" s="55">
        <f t="shared" si="55"/>
        <v>20.10928961748634</v>
      </c>
      <c r="M91" s="55">
        <f t="shared" si="55"/>
        <v>0</v>
      </c>
      <c r="N91" s="55">
        <f t="shared" si="55"/>
        <v>0</v>
      </c>
      <c r="O91" s="55">
        <f t="shared" si="55"/>
        <v>0</v>
      </c>
      <c r="P91" s="55">
        <f t="shared" si="55"/>
        <v>0</v>
      </c>
      <c r="Q91" s="55">
        <f t="shared" si="55"/>
        <v>0</v>
      </c>
      <c r="R91" s="55">
        <f t="shared" si="55"/>
        <v>0</v>
      </c>
      <c r="S91" s="55">
        <f t="shared" si="55"/>
        <v>0</v>
      </c>
      <c r="T91" s="55">
        <f t="shared" si="55"/>
        <v>0</v>
      </c>
      <c r="U91" s="55">
        <f t="shared" si="55"/>
        <v>0</v>
      </c>
      <c r="V91" s="55">
        <f t="shared" si="55"/>
        <v>0</v>
      </c>
      <c r="W91" s="55">
        <f t="shared" si="55"/>
        <v>0</v>
      </c>
      <c r="X91" s="55">
        <f t="shared" si="55"/>
        <v>0</v>
      </c>
      <c r="Y91" s="55">
        <f t="shared" si="55"/>
        <v>0</v>
      </c>
      <c r="Z91" s="55">
        <f t="shared" si="55"/>
        <v>0</v>
      </c>
      <c r="AA91" s="55">
        <f t="shared" si="55"/>
        <v>0</v>
      </c>
      <c r="AB91" s="55">
        <f t="shared" si="55"/>
        <v>0</v>
      </c>
      <c r="AC91" s="55">
        <f t="shared" si="55"/>
        <v>0</v>
      </c>
      <c r="AD91" s="55">
        <f t="shared" si="55"/>
        <v>0</v>
      </c>
      <c r="AE91" s="55">
        <f t="shared" si="55"/>
        <v>0</v>
      </c>
      <c r="AF91" s="55">
        <f t="shared" si="55"/>
        <v>0</v>
      </c>
      <c r="AG91" s="55">
        <f t="shared" si="55"/>
        <v>0</v>
      </c>
      <c r="AH91" s="55">
        <f t="shared" si="55"/>
        <v>0</v>
      </c>
      <c r="AI91" s="55">
        <f t="shared" si="55"/>
        <v>0</v>
      </c>
      <c r="AJ91" s="55">
        <f t="shared" si="55"/>
        <v>0</v>
      </c>
      <c r="AK91" s="55">
        <f t="shared" si="55"/>
        <v>0</v>
      </c>
      <c r="AL91" s="55">
        <f t="shared" si="55"/>
        <v>0</v>
      </c>
      <c r="AM91" s="55">
        <f t="shared" si="55"/>
        <v>0</v>
      </c>
      <c r="AN91" s="55">
        <f t="shared" si="55"/>
        <v>0</v>
      </c>
      <c r="AO91" s="55">
        <f t="shared" si="55"/>
        <v>0</v>
      </c>
      <c r="AP91" s="55">
        <f t="shared" si="55"/>
        <v>0</v>
      </c>
      <c r="AQ91" s="55">
        <f t="shared" si="55"/>
        <v>0</v>
      </c>
      <c r="AR91" s="55">
        <f t="shared" si="55"/>
        <v>0</v>
      </c>
      <c r="AS91" s="55">
        <f t="shared" si="55"/>
        <v>0</v>
      </c>
      <c r="AT91" s="55">
        <f t="shared" si="55"/>
        <v>0</v>
      </c>
      <c r="AU91" s="55">
        <f t="shared" si="55"/>
        <v>0</v>
      </c>
      <c r="AV91" s="55">
        <f t="shared" si="55"/>
        <v>0</v>
      </c>
      <c r="AW91" s="55">
        <f t="shared" si="55"/>
        <v>0</v>
      </c>
      <c r="AX91" s="55">
        <f t="shared" si="55"/>
        <v>0</v>
      </c>
      <c r="AY91" s="55">
        <f t="shared" si="55"/>
        <v>0</v>
      </c>
      <c r="AZ91" s="55">
        <f t="shared" si="55"/>
        <v>0</v>
      </c>
      <c r="BA91" s="55">
        <f t="shared" si="55"/>
        <v>0</v>
      </c>
      <c r="BB91" s="55">
        <f t="shared" si="55"/>
        <v>0</v>
      </c>
      <c r="BC91" s="55">
        <f t="shared" si="55"/>
        <v>0</v>
      </c>
      <c r="BD91" s="55">
        <f t="shared" si="55"/>
        <v>0</v>
      </c>
      <c r="BE91" s="55">
        <f t="shared" si="55"/>
        <v>0</v>
      </c>
      <c r="BF91" s="55">
        <f t="shared" si="55"/>
        <v>0</v>
      </c>
      <c r="BG91" s="55">
        <f t="shared" si="55"/>
        <v>0</v>
      </c>
      <c r="BH91" s="55">
        <f t="shared" si="55"/>
        <v>0</v>
      </c>
      <c r="BI91" s="55">
        <f t="shared" si="55"/>
        <v>0</v>
      </c>
      <c r="BJ91" s="55">
        <f t="shared" si="55"/>
        <v>0</v>
      </c>
      <c r="BK91" s="55">
        <f t="shared" si="55"/>
        <v>0</v>
      </c>
      <c r="BL91" s="55">
        <f t="shared" si="55"/>
        <v>0</v>
      </c>
      <c r="BM91" s="55">
        <f t="shared" si="55"/>
        <v>0</v>
      </c>
      <c r="BN91" s="55">
        <f t="shared" si="55"/>
        <v>0</v>
      </c>
      <c r="BO91" s="55">
        <f t="shared" si="55"/>
        <v>0</v>
      </c>
      <c r="BP91" s="55">
        <f t="shared" si="55"/>
        <v>0</v>
      </c>
      <c r="BQ91" s="55">
        <f t="shared" si="55"/>
        <v>0</v>
      </c>
      <c r="BR91" s="55">
        <f t="shared" ref="BR91:CO91" si="56" xml:space="preserve"> BR80</f>
        <v>0</v>
      </c>
      <c r="BS91" s="55">
        <f t="shared" si="56"/>
        <v>0</v>
      </c>
      <c r="BT91" s="55">
        <f t="shared" si="56"/>
        <v>0</v>
      </c>
      <c r="BU91" s="55">
        <f t="shared" si="56"/>
        <v>0</v>
      </c>
      <c r="BV91" s="55">
        <f t="shared" si="56"/>
        <v>0</v>
      </c>
      <c r="BW91" s="55">
        <f t="shared" si="56"/>
        <v>0</v>
      </c>
      <c r="BX91" s="55">
        <f t="shared" si="56"/>
        <v>0</v>
      </c>
      <c r="BY91" s="55">
        <f t="shared" si="56"/>
        <v>0</v>
      </c>
      <c r="BZ91" s="55">
        <f t="shared" si="56"/>
        <v>0</v>
      </c>
      <c r="CA91" s="55">
        <f t="shared" si="56"/>
        <v>0</v>
      </c>
      <c r="CB91" s="55">
        <f t="shared" si="56"/>
        <v>0</v>
      </c>
      <c r="CC91" s="55">
        <f t="shared" si="56"/>
        <v>0</v>
      </c>
      <c r="CD91" s="55">
        <f t="shared" si="56"/>
        <v>0</v>
      </c>
      <c r="CE91" s="55">
        <f t="shared" si="56"/>
        <v>0</v>
      </c>
      <c r="CF91" s="55">
        <f t="shared" si="56"/>
        <v>0</v>
      </c>
      <c r="CG91" s="55">
        <f t="shared" si="56"/>
        <v>0</v>
      </c>
      <c r="CH91" s="55">
        <f t="shared" si="56"/>
        <v>0</v>
      </c>
      <c r="CI91" s="55">
        <f t="shared" si="56"/>
        <v>0</v>
      </c>
      <c r="CJ91" s="55">
        <f t="shared" si="56"/>
        <v>0</v>
      </c>
      <c r="CK91" s="55">
        <f t="shared" si="56"/>
        <v>0</v>
      </c>
      <c r="CL91" s="55">
        <f t="shared" si="56"/>
        <v>0</v>
      </c>
      <c r="CM91" s="55">
        <f t="shared" si="56"/>
        <v>0</v>
      </c>
      <c r="CN91" s="55">
        <f t="shared" si="56"/>
        <v>0</v>
      </c>
      <c r="CO91" s="55">
        <f t="shared" si="56"/>
        <v>0</v>
      </c>
    </row>
    <row r="92" spans="1:93" outlineLevel="1" x14ac:dyDescent="0.2">
      <c r="E92" s="45" t="str">
        <f xml:space="preserve"> InpC!E38</f>
        <v>Consumer Meters</v>
      </c>
      <c r="G92" s="19">
        <f xml:space="preserve"> InpC!G38</f>
        <v>15</v>
      </c>
      <c r="H92" s="239" t="str">
        <f xml:space="preserve"> InpC!H38</f>
        <v>Years</v>
      </c>
      <c r="I92" s="226">
        <f xml:space="preserve"> SUM( K92:CO92 )</f>
        <v>400</v>
      </c>
      <c r="K92" s="137">
        <f xml:space="preserve"> IF( K$90 - $G92 &lt; 1, 0, IF( K$90 &lt; $G92 * 2, INDEX( $K$91:$CO$91, 1, K$90 - $G92 ), INDEX( $J92:J92, 1, K$90 - $G92 + 1 ) ) )</f>
        <v>0</v>
      </c>
      <c r="L92" s="137">
        <f xml:space="preserve"> IF( L$90 - $G92 &lt; 1, 0, IF( L$90 &lt; $G92 * 2, INDEX( $K$91:$CO$91, 1, L$90 - $G92 ), INDEX( $J92:K92, 1, L$90 - $G92 + 1 ) ) )</f>
        <v>0</v>
      </c>
      <c r="M92" s="137">
        <f xml:space="preserve"> IF( M$90 - $G92 &lt; 1, 0, IF( M$90 &lt; $G92 * 2, INDEX( $K$91:$CO$91, 1, M$90 - $G92 ), INDEX( $J92:L92, 1, M$90 - $G92 + 1 ) ) )</f>
        <v>0</v>
      </c>
      <c r="N92" s="137">
        <f xml:space="preserve"> IF( N$90 - $G92 &lt; 1, 0, IF( N$90 &lt; $G92 * 2, INDEX( $K$91:$CO$91, 1, N$90 - $G92 ), INDEX( $J92:M92, 1, N$90 - $G92 + 1 ) ) )</f>
        <v>0</v>
      </c>
      <c r="O92" s="137">
        <f xml:space="preserve"> IF( O$90 - $G92 &lt; 1, 0, IF( O$90 &lt; $G92 * 2, INDEX( $K$91:$CO$91, 1, O$90 - $G92 ), INDEX( $J92:N92, 1, O$90 - $G92 + 1 ) ) )</f>
        <v>0</v>
      </c>
      <c r="P92" s="137">
        <f xml:space="preserve"> IF( P$90 - $G92 &lt; 1, 0, IF( P$90 &lt; $G92 * 2, INDEX( $K$91:$CO$91, 1, P$90 - $G92 ), INDEX( $J92:O92, 1, P$90 - $G92 + 1 ) ) )</f>
        <v>0</v>
      </c>
      <c r="Q92" s="137">
        <f xml:space="preserve"> IF( Q$90 - $G92 &lt; 1, 0, IF( Q$90 &lt; $G92 * 2, INDEX( $K$91:$CO$91, 1, Q$90 - $G92 ), INDEX( $J92:P92, 1, Q$90 - $G92 + 1 ) ) )</f>
        <v>0</v>
      </c>
      <c r="R92" s="137">
        <f xml:space="preserve"> IF( R$90 - $G92 &lt; 1, 0, IF( R$90 &lt; $G92 * 2, INDEX( $K$91:$CO$91, 1, R$90 - $G92 ), INDEX( $J92:Q92, 1, R$90 - $G92 + 1 ) ) )</f>
        <v>0</v>
      </c>
      <c r="S92" s="137">
        <f xml:space="preserve"> IF( S$90 - $G92 &lt; 1, 0, IF( S$90 &lt; $G92 * 2, INDEX( $K$91:$CO$91, 1, S$90 - $G92 ), INDEX( $J92:R92, 1, S$90 - $G92 + 1 ) ) )</f>
        <v>0</v>
      </c>
      <c r="T92" s="137">
        <f xml:space="preserve"> IF( T$90 - $G92 &lt; 1, 0, IF( T$90 &lt; $G92 * 2, INDEX( $K$91:$CO$91, 1, T$90 - $G92 ), INDEX( $J92:S92, 1, T$90 - $G92 + 1 ) ) )</f>
        <v>0</v>
      </c>
      <c r="U92" s="137">
        <f xml:space="preserve"> IF( U$90 - $G92 &lt; 1, 0, IF( U$90 &lt; $G92 * 2, INDEX( $K$91:$CO$91, 1, U$90 - $G92 ), INDEX( $J92:T92, 1, U$90 - $G92 + 1 ) ) )</f>
        <v>0</v>
      </c>
      <c r="V92" s="137">
        <f xml:space="preserve"> IF( V$90 - $G92 &lt; 1, 0, IF( V$90 &lt; $G92 * 2, INDEX( $K$91:$CO$91, 1, V$90 - $G92 ), INDEX( $J92:U92, 1, V$90 - $G92 + 1 ) ) )</f>
        <v>0</v>
      </c>
      <c r="W92" s="137">
        <f xml:space="preserve"> IF( W$90 - $G92 &lt; 1, 0, IF( W$90 &lt; $G92 * 2, INDEX( $K$91:$CO$91, 1, W$90 - $G92 ), INDEX( $J92:V92, 1, W$90 - $G92 + 1 ) ) )</f>
        <v>0</v>
      </c>
      <c r="X92" s="137">
        <f xml:space="preserve"> IF( X$90 - $G92 &lt; 1, 0, IF( X$90 &lt; $G92 * 2, INDEX( $K$91:$CO$91, 1, X$90 - $G92 ), INDEX( $J92:W92, 1, X$90 - $G92 + 1 ) ) )</f>
        <v>0</v>
      </c>
      <c r="Y92" s="137">
        <f xml:space="preserve"> IF( Y$90 - $G92 &lt; 1, 0, IF( Y$90 &lt; $G92 * 2, INDEX( $K$91:$CO$91, 1, Y$90 - $G92 ), INDEX( $J92:X92, 1, Y$90 - $G92 + 1 ) ) )</f>
        <v>0</v>
      </c>
      <c r="Z92" s="137">
        <f xml:space="preserve"> IF( Z$90 - $G92 &lt; 1, 0, IF( Z$90 &lt; $G92 * 2, INDEX( $K$91:$CO$91, 1, Z$90 - $G92 ), INDEX( $J92:Y92, 1, Z$90 - $G92 + 1 ) ) )</f>
        <v>59.890710382513667</v>
      </c>
      <c r="AA92" s="137">
        <f xml:space="preserve"> IF( AA$90 - $G92 &lt; 1, 0, IF( AA$90 &lt; $G92 * 2, INDEX( $K$91:$CO$91, 1, AA$90 - $G92 ), INDEX( $J92:Z92, 1, AA$90 - $G92 + 1 ) ) )</f>
        <v>20.10928961748634</v>
      </c>
      <c r="AB92" s="137">
        <f xml:space="preserve"> IF( AB$90 - $G92 &lt; 1, 0, IF( AB$90 &lt; $G92 * 2, INDEX( $K$91:$CO$91, 1, AB$90 - $G92 ), INDEX( $J92:AA92, 1, AB$90 - $G92 + 1 ) ) )</f>
        <v>0</v>
      </c>
      <c r="AC92" s="137">
        <f xml:space="preserve"> IF( AC$90 - $G92 &lt; 1, 0, IF( AC$90 &lt; $G92 * 2, INDEX( $K$91:$CO$91, 1, AC$90 - $G92 ), INDEX( $J92:AB92, 1, AC$90 - $G92 + 1 ) ) )</f>
        <v>0</v>
      </c>
      <c r="AD92" s="137">
        <f xml:space="preserve"> IF( AD$90 - $G92 &lt; 1, 0, IF( AD$90 &lt; $G92 * 2, INDEX( $K$91:$CO$91, 1, AD$90 - $G92 ), INDEX( $J92:AC92, 1, AD$90 - $G92 + 1 ) ) )</f>
        <v>0</v>
      </c>
      <c r="AE92" s="137">
        <f xml:space="preserve"> IF( AE$90 - $G92 &lt; 1, 0, IF( AE$90 &lt; $G92 * 2, INDEX( $K$91:$CO$91, 1, AE$90 - $G92 ), INDEX( $J92:AD92, 1, AE$90 - $G92 + 1 ) ) )</f>
        <v>0</v>
      </c>
      <c r="AF92" s="137">
        <f xml:space="preserve"> IF( AF$90 - $G92 &lt; 1, 0, IF( AF$90 &lt; $G92 * 2, INDEX( $K$91:$CO$91, 1, AF$90 - $G92 ), INDEX( $J92:AE92, 1, AF$90 - $G92 + 1 ) ) )</f>
        <v>0</v>
      </c>
      <c r="AG92" s="137">
        <f xml:space="preserve"> IF( AG$90 - $G92 &lt; 1, 0, IF( AG$90 &lt; $G92 * 2, INDEX( $K$91:$CO$91, 1, AG$90 - $G92 ), INDEX( $J92:AF92, 1, AG$90 - $G92 + 1 ) ) )</f>
        <v>0</v>
      </c>
      <c r="AH92" s="137">
        <f xml:space="preserve"> IF( AH$90 - $G92 &lt; 1, 0, IF( AH$90 &lt; $G92 * 2, INDEX( $K$91:$CO$91, 1, AH$90 - $G92 ), INDEX( $J92:AG92, 1, AH$90 - $G92 + 1 ) ) )</f>
        <v>0</v>
      </c>
      <c r="AI92" s="137">
        <f xml:space="preserve"> IF( AI$90 - $G92 &lt; 1, 0, IF( AI$90 &lt; $G92 * 2, INDEX( $K$91:$CO$91, 1, AI$90 - $G92 ), INDEX( $J92:AH92, 1, AI$90 - $G92 + 1 ) ) )</f>
        <v>0</v>
      </c>
      <c r="AJ92" s="137">
        <f xml:space="preserve"> IF( AJ$90 - $G92 &lt; 1, 0, IF( AJ$90 &lt; $G92 * 2, INDEX( $K$91:$CO$91, 1, AJ$90 - $G92 ), INDEX( $J92:AI92, 1, AJ$90 - $G92 + 1 ) ) )</f>
        <v>0</v>
      </c>
      <c r="AK92" s="137">
        <f xml:space="preserve"> IF( AK$90 - $G92 &lt; 1, 0, IF( AK$90 &lt; $G92 * 2, INDEX( $K$91:$CO$91, 1, AK$90 - $G92 ), INDEX( $J92:AJ92, 1, AK$90 - $G92 + 1 ) ) )</f>
        <v>0</v>
      </c>
      <c r="AL92" s="137">
        <f xml:space="preserve"> IF( AL$90 - $G92 &lt; 1, 0, IF( AL$90 &lt; $G92 * 2, INDEX( $K$91:$CO$91, 1, AL$90 - $G92 ), INDEX( $J92:AK92, 1, AL$90 - $G92 + 1 ) ) )</f>
        <v>0</v>
      </c>
      <c r="AM92" s="137">
        <f xml:space="preserve"> IF( AM$90 - $G92 &lt; 1, 0, IF( AM$90 &lt; $G92 * 2, INDEX( $K$91:$CO$91, 1, AM$90 - $G92 ), INDEX( $J92:AL92, 1, AM$90 - $G92 + 1 ) ) )</f>
        <v>0</v>
      </c>
      <c r="AN92" s="137">
        <f xml:space="preserve"> IF( AN$90 - $G92 &lt; 1, 0, IF( AN$90 &lt; $G92 * 2, INDEX( $K$91:$CO$91, 1, AN$90 - $G92 ), INDEX( $J92:AM92, 1, AN$90 - $G92 + 1 ) ) )</f>
        <v>0</v>
      </c>
      <c r="AO92" s="137">
        <f xml:space="preserve"> IF( AO$90 - $G92 &lt; 1, 0, IF( AO$90 &lt; $G92 * 2, INDEX( $K$91:$CO$91, 1, AO$90 - $G92 ), INDEX( $J92:AN92, 1, AO$90 - $G92 + 1 ) ) )</f>
        <v>59.890710382513667</v>
      </c>
      <c r="AP92" s="137">
        <f xml:space="preserve"> IF( AP$90 - $G92 &lt; 1, 0, IF( AP$90 &lt; $G92 * 2, INDEX( $K$91:$CO$91, 1, AP$90 - $G92 ), INDEX( $J92:AO92, 1, AP$90 - $G92 + 1 ) ) )</f>
        <v>20.10928961748634</v>
      </c>
      <c r="AQ92" s="137">
        <f xml:space="preserve"> IF( AQ$90 - $G92 &lt; 1, 0, IF( AQ$90 &lt; $G92 * 2, INDEX( $K$91:$CO$91, 1, AQ$90 - $G92 ), INDEX( $J92:AP92, 1, AQ$90 - $G92 + 1 ) ) )</f>
        <v>0</v>
      </c>
      <c r="AR92" s="137">
        <f xml:space="preserve"> IF( AR$90 - $G92 &lt; 1, 0, IF( AR$90 &lt; $G92 * 2, INDEX( $K$91:$CO$91, 1, AR$90 - $G92 ), INDEX( $J92:AQ92, 1, AR$90 - $G92 + 1 ) ) )</f>
        <v>0</v>
      </c>
      <c r="AS92" s="137">
        <f xml:space="preserve"> IF( AS$90 - $G92 &lt; 1, 0, IF( AS$90 &lt; $G92 * 2, INDEX( $K$91:$CO$91, 1, AS$90 - $G92 ), INDEX( $J92:AR92, 1, AS$90 - $G92 + 1 ) ) )</f>
        <v>0</v>
      </c>
      <c r="AT92" s="137">
        <f xml:space="preserve"> IF( AT$90 - $G92 &lt; 1, 0, IF( AT$90 &lt; $G92 * 2, INDEX( $K$91:$CO$91, 1, AT$90 - $G92 ), INDEX( $J92:AS92, 1, AT$90 - $G92 + 1 ) ) )</f>
        <v>0</v>
      </c>
      <c r="AU92" s="137">
        <f xml:space="preserve"> IF( AU$90 - $G92 &lt; 1, 0, IF( AU$90 &lt; $G92 * 2, INDEX( $K$91:$CO$91, 1, AU$90 - $G92 ), INDEX( $J92:AT92, 1, AU$90 - $G92 + 1 ) ) )</f>
        <v>0</v>
      </c>
      <c r="AV92" s="137">
        <f xml:space="preserve"> IF( AV$90 - $G92 &lt; 1, 0, IF( AV$90 &lt; $G92 * 2, INDEX( $K$91:$CO$91, 1, AV$90 - $G92 ), INDEX( $J92:AU92, 1, AV$90 - $G92 + 1 ) ) )</f>
        <v>0</v>
      </c>
      <c r="AW92" s="137">
        <f xml:space="preserve"> IF( AW$90 - $G92 &lt; 1, 0, IF( AW$90 &lt; $G92 * 2, INDEX( $K$91:$CO$91, 1, AW$90 - $G92 ), INDEX( $J92:AV92, 1, AW$90 - $G92 + 1 ) ) )</f>
        <v>0</v>
      </c>
      <c r="AX92" s="137">
        <f xml:space="preserve"> IF( AX$90 - $G92 &lt; 1, 0, IF( AX$90 &lt; $G92 * 2, INDEX( $K$91:$CO$91, 1, AX$90 - $G92 ), INDEX( $J92:AW92, 1, AX$90 - $G92 + 1 ) ) )</f>
        <v>0</v>
      </c>
      <c r="AY92" s="137">
        <f xml:space="preserve"> IF( AY$90 - $G92 &lt; 1, 0, IF( AY$90 &lt; $G92 * 2, INDEX( $K$91:$CO$91, 1, AY$90 - $G92 ), INDEX( $J92:AX92, 1, AY$90 - $G92 + 1 ) ) )</f>
        <v>0</v>
      </c>
      <c r="AZ92" s="137">
        <f xml:space="preserve"> IF( AZ$90 - $G92 &lt; 1, 0, IF( AZ$90 &lt; $G92 * 2, INDEX( $K$91:$CO$91, 1, AZ$90 - $G92 ), INDEX( $J92:AY92, 1, AZ$90 - $G92 + 1 ) ) )</f>
        <v>0</v>
      </c>
      <c r="BA92" s="137">
        <f xml:space="preserve"> IF( BA$90 - $G92 &lt; 1, 0, IF( BA$90 &lt; $G92 * 2, INDEX( $K$91:$CO$91, 1, BA$90 - $G92 ), INDEX( $J92:AZ92, 1, BA$90 - $G92 + 1 ) ) )</f>
        <v>0</v>
      </c>
      <c r="BB92" s="137">
        <f xml:space="preserve"> IF( BB$90 - $G92 &lt; 1, 0, IF( BB$90 &lt; $G92 * 2, INDEX( $K$91:$CO$91, 1, BB$90 - $G92 ), INDEX( $J92:BA92, 1, BB$90 - $G92 + 1 ) ) )</f>
        <v>0</v>
      </c>
      <c r="BC92" s="137">
        <f xml:space="preserve"> IF( BC$90 - $G92 &lt; 1, 0, IF( BC$90 &lt; $G92 * 2, INDEX( $K$91:$CO$91, 1, BC$90 - $G92 ), INDEX( $J92:BB92, 1, BC$90 - $G92 + 1 ) ) )</f>
        <v>0</v>
      </c>
      <c r="BD92" s="137">
        <f xml:space="preserve"> IF( BD$90 - $G92 &lt; 1, 0, IF( BD$90 &lt; $G92 * 2, INDEX( $K$91:$CO$91, 1, BD$90 - $G92 ), INDEX( $J92:BC92, 1, BD$90 - $G92 + 1 ) ) )</f>
        <v>59.890710382513667</v>
      </c>
      <c r="BE92" s="137">
        <f xml:space="preserve"> IF( BE$90 - $G92 &lt; 1, 0, IF( BE$90 &lt; $G92 * 2, INDEX( $K$91:$CO$91, 1, BE$90 - $G92 ), INDEX( $J92:BD92, 1, BE$90 - $G92 + 1 ) ) )</f>
        <v>20.10928961748634</v>
      </c>
      <c r="BF92" s="137">
        <f xml:space="preserve"> IF( BF$90 - $G92 &lt; 1, 0, IF( BF$90 &lt; $G92 * 2, INDEX( $K$91:$CO$91, 1, BF$90 - $G92 ), INDEX( $J92:BE92, 1, BF$90 - $G92 + 1 ) ) )</f>
        <v>0</v>
      </c>
      <c r="BG92" s="137">
        <f xml:space="preserve"> IF( BG$90 - $G92 &lt; 1, 0, IF( BG$90 &lt; $G92 * 2, INDEX( $K$91:$CO$91, 1, BG$90 - $G92 ), INDEX( $J92:BF92, 1, BG$90 - $G92 + 1 ) ) )</f>
        <v>0</v>
      </c>
      <c r="BH92" s="137">
        <f xml:space="preserve"> IF( BH$90 - $G92 &lt; 1, 0, IF( BH$90 &lt; $G92 * 2, INDEX( $K$91:$CO$91, 1, BH$90 - $G92 ), INDEX( $J92:BG92, 1, BH$90 - $G92 + 1 ) ) )</f>
        <v>0</v>
      </c>
      <c r="BI92" s="137">
        <f xml:space="preserve"> IF( BI$90 - $G92 &lt; 1, 0, IF( BI$90 &lt; $G92 * 2, INDEX( $K$91:$CO$91, 1, BI$90 - $G92 ), INDEX( $J92:BH92, 1, BI$90 - $G92 + 1 ) ) )</f>
        <v>0</v>
      </c>
      <c r="BJ92" s="137">
        <f xml:space="preserve"> IF( BJ$90 - $G92 &lt; 1, 0, IF( BJ$90 &lt; $G92 * 2, INDEX( $K$91:$CO$91, 1, BJ$90 - $G92 ), INDEX( $J92:BI92, 1, BJ$90 - $G92 + 1 ) ) )</f>
        <v>0</v>
      </c>
      <c r="BK92" s="137">
        <f xml:space="preserve"> IF( BK$90 - $G92 &lt; 1, 0, IF( BK$90 &lt; $G92 * 2, INDEX( $K$91:$CO$91, 1, BK$90 - $G92 ), INDEX( $J92:BJ92, 1, BK$90 - $G92 + 1 ) ) )</f>
        <v>0</v>
      </c>
      <c r="BL92" s="137">
        <f xml:space="preserve"> IF( BL$90 - $G92 &lt; 1, 0, IF( BL$90 &lt; $G92 * 2, INDEX( $K$91:$CO$91, 1, BL$90 - $G92 ), INDEX( $J92:BK92, 1, BL$90 - $G92 + 1 ) ) )</f>
        <v>0</v>
      </c>
      <c r="BM92" s="137">
        <f xml:space="preserve"> IF( BM$90 - $G92 &lt; 1, 0, IF( BM$90 &lt; $G92 * 2, INDEX( $K$91:$CO$91, 1, BM$90 - $G92 ), INDEX( $J92:BL92, 1, BM$90 - $G92 + 1 ) ) )</f>
        <v>0</v>
      </c>
      <c r="BN92" s="137">
        <f xml:space="preserve"> IF( BN$90 - $G92 &lt; 1, 0, IF( BN$90 &lt; $G92 * 2, INDEX( $K$91:$CO$91, 1, BN$90 - $G92 ), INDEX( $J92:BM92, 1, BN$90 - $G92 + 1 ) ) )</f>
        <v>0</v>
      </c>
      <c r="BO92" s="137">
        <f xml:space="preserve"> IF( BO$90 - $G92 &lt; 1, 0, IF( BO$90 &lt; $G92 * 2, INDEX( $K$91:$CO$91, 1, BO$90 - $G92 ), INDEX( $J92:BN92, 1, BO$90 - $G92 + 1 ) ) )</f>
        <v>0</v>
      </c>
      <c r="BP92" s="137">
        <f xml:space="preserve"> IF( BP$90 - $G92 &lt; 1, 0, IF( BP$90 &lt; $G92 * 2, INDEX( $K$91:$CO$91, 1, BP$90 - $G92 ), INDEX( $J92:BO92, 1, BP$90 - $G92 + 1 ) ) )</f>
        <v>0</v>
      </c>
      <c r="BQ92" s="137">
        <f xml:space="preserve"> IF( BQ$90 - $G92 &lt; 1, 0, IF( BQ$90 &lt; $G92 * 2, INDEX( $K$91:$CO$91, 1, BQ$90 - $G92 ), INDEX( $J92:BP92, 1, BQ$90 - $G92 + 1 ) ) )</f>
        <v>0</v>
      </c>
      <c r="BR92" s="137">
        <f xml:space="preserve"> IF( BR$90 - $G92 &lt; 1, 0, IF( BR$90 &lt; $G92 * 2, INDEX( $K$91:$CO$91, 1, BR$90 - $G92 ), INDEX( $J92:BQ92, 1, BR$90 - $G92 + 1 ) ) )</f>
        <v>0</v>
      </c>
      <c r="BS92" s="137">
        <f xml:space="preserve"> IF( BS$90 - $G92 &lt; 1, 0, IF( BS$90 &lt; $G92 * 2, INDEX( $K$91:$CO$91, 1, BS$90 - $G92 ), INDEX( $J92:BR92, 1, BS$90 - $G92 + 1 ) ) )</f>
        <v>59.890710382513667</v>
      </c>
      <c r="BT92" s="137">
        <f xml:space="preserve"> IF( BT$90 - $G92 &lt; 1, 0, IF( BT$90 &lt; $G92 * 2, INDEX( $K$91:$CO$91, 1, BT$90 - $G92 ), INDEX( $J92:BS92, 1, BT$90 - $G92 + 1 ) ) )</f>
        <v>20.10928961748634</v>
      </c>
      <c r="BU92" s="137">
        <f xml:space="preserve"> IF( BU$90 - $G92 &lt; 1, 0, IF( BU$90 &lt; $G92 * 2, INDEX( $K$91:$CO$91, 1, BU$90 - $G92 ), INDEX( $J92:BT92, 1, BU$90 - $G92 + 1 ) ) )</f>
        <v>0</v>
      </c>
      <c r="BV92" s="137">
        <f xml:space="preserve"> IF( BV$90 - $G92 &lt; 1, 0, IF( BV$90 &lt; $G92 * 2, INDEX( $K$91:$CO$91, 1, BV$90 - $G92 ), INDEX( $J92:BU92, 1, BV$90 - $G92 + 1 ) ) )</f>
        <v>0</v>
      </c>
      <c r="BW92" s="137">
        <f xml:space="preserve"> IF( BW$90 - $G92 &lt; 1, 0, IF( BW$90 &lt; $G92 * 2, INDEX( $K$91:$CO$91, 1, BW$90 - $G92 ), INDEX( $J92:BV92, 1, BW$90 - $G92 + 1 ) ) )</f>
        <v>0</v>
      </c>
      <c r="BX92" s="137">
        <f xml:space="preserve"> IF( BX$90 - $G92 &lt; 1, 0, IF( BX$90 &lt; $G92 * 2, INDEX( $K$91:$CO$91, 1, BX$90 - $G92 ), INDEX( $J92:BW92, 1, BX$90 - $G92 + 1 ) ) )</f>
        <v>0</v>
      </c>
      <c r="BY92" s="137">
        <f xml:space="preserve"> IF( BY$90 - $G92 &lt; 1, 0, IF( BY$90 &lt; $G92 * 2, INDEX( $K$91:$CO$91, 1, BY$90 - $G92 ), INDEX( $J92:BX92, 1, BY$90 - $G92 + 1 ) ) )</f>
        <v>0</v>
      </c>
      <c r="BZ92" s="137">
        <f xml:space="preserve"> IF( BZ$90 - $G92 &lt; 1, 0, IF( BZ$90 &lt; $G92 * 2, INDEX( $K$91:$CO$91, 1, BZ$90 - $G92 ), INDEX( $J92:BY92, 1, BZ$90 - $G92 + 1 ) ) )</f>
        <v>0</v>
      </c>
      <c r="CA92" s="137">
        <f xml:space="preserve"> IF( CA$90 - $G92 &lt; 1, 0, IF( CA$90 &lt; $G92 * 2, INDEX( $K$91:$CO$91, 1, CA$90 - $G92 ), INDEX( $J92:BZ92, 1, CA$90 - $G92 + 1 ) ) )</f>
        <v>0</v>
      </c>
      <c r="CB92" s="137">
        <f xml:space="preserve"> IF( CB$90 - $G92 &lt; 1, 0, IF( CB$90 &lt; $G92 * 2, INDEX( $K$91:$CO$91, 1, CB$90 - $G92 ), INDEX( $J92:CA92, 1, CB$90 - $G92 + 1 ) ) )</f>
        <v>0</v>
      </c>
      <c r="CC92" s="137">
        <f xml:space="preserve"> IF( CC$90 - $G92 &lt; 1, 0, IF( CC$90 &lt; $G92 * 2, INDEX( $K$91:$CO$91, 1, CC$90 - $G92 ), INDEX( $J92:CB92, 1, CC$90 - $G92 + 1 ) ) )</f>
        <v>0</v>
      </c>
      <c r="CD92" s="137">
        <f xml:space="preserve"> IF( CD$90 - $G92 &lt; 1, 0, IF( CD$90 &lt; $G92 * 2, INDEX( $K$91:$CO$91, 1, CD$90 - $G92 ), INDEX( $J92:CC92, 1, CD$90 - $G92 + 1 ) ) )</f>
        <v>0</v>
      </c>
      <c r="CE92" s="137">
        <f xml:space="preserve"> IF( CE$90 - $G92 &lt; 1, 0, IF( CE$90 &lt; $G92 * 2, INDEX( $K$91:$CO$91, 1, CE$90 - $G92 ), INDEX( $J92:CD92, 1, CE$90 - $G92 + 1 ) ) )</f>
        <v>0</v>
      </c>
      <c r="CF92" s="137">
        <f xml:space="preserve"> IF( CF$90 - $G92 &lt; 1, 0, IF( CF$90 &lt; $G92 * 2, INDEX( $K$91:$CO$91, 1, CF$90 - $G92 ), INDEX( $J92:CE92, 1, CF$90 - $G92 + 1 ) ) )</f>
        <v>0</v>
      </c>
      <c r="CG92" s="137">
        <f xml:space="preserve"> IF( CG$90 - $G92 &lt; 1, 0, IF( CG$90 &lt; $G92 * 2, INDEX( $K$91:$CO$91, 1, CG$90 - $G92 ), INDEX( $J92:CF92, 1, CG$90 - $G92 + 1 ) ) )</f>
        <v>0</v>
      </c>
      <c r="CH92" s="137">
        <f xml:space="preserve"> IF( CH$90 - $G92 &lt; 1, 0, IF( CH$90 &lt; $G92 * 2, INDEX( $K$91:$CO$91, 1, CH$90 - $G92 ), INDEX( $J92:CG92, 1, CH$90 - $G92 + 1 ) ) )</f>
        <v>59.890710382513667</v>
      </c>
      <c r="CI92" s="137">
        <f xml:space="preserve"> IF( CI$90 - $G92 &lt; 1, 0, IF( CI$90 &lt; $G92 * 2, INDEX( $K$91:$CO$91, 1, CI$90 - $G92 ), INDEX( $J92:CH92, 1, CI$90 - $G92 + 1 ) ) )</f>
        <v>20.10928961748634</v>
      </c>
      <c r="CJ92" s="137">
        <f xml:space="preserve"> IF( CJ$90 - $G92 &lt; 1, 0, IF( CJ$90 &lt; $G92 * 2, INDEX( $K$91:$CO$91, 1, CJ$90 - $G92 ), INDEX( $J92:CI92, 1, CJ$90 - $G92 + 1 ) ) )</f>
        <v>0</v>
      </c>
      <c r="CK92" s="137">
        <f xml:space="preserve"> IF( CK$90 - $G92 &lt; 1, 0, IF( CK$90 &lt; $G92 * 2, INDEX( $K$91:$CO$91, 1, CK$90 - $G92 ), INDEX( $J92:CJ92, 1, CK$90 - $G92 + 1 ) ) )</f>
        <v>0</v>
      </c>
      <c r="CL92" s="137">
        <f xml:space="preserve"> IF( CL$90 - $G92 &lt; 1, 0, IF( CL$90 &lt; $G92 * 2, INDEX( $K$91:$CO$91, 1, CL$90 - $G92 ), INDEX( $J92:CK92, 1, CL$90 - $G92 + 1 ) ) )</f>
        <v>0</v>
      </c>
      <c r="CM92" s="137">
        <f xml:space="preserve"> IF( CM$90 - $G92 &lt; 1, 0, IF( CM$90 &lt; $G92 * 2, INDEX( $K$91:$CO$91, 1, CM$90 - $G92 ), INDEX( $J92:CL92, 1, CM$90 - $G92 + 1 ) ) )</f>
        <v>0</v>
      </c>
      <c r="CN92" s="137">
        <f xml:space="preserve"> IF( CN$90 - $G92 &lt; 1, 0, IF( CN$90 &lt; $G92 * 2, INDEX( $K$91:$CO$91, 1, CN$90 - $G92 ), INDEX( $J92:CM92, 1, CN$90 - $G92 + 1 ) ) )</f>
        <v>0</v>
      </c>
      <c r="CO92" s="137">
        <f xml:space="preserve"> IF( CO$90 - $G92 &lt; 1, 0, IF( CO$90 &lt; $G92 * 2, INDEX( $K$91:$CO$91, 1, CO$90 - $G92 ), INDEX( $J92:CN92, 1, CO$90 - $G92 + 1 ) ) )</f>
        <v>0</v>
      </c>
    </row>
    <row r="93" spans="1:93" outlineLevel="1" x14ac:dyDescent="0.2">
      <c r="E93" s="45" t="str">
        <f xml:space="preserve"> InpC!E39</f>
        <v>Civil structures e.g. Concrete bases (pads), chambers</v>
      </c>
      <c r="G93" s="19">
        <f xml:space="preserve"> InpC!G39</f>
        <v>60</v>
      </c>
      <c r="H93" s="239" t="str">
        <f xml:space="preserve"> InpC!H39</f>
        <v>Years</v>
      </c>
      <c r="I93" s="220">
        <f xml:space="preserve"> SUM( K93:CO93 )</f>
        <v>80</v>
      </c>
      <c r="K93" s="132">
        <f xml:space="preserve"> IF( K$90 - $G93 &lt; 1, 0, IF( K$90 &lt; $G93 * 2, INDEX( $K$91:$CO$91, 1, K$90 - $G93 ), INDEX( $J93:J93, 1, K$90 - $G93 + 1 ) ) )</f>
        <v>0</v>
      </c>
      <c r="L93" s="132">
        <f xml:space="preserve"> IF( L$90 - $G93 &lt; 1, 0, IF( L$90 &lt; $G93 * 2, INDEX( $K$91:$CO$91, 1, L$90 - $G93 ), INDEX( $J93:K93, 1, L$90 - $G93 + 1 ) ) )</f>
        <v>0</v>
      </c>
      <c r="M93" s="132">
        <f xml:space="preserve"> IF( M$90 - $G93 &lt; 1, 0, IF( M$90 &lt; $G93 * 2, INDEX( $K$91:$CO$91, 1, M$90 - $G93 ), INDEX( $J93:L93, 1, M$90 - $G93 + 1 ) ) )</f>
        <v>0</v>
      </c>
      <c r="N93" s="132">
        <f xml:space="preserve"> IF( N$90 - $G93 &lt; 1, 0, IF( N$90 &lt; $G93 * 2, INDEX( $K$91:$CO$91, 1, N$90 - $G93 ), INDEX( $J93:M93, 1, N$90 - $G93 + 1 ) ) )</f>
        <v>0</v>
      </c>
      <c r="O93" s="132">
        <f xml:space="preserve"> IF( O$90 - $G93 &lt; 1, 0, IF( O$90 &lt; $G93 * 2, INDEX( $K$91:$CO$91, 1, O$90 - $G93 ), INDEX( $J93:N93, 1, O$90 - $G93 + 1 ) ) )</f>
        <v>0</v>
      </c>
      <c r="P93" s="132">
        <f xml:space="preserve"> IF( P$90 - $G93 &lt; 1, 0, IF( P$90 &lt; $G93 * 2, INDEX( $K$91:$CO$91, 1, P$90 - $G93 ), INDEX( $J93:O93, 1, P$90 - $G93 + 1 ) ) )</f>
        <v>0</v>
      </c>
      <c r="Q93" s="132">
        <f xml:space="preserve"> IF( Q$90 - $G93 &lt; 1, 0, IF( Q$90 &lt; $G93 * 2, INDEX( $K$91:$CO$91, 1, Q$90 - $G93 ), INDEX( $J93:P93, 1, Q$90 - $G93 + 1 ) ) )</f>
        <v>0</v>
      </c>
      <c r="R93" s="132">
        <f xml:space="preserve"> IF( R$90 - $G93 &lt; 1, 0, IF( R$90 &lt; $G93 * 2, INDEX( $K$91:$CO$91, 1, R$90 - $G93 ), INDEX( $J93:Q93, 1, R$90 - $G93 + 1 ) ) )</f>
        <v>0</v>
      </c>
      <c r="S93" s="132">
        <f xml:space="preserve"> IF( S$90 - $G93 &lt; 1, 0, IF( S$90 &lt; $G93 * 2, INDEX( $K$91:$CO$91, 1, S$90 - $G93 ), INDEX( $J93:R93, 1, S$90 - $G93 + 1 ) ) )</f>
        <v>0</v>
      </c>
      <c r="T93" s="132">
        <f xml:space="preserve"> IF( T$90 - $G93 &lt; 1, 0, IF( T$90 &lt; $G93 * 2, INDEX( $K$91:$CO$91, 1, T$90 - $G93 ), INDEX( $J93:S93, 1, T$90 - $G93 + 1 ) ) )</f>
        <v>0</v>
      </c>
      <c r="U93" s="132">
        <f xml:space="preserve"> IF( U$90 - $G93 &lt; 1, 0, IF( U$90 &lt; $G93 * 2, INDEX( $K$91:$CO$91, 1, U$90 - $G93 ), INDEX( $J93:T93, 1, U$90 - $G93 + 1 ) ) )</f>
        <v>0</v>
      </c>
      <c r="V93" s="132">
        <f xml:space="preserve"> IF( V$90 - $G93 &lt; 1, 0, IF( V$90 &lt; $G93 * 2, INDEX( $K$91:$CO$91, 1, V$90 - $G93 ), INDEX( $J93:U93, 1, V$90 - $G93 + 1 ) ) )</f>
        <v>0</v>
      </c>
      <c r="W93" s="132">
        <f xml:space="preserve"> IF( W$90 - $G93 &lt; 1, 0, IF( W$90 &lt; $G93 * 2, INDEX( $K$91:$CO$91, 1, W$90 - $G93 ), INDEX( $J93:V93, 1, W$90 - $G93 + 1 ) ) )</f>
        <v>0</v>
      </c>
      <c r="X93" s="132">
        <f xml:space="preserve"> IF( X$90 - $G93 &lt; 1, 0, IF( X$90 &lt; $G93 * 2, INDEX( $K$91:$CO$91, 1, X$90 - $G93 ), INDEX( $J93:W93, 1, X$90 - $G93 + 1 ) ) )</f>
        <v>0</v>
      </c>
      <c r="Y93" s="132">
        <f xml:space="preserve"> IF( Y$90 - $G93 &lt; 1, 0, IF( Y$90 &lt; $G93 * 2, INDEX( $K$91:$CO$91, 1, Y$90 - $G93 ), INDEX( $J93:X93, 1, Y$90 - $G93 + 1 ) ) )</f>
        <v>0</v>
      </c>
      <c r="Z93" s="132">
        <f xml:space="preserve"> IF( Z$90 - $G93 &lt; 1, 0, IF( Z$90 &lt; $G93 * 2, INDEX( $K$91:$CO$91, 1, Z$90 - $G93 ), INDEX( $J93:Y93, 1, Z$90 - $G93 + 1 ) ) )</f>
        <v>0</v>
      </c>
      <c r="AA93" s="132">
        <f xml:space="preserve"> IF( AA$90 - $G93 &lt; 1, 0, IF( AA$90 &lt; $G93 * 2, INDEX( $K$91:$CO$91, 1, AA$90 - $G93 ), INDEX( $J93:Z93, 1, AA$90 - $G93 + 1 ) ) )</f>
        <v>0</v>
      </c>
      <c r="AB93" s="132">
        <f xml:space="preserve"> IF( AB$90 - $G93 &lt; 1, 0, IF( AB$90 &lt; $G93 * 2, INDEX( $K$91:$CO$91, 1, AB$90 - $G93 ), INDEX( $J93:AA93, 1, AB$90 - $G93 + 1 ) ) )</f>
        <v>0</v>
      </c>
      <c r="AC93" s="132">
        <f xml:space="preserve"> IF( AC$90 - $G93 &lt; 1, 0, IF( AC$90 &lt; $G93 * 2, INDEX( $K$91:$CO$91, 1, AC$90 - $G93 ), INDEX( $J93:AB93, 1, AC$90 - $G93 + 1 ) ) )</f>
        <v>0</v>
      </c>
      <c r="AD93" s="132">
        <f xml:space="preserve"> IF( AD$90 - $G93 &lt; 1, 0, IF( AD$90 &lt; $G93 * 2, INDEX( $K$91:$CO$91, 1, AD$90 - $G93 ), INDEX( $J93:AC93, 1, AD$90 - $G93 + 1 ) ) )</f>
        <v>0</v>
      </c>
      <c r="AE93" s="132">
        <f xml:space="preserve"> IF( AE$90 - $G93 &lt; 1, 0, IF( AE$90 &lt; $G93 * 2, INDEX( $K$91:$CO$91, 1, AE$90 - $G93 ), INDEX( $J93:AD93, 1, AE$90 - $G93 + 1 ) ) )</f>
        <v>0</v>
      </c>
      <c r="AF93" s="132">
        <f xml:space="preserve"> IF( AF$90 - $G93 &lt; 1, 0, IF( AF$90 &lt; $G93 * 2, INDEX( $K$91:$CO$91, 1, AF$90 - $G93 ), INDEX( $J93:AE93, 1, AF$90 - $G93 + 1 ) ) )</f>
        <v>0</v>
      </c>
      <c r="AG93" s="132">
        <f xml:space="preserve"> IF( AG$90 - $G93 &lt; 1, 0, IF( AG$90 &lt; $G93 * 2, INDEX( $K$91:$CO$91, 1, AG$90 - $G93 ), INDEX( $J93:AF93, 1, AG$90 - $G93 + 1 ) ) )</f>
        <v>0</v>
      </c>
      <c r="AH93" s="132">
        <f xml:space="preserve"> IF( AH$90 - $G93 &lt; 1, 0, IF( AH$90 &lt; $G93 * 2, INDEX( $K$91:$CO$91, 1, AH$90 - $G93 ), INDEX( $J93:AG93, 1, AH$90 - $G93 + 1 ) ) )</f>
        <v>0</v>
      </c>
      <c r="AI93" s="132">
        <f xml:space="preserve"> IF( AI$90 - $G93 &lt; 1, 0, IF( AI$90 &lt; $G93 * 2, INDEX( $K$91:$CO$91, 1, AI$90 - $G93 ), INDEX( $J93:AH93, 1, AI$90 - $G93 + 1 ) ) )</f>
        <v>0</v>
      </c>
      <c r="AJ93" s="132">
        <f xml:space="preserve"> IF( AJ$90 - $G93 &lt; 1, 0, IF( AJ$90 &lt; $G93 * 2, INDEX( $K$91:$CO$91, 1, AJ$90 - $G93 ), INDEX( $J93:AI93, 1, AJ$90 - $G93 + 1 ) ) )</f>
        <v>0</v>
      </c>
      <c r="AK93" s="132">
        <f xml:space="preserve"> IF( AK$90 - $G93 &lt; 1, 0, IF( AK$90 &lt; $G93 * 2, INDEX( $K$91:$CO$91, 1, AK$90 - $G93 ), INDEX( $J93:AJ93, 1, AK$90 - $G93 + 1 ) ) )</f>
        <v>0</v>
      </c>
      <c r="AL93" s="132">
        <f xml:space="preserve"> IF( AL$90 - $G93 &lt; 1, 0, IF( AL$90 &lt; $G93 * 2, INDEX( $K$91:$CO$91, 1, AL$90 - $G93 ), INDEX( $J93:AK93, 1, AL$90 - $G93 + 1 ) ) )</f>
        <v>0</v>
      </c>
      <c r="AM93" s="132">
        <f xml:space="preserve"> IF( AM$90 - $G93 &lt; 1, 0, IF( AM$90 &lt; $G93 * 2, INDEX( $K$91:$CO$91, 1, AM$90 - $G93 ), INDEX( $J93:AL93, 1, AM$90 - $G93 + 1 ) ) )</f>
        <v>0</v>
      </c>
      <c r="AN93" s="132">
        <f xml:space="preserve"> IF( AN$90 - $G93 &lt; 1, 0, IF( AN$90 &lt; $G93 * 2, INDEX( $K$91:$CO$91, 1, AN$90 - $G93 ), INDEX( $J93:AM93, 1, AN$90 - $G93 + 1 ) ) )</f>
        <v>0</v>
      </c>
      <c r="AO93" s="132">
        <f xml:space="preserve"> IF( AO$90 - $G93 &lt; 1, 0, IF( AO$90 &lt; $G93 * 2, INDEX( $K$91:$CO$91, 1, AO$90 - $G93 ), INDEX( $J93:AN93, 1, AO$90 - $G93 + 1 ) ) )</f>
        <v>0</v>
      </c>
      <c r="AP93" s="132">
        <f xml:space="preserve"> IF( AP$90 - $G93 &lt; 1, 0, IF( AP$90 &lt; $G93 * 2, INDEX( $K$91:$CO$91, 1, AP$90 - $G93 ), INDEX( $J93:AO93, 1, AP$90 - $G93 + 1 ) ) )</f>
        <v>0</v>
      </c>
      <c r="AQ93" s="132">
        <f xml:space="preserve"> IF( AQ$90 - $G93 &lt; 1, 0, IF( AQ$90 &lt; $G93 * 2, INDEX( $K$91:$CO$91, 1, AQ$90 - $G93 ), INDEX( $J93:AP93, 1, AQ$90 - $G93 + 1 ) ) )</f>
        <v>0</v>
      </c>
      <c r="AR93" s="132">
        <f xml:space="preserve"> IF( AR$90 - $G93 &lt; 1, 0, IF( AR$90 &lt; $G93 * 2, INDEX( $K$91:$CO$91, 1, AR$90 - $G93 ), INDEX( $J93:AQ93, 1, AR$90 - $G93 + 1 ) ) )</f>
        <v>0</v>
      </c>
      <c r="AS93" s="132">
        <f xml:space="preserve"> IF( AS$90 - $G93 &lt; 1, 0, IF( AS$90 &lt; $G93 * 2, INDEX( $K$91:$CO$91, 1, AS$90 - $G93 ), INDEX( $J93:AR93, 1, AS$90 - $G93 + 1 ) ) )</f>
        <v>0</v>
      </c>
      <c r="AT93" s="132">
        <f xml:space="preserve"> IF( AT$90 - $G93 &lt; 1, 0, IF( AT$90 &lt; $G93 * 2, INDEX( $K$91:$CO$91, 1, AT$90 - $G93 ), INDEX( $J93:AS93, 1, AT$90 - $G93 + 1 ) ) )</f>
        <v>0</v>
      </c>
      <c r="AU93" s="132">
        <f xml:space="preserve"> IF( AU$90 - $G93 &lt; 1, 0, IF( AU$90 &lt; $G93 * 2, INDEX( $K$91:$CO$91, 1, AU$90 - $G93 ), INDEX( $J93:AT93, 1, AU$90 - $G93 + 1 ) ) )</f>
        <v>0</v>
      </c>
      <c r="AV93" s="132">
        <f xml:space="preserve"> IF( AV$90 - $G93 &lt; 1, 0, IF( AV$90 &lt; $G93 * 2, INDEX( $K$91:$CO$91, 1, AV$90 - $G93 ), INDEX( $J93:AU93, 1, AV$90 - $G93 + 1 ) ) )</f>
        <v>0</v>
      </c>
      <c r="AW93" s="132">
        <f xml:space="preserve"> IF( AW$90 - $G93 &lt; 1, 0, IF( AW$90 &lt; $G93 * 2, INDEX( $K$91:$CO$91, 1, AW$90 - $G93 ), INDEX( $J93:AV93, 1, AW$90 - $G93 + 1 ) ) )</f>
        <v>0</v>
      </c>
      <c r="AX93" s="132">
        <f xml:space="preserve"> IF( AX$90 - $G93 &lt; 1, 0, IF( AX$90 &lt; $G93 * 2, INDEX( $K$91:$CO$91, 1, AX$90 - $G93 ), INDEX( $J93:AW93, 1, AX$90 - $G93 + 1 ) ) )</f>
        <v>0</v>
      </c>
      <c r="AY93" s="132">
        <f xml:space="preserve"> IF( AY$90 - $G93 &lt; 1, 0, IF( AY$90 &lt; $G93 * 2, INDEX( $K$91:$CO$91, 1, AY$90 - $G93 ), INDEX( $J93:AX93, 1, AY$90 - $G93 + 1 ) ) )</f>
        <v>0</v>
      </c>
      <c r="AZ93" s="132">
        <f xml:space="preserve"> IF( AZ$90 - $G93 &lt; 1, 0, IF( AZ$90 &lt; $G93 * 2, INDEX( $K$91:$CO$91, 1, AZ$90 - $G93 ), INDEX( $J93:AY93, 1, AZ$90 - $G93 + 1 ) ) )</f>
        <v>0</v>
      </c>
      <c r="BA93" s="132">
        <f xml:space="preserve"> IF( BA$90 - $G93 &lt; 1, 0, IF( BA$90 &lt; $G93 * 2, INDEX( $K$91:$CO$91, 1, BA$90 - $G93 ), INDEX( $J93:AZ93, 1, BA$90 - $G93 + 1 ) ) )</f>
        <v>0</v>
      </c>
      <c r="BB93" s="132">
        <f xml:space="preserve"> IF( BB$90 - $G93 &lt; 1, 0, IF( BB$90 &lt; $G93 * 2, INDEX( $K$91:$CO$91, 1, BB$90 - $G93 ), INDEX( $J93:BA93, 1, BB$90 - $G93 + 1 ) ) )</f>
        <v>0</v>
      </c>
      <c r="BC93" s="132">
        <f xml:space="preserve"> IF( BC$90 - $G93 &lt; 1, 0, IF( BC$90 &lt; $G93 * 2, INDEX( $K$91:$CO$91, 1, BC$90 - $G93 ), INDEX( $J93:BB93, 1, BC$90 - $G93 + 1 ) ) )</f>
        <v>0</v>
      </c>
      <c r="BD93" s="132">
        <f xml:space="preserve"> IF( BD$90 - $G93 &lt; 1, 0, IF( BD$90 &lt; $G93 * 2, INDEX( $K$91:$CO$91, 1, BD$90 - $G93 ), INDEX( $J93:BC93, 1, BD$90 - $G93 + 1 ) ) )</f>
        <v>0</v>
      </c>
      <c r="BE93" s="132">
        <f xml:space="preserve"> IF( BE$90 - $G93 &lt; 1, 0, IF( BE$90 &lt; $G93 * 2, INDEX( $K$91:$CO$91, 1, BE$90 - $G93 ), INDEX( $J93:BD93, 1, BE$90 - $G93 + 1 ) ) )</f>
        <v>0</v>
      </c>
      <c r="BF93" s="132">
        <f xml:space="preserve"> IF( BF$90 - $G93 &lt; 1, 0, IF( BF$90 &lt; $G93 * 2, INDEX( $K$91:$CO$91, 1, BF$90 - $G93 ), INDEX( $J93:BE93, 1, BF$90 - $G93 + 1 ) ) )</f>
        <v>0</v>
      </c>
      <c r="BG93" s="132">
        <f xml:space="preserve"> IF( BG$90 - $G93 &lt; 1, 0, IF( BG$90 &lt; $G93 * 2, INDEX( $K$91:$CO$91, 1, BG$90 - $G93 ), INDEX( $J93:BF93, 1, BG$90 - $G93 + 1 ) ) )</f>
        <v>0</v>
      </c>
      <c r="BH93" s="132">
        <f xml:space="preserve"> IF( BH$90 - $G93 &lt; 1, 0, IF( BH$90 &lt; $G93 * 2, INDEX( $K$91:$CO$91, 1, BH$90 - $G93 ), INDEX( $J93:BG93, 1, BH$90 - $G93 + 1 ) ) )</f>
        <v>0</v>
      </c>
      <c r="BI93" s="132">
        <f xml:space="preserve"> IF( BI$90 - $G93 &lt; 1, 0, IF( BI$90 &lt; $G93 * 2, INDEX( $K$91:$CO$91, 1, BI$90 - $G93 ), INDEX( $J93:BH93, 1, BI$90 - $G93 + 1 ) ) )</f>
        <v>0</v>
      </c>
      <c r="BJ93" s="132">
        <f xml:space="preserve"> IF( BJ$90 - $G93 &lt; 1, 0, IF( BJ$90 &lt; $G93 * 2, INDEX( $K$91:$CO$91, 1, BJ$90 - $G93 ), INDEX( $J93:BI93, 1, BJ$90 - $G93 + 1 ) ) )</f>
        <v>0</v>
      </c>
      <c r="BK93" s="132">
        <f xml:space="preserve"> IF( BK$90 - $G93 &lt; 1, 0, IF( BK$90 &lt; $G93 * 2, INDEX( $K$91:$CO$91, 1, BK$90 - $G93 ), INDEX( $J93:BJ93, 1, BK$90 - $G93 + 1 ) ) )</f>
        <v>0</v>
      </c>
      <c r="BL93" s="132">
        <f xml:space="preserve"> IF( BL$90 - $G93 &lt; 1, 0, IF( BL$90 &lt; $G93 * 2, INDEX( $K$91:$CO$91, 1, BL$90 - $G93 ), INDEX( $J93:BK93, 1, BL$90 - $G93 + 1 ) ) )</f>
        <v>0</v>
      </c>
      <c r="BM93" s="132">
        <f xml:space="preserve"> IF( BM$90 - $G93 &lt; 1, 0, IF( BM$90 &lt; $G93 * 2, INDEX( $K$91:$CO$91, 1, BM$90 - $G93 ), INDEX( $J93:BL93, 1, BM$90 - $G93 + 1 ) ) )</f>
        <v>0</v>
      </c>
      <c r="BN93" s="132">
        <f xml:space="preserve"> IF( BN$90 - $G93 &lt; 1, 0, IF( BN$90 &lt; $G93 * 2, INDEX( $K$91:$CO$91, 1, BN$90 - $G93 ), INDEX( $J93:BM93, 1, BN$90 - $G93 + 1 ) ) )</f>
        <v>0</v>
      </c>
      <c r="BO93" s="132">
        <f xml:space="preserve"> IF( BO$90 - $G93 &lt; 1, 0, IF( BO$90 &lt; $G93 * 2, INDEX( $K$91:$CO$91, 1, BO$90 - $G93 ), INDEX( $J93:BN93, 1, BO$90 - $G93 + 1 ) ) )</f>
        <v>0</v>
      </c>
      <c r="BP93" s="132">
        <f xml:space="preserve"> IF( BP$90 - $G93 &lt; 1, 0, IF( BP$90 &lt; $G93 * 2, INDEX( $K$91:$CO$91, 1, BP$90 - $G93 ), INDEX( $J93:BO93, 1, BP$90 - $G93 + 1 ) ) )</f>
        <v>0</v>
      </c>
      <c r="BQ93" s="132">
        <f xml:space="preserve"> IF( BQ$90 - $G93 &lt; 1, 0, IF( BQ$90 &lt; $G93 * 2, INDEX( $K$91:$CO$91, 1, BQ$90 - $G93 ), INDEX( $J93:BP93, 1, BQ$90 - $G93 + 1 ) ) )</f>
        <v>0</v>
      </c>
      <c r="BR93" s="132">
        <f xml:space="preserve"> IF( BR$90 - $G93 &lt; 1, 0, IF( BR$90 &lt; $G93 * 2, INDEX( $K$91:$CO$91, 1, BR$90 - $G93 ), INDEX( $J93:BQ93, 1, BR$90 - $G93 + 1 ) ) )</f>
        <v>0</v>
      </c>
      <c r="BS93" s="132">
        <f xml:space="preserve"> IF( BS$90 - $G93 &lt; 1, 0, IF( BS$90 &lt; $G93 * 2, INDEX( $K$91:$CO$91, 1, BS$90 - $G93 ), INDEX( $J93:BR93, 1, BS$90 - $G93 + 1 ) ) )</f>
        <v>59.890710382513667</v>
      </c>
      <c r="BT93" s="132">
        <f xml:space="preserve"> IF( BT$90 - $G93 &lt; 1, 0, IF( BT$90 &lt; $G93 * 2, INDEX( $K$91:$CO$91, 1, BT$90 - $G93 ), INDEX( $J93:BS93, 1, BT$90 - $G93 + 1 ) ) )</f>
        <v>20.10928961748634</v>
      </c>
      <c r="BU93" s="132">
        <f xml:space="preserve"> IF( BU$90 - $G93 &lt; 1, 0, IF( BU$90 &lt; $G93 * 2, INDEX( $K$91:$CO$91, 1, BU$90 - $G93 ), INDEX( $J93:BT93, 1, BU$90 - $G93 + 1 ) ) )</f>
        <v>0</v>
      </c>
      <c r="BV93" s="132">
        <f xml:space="preserve"> IF( BV$90 - $G93 &lt; 1, 0, IF( BV$90 &lt; $G93 * 2, INDEX( $K$91:$CO$91, 1, BV$90 - $G93 ), INDEX( $J93:BU93, 1, BV$90 - $G93 + 1 ) ) )</f>
        <v>0</v>
      </c>
      <c r="BW93" s="132">
        <f xml:space="preserve"> IF( BW$90 - $G93 &lt; 1, 0, IF( BW$90 &lt; $G93 * 2, INDEX( $K$91:$CO$91, 1, BW$90 - $G93 ), INDEX( $J93:BV93, 1, BW$90 - $G93 + 1 ) ) )</f>
        <v>0</v>
      </c>
      <c r="BX93" s="132">
        <f xml:space="preserve"> IF( BX$90 - $G93 &lt; 1, 0, IF( BX$90 &lt; $G93 * 2, INDEX( $K$91:$CO$91, 1, BX$90 - $G93 ), INDEX( $J93:BW93, 1, BX$90 - $G93 + 1 ) ) )</f>
        <v>0</v>
      </c>
      <c r="BY93" s="132">
        <f xml:space="preserve"> IF( BY$90 - $G93 &lt; 1, 0, IF( BY$90 &lt; $G93 * 2, INDEX( $K$91:$CO$91, 1, BY$90 - $G93 ), INDEX( $J93:BX93, 1, BY$90 - $G93 + 1 ) ) )</f>
        <v>0</v>
      </c>
      <c r="BZ93" s="132">
        <f xml:space="preserve"> IF( BZ$90 - $G93 &lt; 1, 0, IF( BZ$90 &lt; $G93 * 2, INDEX( $K$91:$CO$91, 1, BZ$90 - $G93 ), INDEX( $J93:BY93, 1, BZ$90 - $G93 + 1 ) ) )</f>
        <v>0</v>
      </c>
      <c r="CA93" s="132">
        <f xml:space="preserve"> IF( CA$90 - $G93 &lt; 1, 0, IF( CA$90 &lt; $G93 * 2, INDEX( $K$91:$CO$91, 1, CA$90 - $G93 ), INDEX( $J93:BZ93, 1, CA$90 - $G93 + 1 ) ) )</f>
        <v>0</v>
      </c>
      <c r="CB93" s="132">
        <f xml:space="preserve"> IF( CB$90 - $G93 &lt; 1, 0, IF( CB$90 &lt; $G93 * 2, INDEX( $K$91:$CO$91, 1, CB$90 - $G93 ), INDEX( $J93:CA93, 1, CB$90 - $G93 + 1 ) ) )</f>
        <v>0</v>
      </c>
      <c r="CC93" s="132">
        <f xml:space="preserve"> IF( CC$90 - $G93 &lt; 1, 0, IF( CC$90 &lt; $G93 * 2, INDEX( $K$91:$CO$91, 1, CC$90 - $G93 ), INDEX( $J93:CB93, 1, CC$90 - $G93 + 1 ) ) )</f>
        <v>0</v>
      </c>
      <c r="CD93" s="132">
        <f xml:space="preserve"> IF( CD$90 - $G93 &lt; 1, 0, IF( CD$90 &lt; $G93 * 2, INDEX( $K$91:$CO$91, 1, CD$90 - $G93 ), INDEX( $J93:CC93, 1, CD$90 - $G93 + 1 ) ) )</f>
        <v>0</v>
      </c>
      <c r="CE93" s="132">
        <f xml:space="preserve"> IF( CE$90 - $G93 &lt; 1, 0, IF( CE$90 &lt; $G93 * 2, INDEX( $K$91:$CO$91, 1, CE$90 - $G93 ), INDEX( $J93:CD93, 1, CE$90 - $G93 + 1 ) ) )</f>
        <v>0</v>
      </c>
      <c r="CF93" s="132">
        <f xml:space="preserve"> IF( CF$90 - $G93 &lt; 1, 0, IF( CF$90 &lt; $G93 * 2, INDEX( $K$91:$CO$91, 1, CF$90 - $G93 ), INDEX( $J93:CE93, 1, CF$90 - $G93 + 1 ) ) )</f>
        <v>0</v>
      </c>
      <c r="CG93" s="132">
        <f xml:space="preserve"> IF( CG$90 - $G93 &lt; 1, 0, IF( CG$90 &lt; $G93 * 2, INDEX( $K$91:$CO$91, 1, CG$90 - $G93 ), INDEX( $J93:CF93, 1, CG$90 - $G93 + 1 ) ) )</f>
        <v>0</v>
      </c>
      <c r="CH93" s="132">
        <f xml:space="preserve"> IF( CH$90 - $G93 &lt; 1, 0, IF( CH$90 &lt; $G93 * 2, INDEX( $K$91:$CO$91, 1, CH$90 - $G93 ), INDEX( $J93:CG93, 1, CH$90 - $G93 + 1 ) ) )</f>
        <v>0</v>
      </c>
      <c r="CI93" s="132">
        <f xml:space="preserve"> IF( CI$90 - $G93 &lt; 1, 0, IF( CI$90 &lt; $G93 * 2, INDEX( $K$91:$CO$91, 1, CI$90 - $G93 ), INDEX( $J93:CH93, 1, CI$90 - $G93 + 1 ) ) )</f>
        <v>0</v>
      </c>
      <c r="CJ93" s="132">
        <f xml:space="preserve"> IF( CJ$90 - $G93 &lt; 1, 0, IF( CJ$90 &lt; $G93 * 2, INDEX( $K$91:$CO$91, 1, CJ$90 - $G93 ), INDEX( $J93:CI93, 1, CJ$90 - $G93 + 1 ) ) )</f>
        <v>0</v>
      </c>
      <c r="CK93" s="132">
        <f xml:space="preserve"> IF( CK$90 - $G93 &lt; 1, 0, IF( CK$90 &lt; $G93 * 2, INDEX( $K$91:$CO$91, 1, CK$90 - $G93 ), INDEX( $J93:CJ93, 1, CK$90 - $G93 + 1 ) ) )</f>
        <v>0</v>
      </c>
      <c r="CL93" s="132">
        <f xml:space="preserve"> IF( CL$90 - $G93 &lt; 1, 0, IF( CL$90 &lt; $G93 * 2, INDEX( $K$91:$CO$91, 1, CL$90 - $G93 ), INDEX( $J93:CK93, 1, CL$90 - $G93 + 1 ) ) )</f>
        <v>0</v>
      </c>
      <c r="CM93" s="132">
        <f xml:space="preserve"> IF( CM$90 - $G93 &lt; 1, 0, IF( CM$90 &lt; $G93 * 2, INDEX( $K$91:$CO$91, 1, CM$90 - $G93 ), INDEX( $J93:CL93, 1, CM$90 - $G93 + 1 ) ) )</f>
        <v>0</v>
      </c>
      <c r="CN93" s="132">
        <f xml:space="preserve"> IF( CN$90 - $G93 &lt; 1, 0, IF( CN$90 &lt; $G93 * 2, INDEX( $K$91:$CO$91, 1, CN$90 - $G93 ), INDEX( $J93:CM93, 1, CN$90 - $G93 + 1 ) ) )</f>
        <v>0</v>
      </c>
      <c r="CO93" s="132">
        <f xml:space="preserve"> IF( CO$90 - $G93 &lt; 1, 0, IF( CO$90 &lt; $G93 * 2, INDEX( $K$91:$CO$91, 1, CO$90 - $G93 ), INDEX( $J93:CN93, 1, CO$90 - $G93 + 1 ) ) )</f>
        <v>0</v>
      </c>
    </row>
    <row r="94" spans="1:93" outlineLevel="1" x14ac:dyDescent="0.2">
      <c r="I94" s="217"/>
    </row>
    <row r="95" spans="1:93" outlineLevel="1" x14ac:dyDescent="0.2">
      <c r="E95" t="s">
        <v>168</v>
      </c>
      <c r="H95" s="247" t="s">
        <v>8</v>
      </c>
      <c r="I95" s="220">
        <f xml:space="preserve"> SUM( K95:CO95 )</f>
        <v>67483.445322465908</v>
      </c>
      <c r="K95" s="55">
        <f xml:space="preserve"> K85 * K92</f>
        <v>0</v>
      </c>
      <c r="L95" s="55">
        <f t="shared" ref="L95:BW95" si="57" xml:space="preserve"> L85 * L92</f>
        <v>0</v>
      </c>
      <c r="M95" s="55">
        <f t="shared" si="57"/>
        <v>0</v>
      </c>
      <c r="N95" s="55">
        <f t="shared" si="57"/>
        <v>0</v>
      </c>
      <c r="O95" s="55">
        <f t="shared" si="57"/>
        <v>0</v>
      </c>
      <c r="P95" s="55">
        <f t="shared" si="57"/>
        <v>0</v>
      </c>
      <c r="Q95" s="55">
        <f t="shared" si="57"/>
        <v>0</v>
      </c>
      <c r="R95" s="55">
        <f t="shared" si="57"/>
        <v>0</v>
      </c>
      <c r="S95" s="55">
        <f t="shared" si="57"/>
        <v>0</v>
      </c>
      <c r="T95" s="55">
        <f t="shared" si="57"/>
        <v>0</v>
      </c>
      <c r="U95" s="55">
        <f t="shared" si="57"/>
        <v>0</v>
      </c>
      <c r="V95" s="55">
        <f t="shared" si="57"/>
        <v>0</v>
      </c>
      <c r="W95" s="55">
        <f t="shared" si="57"/>
        <v>0</v>
      </c>
      <c r="X95" s="55">
        <f t="shared" si="57"/>
        <v>0</v>
      </c>
      <c r="Y95" s="55">
        <f t="shared" si="57"/>
        <v>0</v>
      </c>
      <c r="Z95" s="55">
        <f t="shared" si="57"/>
        <v>5291.0844818146134</v>
      </c>
      <c r="AA95" s="55">
        <f t="shared" si="57"/>
        <v>1810.2821122694438</v>
      </c>
      <c r="AB95" s="55">
        <f t="shared" si="57"/>
        <v>0</v>
      </c>
      <c r="AC95" s="55">
        <f t="shared" si="57"/>
        <v>0</v>
      </c>
      <c r="AD95" s="55">
        <f t="shared" si="57"/>
        <v>0</v>
      </c>
      <c r="AE95" s="55">
        <f t="shared" si="57"/>
        <v>0</v>
      </c>
      <c r="AF95" s="55">
        <f t="shared" si="57"/>
        <v>0</v>
      </c>
      <c r="AG95" s="55">
        <f t="shared" si="57"/>
        <v>0</v>
      </c>
      <c r="AH95" s="55">
        <f t="shared" si="57"/>
        <v>0</v>
      </c>
      <c r="AI95" s="55">
        <f t="shared" si="57"/>
        <v>0</v>
      </c>
      <c r="AJ95" s="55">
        <f t="shared" si="57"/>
        <v>0</v>
      </c>
      <c r="AK95" s="55">
        <f t="shared" si="57"/>
        <v>0</v>
      </c>
      <c r="AL95" s="55">
        <f t="shared" si="57"/>
        <v>0</v>
      </c>
      <c r="AM95" s="55">
        <f t="shared" si="57"/>
        <v>0</v>
      </c>
      <c r="AN95" s="55">
        <f t="shared" si="57"/>
        <v>0</v>
      </c>
      <c r="AO95" s="55">
        <f t="shared" si="57"/>
        <v>7014.7014358326924</v>
      </c>
      <c r="AP95" s="55">
        <f t="shared" si="57"/>
        <v>2399.9973116746828</v>
      </c>
      <c r="AQ95" s="55">
        <f t="shared" si="57"/>
        <v>0</v>
      </c>
      <c r="AR95" s="55">
        <f t="shared" si="57"/>
        <v>0</v>
      </c>
      <c r="AS95" s="55">
        <f t="shared" si="57"/>
        <v>0</v>
      </c>
      <c r="AT95" s="55">
        <f t="shared" si="57"/>
        <v>0</v>
      </c>
      <c r="AU95" s="55">
        <f t="shared" si="57"/>
        <v>0</v>
      </c>
      <c r="AV95" s="55">
        <f t="shared" si="57"/>
        <v>0</v>
      </c>
      <c r="AW95" s="55">
        <f t="shared" si="57"/>
        <v>0</v>
      </c>
      <c r="AX95" s="55">
        <f t="shared" si="57"/>
        <v>0</v>
      </c>
      <c r="AY95" s="55">
        <f t="shared" si="57"/>
        <v>0</v>
      </c>
      <c r="AZ95" s="55">
        <f t="shared" si="57"/>
        <v>0</v>
      </c>
      <c r="BA95" s="55">
        <f t="shared" si="57"/>
        <v>0</v>
      </c>
      <c r="BB95" s="55">
        <f t="shared" si="57"/>
        <v>0</v>
      </c>
      <c r="BC95" s="55">
        <f t="shared" si="57"/>
        <v>0</v>
      </c>
      <c r="BD95" s="55">
        <f t="shared" si="57"/>
        <v>9299.8016574851008</v>
      </c>
      <c r="BE95" s="55">
        <f t="shared" si="57"/>
        <v>3181.8173847084813</v>
      </c>
      <c r="BF95" s="55">
        <f t="shared" si="57"/>
        <v>0</v>
      </c>
      <c r="BG95" s="55">
        <f t="shared" si="57"/>
        <v>0</v>
      </c>
      <c r="BH95" s="55">
        <f t="shared" si="57"/>
        <v>0</v>
      </c>
      <c r="BI95" s="55">
        <f t="shared" si="57"/>
        <v>0</v>
      </c>
      <c r="BJ95" s="55">
        <f t="shared" si="57"/>
        <v>0</v>
      </c>
      <c r="BK95" s="55">
        <f t="shared" si="57"/>
        <v>0</v>
      </c>
      <c r="BL95" s="55">
        <f t="shared" si="57"/>
        <v>0</v>
      </c>
      <c r="BM95" s="55">
        <f t="shared" si="57"/>
        <v>0</v>
      </c>
      <c r="BN95" s="55">
        <f t="shared" si="57"/>
        <v>0</v>
      </c>
      <c r="BO95" s="55">
        <f t="shared" si="57"/>
        <v>0</v>
      </c>
      <c r="BP95" s="55">
        <f t="shared" si="57"/>
        <v>0</v>
      </c>
      <c r="BQ95" s="55">
        <f t="shared" si="57"/>
        <v>0</v>
      </c>
      <c r="BR95" s="55">
        <f t="shared" si="57"/>
        <v>0</v>
      </c>
      <c r="BS95" s="55">
        <f t="shared" si="57"/>
        <v>12329.293222199147</v>
      </c>
      <c r="BT95" s="55">
        <f t="shared" si="57"/>
        <v>4218.3221707730854</v>
      </c>
      <c r="BU95" s="55">
        <f t="shared" si="57"/>
        <v>0</v>
      </c>
      <c r="BV95" s="55">
        <f t="shared" si="57"/>
        <v>0</v>
      </c>
      <c r="BW95" s="55">
        <f t="shared" si="57"/>
        <v>0</v>
      </c>
      <c r="BX95" s="55">
        <f t="shared" ref="BX95:CO95" si="58" xml:space="preserve"> BX85 * BX92</f>
        <v>0</v>
      </c>
      <c r="BY95" s="55">
        <f t="shared" si="58"/>
        <v>0</v>
      </c>
      <c r="BZ95" s="55">
        <f t="shared" si="58"/>
        <v>0</v>
      </c>
      <c r="CA95" s="55">
        <f t="shared" si="58"/>
        <v>0</v>
      </c>
      <c r="CB95" s="55">
        <f t="shared" si="58"/>
        <v>0</v>
      </c>
      <c r="CC95" s="55">
        <f t="shared" si="58"/>
        <v>0</v>
      </c>
      <c r="CD95" s="55">
        <f t="shared" si="58"/>
        <v>0</v>
      </c>
      <c r="CE95" s="55">
        <f t="shared" si="58"/>
        <v>0</v>
      </c>
      <c r="CF95" s="55">
        <f t="shared" si="58"/>
        <v>0</v>
      </c>
      <c r="CG95" s="55">
        <f t="shared" si="58"/>
        <v>0</v>
      </c>
      <c r="CH95" s="55">
        <f t="shared" si="58"/>
        <v>16345.668107514623</v>
      </c>
      <c r="CI95" s="55">
        <f t="shared" si="58"/>
        <v>5592.4774381940442</v>
      </c>
      <c r="CJ95" s="55">
        <f t="shared" si="58"/>
        <v>0</v>
      </c>
      <c r="CK95" s="55">
        <f t="shared" si="58"/>
        <v>0</v>
      </c>
      <c r="CL95" s="55">
        <f t="shared" si="58"/>
        <v>0</v>
      </c>
      <c r="CM95" s="55">
        <f t="shared" si="58"/>
        <v>0</v>
      </c>
      <c r="CN95" s="55">
        <f t="shared" si="58"/>
        <v>0</v>
      </c>
      <c r="CO95" s="55">
        <f t="shared" si="58"/>
        <v>0</v>
      </c>
    </row>
    <row r="96" spans="1:93" outlineLevel="1" x14ac:dyDescent="0.2">
      <c r="E96" t="s">
        <v>169</v>
      </c>
      <c r="H96" s="247" t="s">
        <v>8</v>
      </c>
      <c r="I96" s="220">
        <f xml:space="preserve"> SUM( K96:CO96 )</f>
        <v>30703.714362517956</v>
      </c>
      <c r="K96" s="55">
        <f xml:space="preserve"> K87 * K93</f>
        <v>0</v>
      </c>
      <c r="L96" s="55">
        <f t="shared" ref="L96:BW96" si="59" xml:space="preserve"> L87 * L93</f>
        <v>0</v>
      </c>
      <c r="M96" s="55">
        <f t="shared" si="59"/>
        <v>0</v>
      </c>
      <c r="N96" s="55">
        <f t="shared" si="59"/>
        <v>0</v>
      </c>
      <c r="O96" s="55">
        <f t="shared" si="59"/>
        <v>0</v>
      </c>
      <c r="P96" s="55">
        <f t="shared" si="59"/>
        <v>0</v>
      </c>
      <c r="Q96" s="55">
        <f t="shared" si="59"/>
        <v>0</v>
      </c>
      <c r="R96" s="55">
        <f t="shared" si="59"/>
        <v>0</v>
      </c>
      <c r="S96" s="55">
        <f t="shared" si="59"/>
        <v>0</v>
      </c>
      <c r="T96" s="55">
        <f t="shared" si="59"/>
        <v>0</v>
      </c>
      <c r="U96" s="55">
        <f t="shared" si="59"/>
        <v>0</v>
      </c>
      <c r="V96" s="55">
        <f t="shared" si="59"/>
        <v>0</v>
      </c>
      <c r="W96" s="55">
        <f t="shared" si="59"/>
        <v>0</v>
      </c>
      <c r="X96" s="55">
        <f t="shared" si="59"/>
        <v>0</v>
      </c>
      <c r="Y96" s="55">
        <f t="shared" si="59"/>
        <v>0</v>
      </c>
      <c r="Z96" s="55">
        <f t="shared" si="59"/>
        <v>0</v>
      </c>
      <c r="AA96" s="55">
        <f t="shared" si="59"/>
        <v>0</v>
      </c>
      <c r="AB96" s="55">
        <f t="shared" si="59"/>
        <v>0</v>
      </c>
      <c r="AC96" s="55">
        <f t="shared" si="59"/>
        <v>0</v>
      </c>
      <c r="AD96" s="55">
        <f t="shared" si="59"/>
        <v>0</v>
      </c>
      <c r="AE96" s="55">
        <f t="shared" si="59"/>
        <v>0</v>
      </c>
      <c r="AF96" s="55">
        <f t="shared" si="59"/>
        <v>0</v>
      </c>
      <c r="AG96" s="55">
        <f t="shared" si="59"/>
        <v>0</v>
      </c>
      <c r="AH96" s="55">
        <f t="shared" si="59"/>
        <v>0</v>
      </c>
      <c r="AI96" s="55">
        <f t="shared" si="59"/>
        <v>0</v>
      </c>
      <c r="AJ96" s="55">
        <f t="shared" si="59"/>
        <v>0</v>
      </c>
      <c r="AK96" s="55">
        <f t="shared" si="59"/>
        <v>0</v>
      </c>
      <c r="AL96" s="55">
        <f t="shared" si="59"/>
        <v>0</v>
      </c>
      <c r="AM96" s="55">
        <f t="shared" si="59"/>
        <v>0</v>
      </c>
      <c r="AN96" s="55">
        <f t="shared" si="59"/>
        <v>0</v>
      </c>
      <c r="AO96" s="55">
        <f t="shared" si="59"/>
        <v>0</v>
      </c>
      <c r="AP96" s="55">
        <f t="shared" si="59"/>
        <v>0</v>
      </c>
      <c r="AQ96" s="55">
        <f t="shared" si="59"/>
        <v>0</v>
      </c>
      <c r="AR96" s="55">
        <f t="shared" si="59"/>
        <v>0</v>
      </c>
      <c r="AS96" s="55">
        <f t="shared" si="59"/>
        <v>0</v>
      </c>
      <c r="AT96" s="55">
        <f t="shared" si="59"/>
        <v>0</v>
      </c>
      <c r="AU96" s="55">
        <f t="shared" si="59"/>
        <v>0</v>
      </c>
      <c r="AV96" s="55">
        <f t="shared" si="59"/>
        <v>0</v>
      </c>
      <c r="AW96" s="55">
        <f t="shared" si="59"/>
        <v>0</v>
      </c>
      <c r="AX96" s="55">
        <f t="shared" si="59"/>
        <v>0</v>
      </c>
      <c r="AY96" s="55">
        <f t="shared" si="59"/>
        <v>0</v>
      </c>
      <c r="AZ96" s="55">
        <f t="shared" si="59"/>
        <v>0</v>
      </c>
      <c r="BA96" s="55">
        <f t="shared" si="59"/>
        <v>0</v>
      </c>
      <c r="BB96" s="55">
        <f t="shared" si="59"/>
        <v>0</v>
      </c>
      <c r="BC96" s="55">
        <f t="shared" si="59"/>
        <v>0</v>
      </c>
      <c r="BD96" s="55">
        <f t="shared" si="59"/>
        <v>0</v>
      </c>
      <c r="BE96" s="55">
        <f t="shared" si="59"/>
        <v>0</v>
      </c>
      <c r="BF96" s="55">
        <f t="shared" si="59"/>
        <v>0</v>
      </c>
      <c r="BG96" s="55">
        <f t="shared" si="59"/>
        <v>0</v>
      </c>
      <c r="BH96" s="55">
        <f t="shared" si="59"/>
        <v>0</v>
      </c>
      <c r="BI96" s="55">
        <f t="shared" si="59"/>
        <v>0</v>
      </c>
      <c r="BJ96" s="55">
        <f t="shared" si="59"/>
        <v>0</v>
      </c>
      <c r="BK96" s="55">
        <f t="shared" si="59"/>
        <v>0</v>
      </c>
      <c r="BL96" s="55">
        <f t="shared" si="59"/>
        <v>0</v>
      </c>
      <c r="BM96" s="55">
        <f t="shared" si="59"/>
        <v>0</v>
      </c>
      <c r="BN96" s="55">
        <f t="shared" si="59"/>
        <v>0</v>
      </c>
      <c r="BO96" s="55">
        <f t="shared" si="59"/>
        <v>0</v>
      </c>
      <c r="BP96" s="55">
        <f t="shared" si="59"/>
        <v>0</v>
      </c>
      <c r="BQ96" s="55">
        <f t="shared" si="59"/>
        <v>0</v>
      </c>
      <c r="BR96" s="55">
        <f t="shared" si="59"/>
        <v>0</v>
      </c>
      <c r="BS96" s="55">
        <f t="shared" si="59"/>
        <v>22876.715973644365</v>
      </c>
      <c r="BT96" s="55">
        <f t="shared" si="59"/>
        <v>7826.9983888735924</v>
      </c>
      <c r="BU96" s="55">
        <f t="shared" si="59"/>
        <v>0</v>
      </c>
      <c r="BV96" s="55">
        <f t="shared" si="59"/>
        <v>0</v>
      </c>
      <c r="BW96" s="55">
        <f t="shared" si="59"/>
        <v>0</v>
      </c>
      <c r="BX96" s="55">
        <f t="shared" ref="BX96:CO96" si="60" xml:space="preserve"> BX87 * BX93</f>
        <v>0</v>
      </c>
      <c r="BY96" s="55">
        <f t="shared" si="60"/>
        <v>0</v>
      </c>
      <c r="BZ96" s="55">
        <f t="shared" si="60"/>
        <v>0</v>
      </c>
      <c r="CA96" s="55">
        <f t="shared" si="60"/>
        <v>0</v>
      </c>
      <c r="CB96" s="55">
        <f t="shared" si="60"/>
        <v>0</v>
      </c>
      <c r="CC96" s="55">
        <f t="shared" si="60"/>
        <v>0</v>
      </c>
      <c r="CD96" s="55">
        <f t="shared" si="60"/>
        <v>0</v>
      </c>
      <c r="CE96" s="55">
        <f t="shared" si="60"/>
        <v>0</v>
      </c>
      <c r="CF96" s="55">
        <f t="shared" si="60"/>
        <v>0</v>
      </c>
      <c r="CG96" s="55">
        <f t="shared" si="60"/>
        <v>0</v>
      </c>
      <c r="CH96" s="55">
        <f t="shared" si="60"/>
        <v>0</v>
      </c>
      <c r="CI96" s="55">
        <f t="shared" si="60"/>
        <v>0</v>
      </c>
      <c r="CJ96" s="55">
        <f t="shared" si="60"/>
        <v>0</v>
      </c>
      <c r="CK96" s="55">
        <f t="shared" si="60"/>
        <v>0</v>
      </c>
      <c r="CL96" s="55">
        <f t="shared" si="60"/>
        <v>0</v>
      </c>
      <c r="CM96" s="55">
        <f t="shared" si="60"/>
        <v>0</v>
      </c>
      <c r="CN96" s="55">
        <f t="shared" si="60"/>
        <v>0</v>
      </c>
      <c r="CO96" s="55">
        <f t="shared" si="60"/>
        <v>0</v>
      </c>
    </row>
    <row r="97" spans="1:93" outlineLevel="1" x14ac:dyDescent="0.2">
      <c r="I97" s="217"/>
    </row>
    <row r="98" spans="1:93" s="189" customFormat="1" outlineLevel="1" x14ac:dyDescent="0.2">
      <c r="A98" s="187"/>
      <c r="B98" s="188"/>
      <c r="D98" s="190"/>
      <c r="E98" s="189" t="s">
        <v>257</v>
      </c>
      <c r="H98" s="185" t="s">
        <v>8</v>
      </c>
      <c r="I98" s="237">
        <f xml:space="preserve"> SUM( K98:CO98 )</f>
        <v>119903.51749463988</v>
      </c>
      <c r="K98" s="212">
        <f xml:space="preserve">  K82 + K95 + K96</f>
        <v>16207.395500260058</v>
      </c>
      <c r="L98" s="212">
        <f t="shared" ref="L98:BW98" si="61" xml:space="preserve">  L82 + L95 + L96</f>
        <v>5508.9623093959526</v>
      </c>
      <c r="M98" s="212">
        <f t="shared" si="61"/>
        <v>0</v>
      </c>
      <c r="N98" s="212">
        <f t="shared" si="61"/>
        <v>0</v>
      </c>
      <c r="O98" s="212">
        <f t="shared" si="61"/>
        <v>0</v>
      </c>
      <c r="P98" s="212">
        <f t="shared" si="61"/>
        <v>0</v>
      </c>
      <c r="Q98" s="212">
        <f t="shared" si="61"/>
        <v>0</v>
      </c>
      <c r="R98" s="212">
        <f t="shared" si="61"/>
        <v>0</v>
      </c>
      <c r="S98" s="212">
        <f t="shared" si="61"/>
        <v>0</v>
      </c>
      <c r="T98" s="212">
        <f t="shared" si="61"/>
        <v>0</v>
      </c>
      <c r="U98" s="212">
        <f t="shared" si="61"/>
        <v>0</v>
      </c>
      <c r="V98" s="212">
        <f t="shared" si="61"/>
        <v>0</v>
      </c>
      <c r="W98" s="212">
        <f t="shared" si="61"/>
        <v>0</v>
      </c>
      <c r="X98" s="212">
        <f t="shared" si="61"/>
        <v>0</v>
      </c>
      <c r="Y98" s="212">
        <f t="shared" si="61"/>
        <v>0</v>
      </c>
      <c r="Z98" s="212">
        <f t="shared" si="61"/>
        <v>5291.0844818146134</v>
      </c>
      <c r="AA98" s="212">
        <f t="shared" si="61"/>
        <v>1810.2821122694438</v>
      </c>
      <c r="AB98" s="212">
        <f t="shared" si="61"/>
        <v>0</v>
      </c>
      <c r="AC98" s="212">
        <f t="shared" si="61"/>
        <v>0</v>
      </c>
      <c r="AD98" s="212">
        <f t="shared" si="61"/>
        <v>0</v>
      </c>
      <c r="AE98" s="212">
        <f t="shared" si="61"/>
        <v>0</v>
      </c>
      <c r="AF98" s="212">
        <f t="shared" si="61"/>
        <v>0</v>
      </c>
      <c r="AG98" s="212">
        <f t="shared" si="61"/>
        <v>0</v>
      </c>
      <c r="AH98" s="212">
        <f t="shared" si="61"/>
        <v>0</v>
      </c>
      <c r="AI98" s="212">
        <f t="shared" si="61"/>
        <v>0</v>
      </c>
      <c r="AJ98" s="212">
        <f t="shared" si="61"/>
        <v>0</v>
      </c>
      <c r="AK98" s="212">
        <f t="shared" si="61"/>
        <v>0</v>
      </c>
      <c r="AL98" s="212">
        <f t="shared" si="61"/>
        <v>0</v>
      </c>
      <c r="AM98" s="212">
        <f t="shared" si="61"/>
        <v>0</v>
      </c>
      <c r="AN98" s="212">
        <f t="shared" si="61"/>
        <v>0</v>
      </c>
      <c r="AO98" s="212">
        <f t="shared" si="61"/>
        <v>7014.7014358326924</v>
      </c>
      <c r="AP98" s="212">
        <f t="shared" si="61"/>
        <v>2399.9973116746828</v>
      </c>
      <c r="AQ98" s="212">
        <f t="shared" si="61"/>
        <v>0</v>
      </c>
      <c r="AR98" s="212">
        <f t="shared" si="61"/>
        <v>0</v>
      </c>
      <c r="AS98" s="212">
        <f t="shared" si="61"/>
        <v>0</v>
      </c>
      <c r="AT98" s="212">
        <f t="shared" si="61"/>
        <v>0</v>
      </c>
      <c r="AU98" s="212">
        <f t="shared" si="61"/>
        <v>0</v>
      </c>
      <c r="AV98" s="212">
        <f t="shared" si="61"/>
        <v>0</v>
      </c>
      <c r="AW98" s="212">
        <f t="shared" si="61"/>
        <v>0</v>
      </c>
      <c r="AX98" s="212">
        <f t="shared" si="61"/>
        <v>0</v>
      </c>
      <c r="AY98" s="212">
        <f t="shared" si="61"/>
        <v>0</v>
      </c>
      <c r="AZ98" s="212">
        <f t="shared" si="61"/>
        <v>0</v>
      </c>
      <c r="BA98" s="212">
        <f t="shared" si="61"/>
        <v>0</v>
      </c>
      <c r="BB98" s="212">
        <f t="shared" si="61"/>
        <v>0</v>
      </c>
      <c r="BC98" s="212">
        <f t="shared" si="61"/>
        <v>0</v>
      </c>
      <c r="BD98" s="212">
        <f t="shared" si="61"/>
        <v>9299.8016574851008</v>
      </c>
      <c r="BE98" s="212">
        <f t="shared" si="61"/>
        <v>3181.8173847084813</v>
      </c>
      <c r="BF98" s="212">
        <f t="shared" si="61"/>
        <v>0</v>
      </c>
      <c r="BG98" s="212">
        <f t="shared" si="61"/>
        <v>0</v>
      </c>
      <c r="BH98" s="212">
        <f t="shared" si="61"/>
        <v>0</v>
      </c>
      <c r="BI98" s="212">
        <f t="shared" si="61"/>
        <v>0</v>
      </c>
      <c r="BJ98" s="212">
        <f t="shared" si="61"/>
        <v>0</v>
      </c>
      <c r="BK98" s="212">
        <f t="shared" si="61"/>
        <v>0</v>
      </c>
      <c r="BL98" s="212">
        <f t="shared" si="61"/>
        <v>0</v>
      </c>
      <c r="BM98" s="212">
        <f t="shared" si="61"/>
        <v>0</v>
      </c>
      <c r="BN98" s="212">
        <f t="shared" si="61"/>
        <v>0</v>
      </c>
      <c r="BO98" s="212">
        <f t="shared" si="61"/>
        <v>0</v>
      </c>
      <c r="BP98" s="212">
        <f t="shared" si="61"/>
        <v>0</v>
      </c>
      <c r="BQ98" s="212">
        <f t="shared" si="61"/>
        <v>0</v>
      </c>
      <c r="BR98" s="212">
        <f t="shared" si="61"/>
        <v>0</v>
      </c>
      <c r="BS98" s="212">
        <f t="shared" si="61"/>
        <v>35206.009195843508</v>
      </c>
      <c r="BT98" s="212">
        <f t="shared" si="61"/>
        <v>12045.320559646678</v>
      </c>
      <c r="BU98" s="212">
        <f t="shared" si="61"/>
        <v>0</v>
      </c>
      <c r="BV98" s="212">
        <f t="shared" si="61"/>
        <v>0</v>
      </c>
      <c r="BW98" s="212">
        <f t="shared" si="61"/>
        <v>0</v>
      </c>
      <c r="BX98" s="212">
        <f t="shared" ref="BX98:CO98" si="62" xml:space="preserve">  BX82 + BX95 + BX96</f>
        <v>0</v>
      </c>
      <c r="BY98" s="212">
        <f t="shared" si="62"/>
        <v>0</v>
      </c>
      <c r="BZ98" s="212">
        <f t="shared" si="62"/>
        <v>0</v>
      </c>
      <c r="CA98" s="212">
        <f t="shared" si="62"/>
        <v>0</v>
      </c>
      <c r="CB98" s="212">
        <f t="shared" si="62"/>
        <v>0</v>
      </c>
      <c r="CC98" s="212">
        <f t="shared" si="62"/>
        <v>0</v>
      </c>
      <c r="CD98" s="212">
        <f t="shared" si="62"/>
        <v>0</v>
      </c>
      <c r="CE98" s="212">
        <f t="shared" si="62"/>
        <v>0</v>
      </c>
      <c r="CF98" s="212">
        <f t="shared" si="62"/>
        <v>0</v>
      </c>
      <c r="CG98" s="212">
        <f t="shared" si="62"/>
        <v>0</v>
      </c>
      <c r="CH98" s="212">
        <f t="shared" si="62"/>
        <v>16345.668107514623</v>
      </c>
      <c r="CI98" s="212">
        <f t="shared" si="62"/>
        <v>5592.4774381940442</v>
      </c>
      <c r="CJ98" s="212">
        <f t="shared" si="62"/>
        <v>0</v>
      </c>
      <c r="CK98" s="212">
        <f t="shared" si="62"/>
        <v>0</v>
      </c>
      <c r="CL98" s="212">
        <f t="shared" si="62"/>
        <v>0</v>
      </c>
      <c r="CM98" s="212">
        <f t="shared" si="62"/>
        <v>0</v>
      </c>
      <c r="CN98" s="212">
        <f t="shared" si="62"/>
        <v>0</v>
      </c>
      <c r="CO98" s="212">
        <f t="shared" si="62"/>
        <v>0</v>
      </c>
    </row>
    <row r="99" spans="1:93" ht="6.75" customHeight="1" outlineLevel="1" x14ac:dyDescent="0.2">
      <c r="I99" s="217"/>
    </row>
    <row r="100" spans="1:93" outlineLevel="1" x14ac:dyDescent="0.2">
      <c r="E100" t="s">
        <v>280</v>
      </c>
      <c r="H100" s="78" t="s">
        <v>8</v>
      </c>
      <c r="K100" s="55">
        <f t="shared" ref="K100:AP100" si="63" xml:space="preserve"> K98 / $G$40</f>
        <v>228.27317606000082</v>
      </c>
      <c r="L100" s="55">
        <f t="shared" si="63"/>
        <v>77.591018442196514</v>
      </c>
      <c r="M100" s="55">
        <f t="shared" si="63"/>
        <v>0</v>
      </c>
      <c r="N100" s="55">
        <f t="shared" si="63"/>
        <v>0</v>
      </c>
      <c r="O100" s="55">
        <f t="shared" si="63"/>
        <v>0</v>
      </c>
      <c r="P100" s="55">
        <f t="shared" si="63"/>
        <v>0</v>
      </c>
      <c r="Q100" s="55">
        <f t="shared" si="63"/>
        <v>0</v>
      </c>
      <c r="R100" s="55">
        <f t="shared" si="63"/>
        <v>0</v>
      </c>
      <c r="S100" s="55">
        <f t="shared" si="63"/>
        <v>0</v>
      </c>
      <c r="T100" s="55">
        <f t="shared" si="63"/>
        <v>0</v>
      </c>
      <c r="U100" s="55">
        <f t="shared" si="63"/>
        <v>0</v>
      </c>
      <c r="V100" s="55">
        <f t="shared" si="63"/>
        <v>0</v>
      </c>
      <c r="W100" s="55">
        <f t="shared" si="63"/>
        <v>0</v>
      </c>
      <c r="X100" s="55">
        <f t="shared" si="63"/>
        <v>0</v>
      </c>
      <c r="Y100" s="55">
        <f t="shared" si="63"/>
        <v>0</v>
      </c>
      <c r="Z100" s="55">
        <f t="shared" si="63"/>
        <v>74.522316645276248</v>
      </c>
      <c r="AA100" s="55">
        <f t="shared" si="63"/>
        <v>25.496931158724561</v>
      </c>
      <c r="AB100" s="55">
        <f t="shared" si="63"/>
        <v>0</v>
      </c>
      <c r="AC100" s="55">
        <f t="shared" si="63"/>
        <v>0</v>
      </c>
      <c r="AD100" s="55">
        <f t="shared" si="63"/>
        <v>0</v>
      </c>
      <c r="AE100" s="55">
        <f t="shared" si="63"/>
        <v>0</v>
      </c>
      <c r="AF100" s="55">
        <f t="shared" si="63"/>
        <v>0</v>
      </c>
      <c r="AG100" s="55">
        <f t="shared" si="63"/>
        <v>0</v>
      </c>
      <c r="AH100" s="55">
        <f t="shared" si="63"/>
        <v>0</v>
      </c>
      <c r="AI100" s="55">
        <f t="shared" si="63"/>
        <v>0</v>
      </c>
      <c r="AJ100" s="55">
        <f t="shared" si="63"/>
        <v>0</v>
      </c>
      <c r="AK100" s="55">
        <f t="shared" si="63"/>
        <v>0</v>
      </c>
      <c r="AL100" s="55">
        <f t="shared" si="63"/>
        <v>0</v>
      </c>
      <c r="AM100" s="55">
        <f t="shared" si="63"/>
        <v>0</v>
      </c>
      <c r="AN100" s="55">
        <f t="shared" si="63"/>
        <v>0</v>
      </c>
      <c r="AO100" s="55">
        <f t="shared" si="63"/>
        <v>98.798611772291437</v>
      </c>
      <c r="AP100" s="55">
        <f t="shared" si="63"/>
        <v>33.802779037671591</v>
      </c>
      <c r="AQ100" s="55">
        <f t="shared" ref="AQ100:BV100" si="64" xml:space="preserve"> AQ98 / $G$40</f>
        <v>0</v>
      </c>
      <c r="AR100" s="55">
        <f t="shared" si="64"/>
        <v>0</v>
      </c>
      <c r="AS100" s="55">
        <f t="shared" si="64"/>
        <v>0</v>
      </c>
      <c r="AT100" s="55">
        <f t="shared" si="64"/>
        <v>0</v>
      </c>
      <c r="AU100" s="55">
        <f t="shared" si="64"/>
        <v>0</v>
      </c>
      <c r="AV100" s="55">
        <f t="shared" si="64"/>
        <v>0</v>
      </c>
      <c r="AW100" s="55">
        <f t="shared" si="64"/>
        <v>0</v>
      </c>
      <c r="AX100" s="55">
        <f t="shared" si="64"/>
        <v>0</v>
      </c>
      <c r="AY100" s="55">
        <f t="shared" si="64"/>
        <v>0</v>
      </c>
      <c r="AZ100" s="55">
        <f t="shared" si="64"/>
        <v>0</v>
      </c>
      <c r="BA100" s="55">
        <f t="shared" si="64"/>
        <v>0</v>
      </c>
      <c r="BB100" s="55">
        <f t="shared" si="64"/>
        <v>0</v>
      </c>
      <c r="BC100" s="55">
        <f t="shared" si="64"/>
        <v>0</v>
      </c>
      <c r="BD100" s="55">
        <f t="shared" si="64"/>
        <v>130.98312193640987</v>
      </c>
      <c r="BE100" s="55">
        <f t="shared" si="64"/>
        <v>44.814329362091286</v>
      </c>
      <c r="BF100" s="55">
        <f t="shared" si="64"/>
        <v>0</v>
      </c>
      <c r="BG100" s="55">
        <f t="shared" si="64"/>
        <v>0</v>
      </c>
      <c r="BH100" s="55">
        <f t="shared" si="64"/>
        <v>0</v>
      </c>
      <c r="BI100" s="55">
        <f t="shared" si="64"/>
        <v>0</v>
      </c>
      <c r="BJ100" s="55">
        <f t="shared" si="64"/>
        <v>0</v>
      </c>
      <c r="BK100" s="55">
        <f t="shared" si="64"/>
        <v>0</v>
      </c>
      <c r="BL100" s="55">
        <f t="shared" si="64"/>
        <v>0</v>
      </c>
      <c r="BM100" s="55">
        <f t="shared" si="64"/>
        <v>0</v>
      </c>
      <c r="BN100" s="55">
        <f t="shared" si="64"/>
        <v>0</v>
      </c>
      <c r="BO100" s="55">
        <f t="shared" si="64"/>
        <v>0</v>
      </c>
      <c r="BP100" s="55">
        <f t="shared" si="64"/>
        <v>0</v>
      </c>
      <c r="BQ100" s="55">
        <f t="shared" si="64"/>
        <v>0</v>
      </c>
      <c r="BR100" s="55">
        <f t="shared" si="64"/>
        <v>0</v>
      </c>
      <c r="BS100" s="55">
        <f t="shared" si="64"/>
        <v>495.85928444850009</v>
      </c>
      <c r="BT100" s="55">
        <f t="shared" si="64"/>
        <v>169.65240224854475</v>
      </c>
      <c r="BU100" s="55">
        <f t="shared" si="64"/>
        <v>0</v>
      </c>
      <c r="BV100" s="55">
        <f t="shared" si="64"/>
        <v>0</v>
      </c>
      <c r="BW100" s="55">
        <f t="shared" ref="BW100:CO100" si="65" xml:space="preserve"> BW98 / $G$40</f>
        <v>0</v>
      </c>
      <c r="BX100" s="55">
        <f t="shared" si="65"/>
        <v>0</v>
      </c>
      <c r="BY100" s="55">
        <f t="shared" si="65"/>
        <v>0</v>
      </c>
      <c r="BZ100" s="55">
        <f t="shared" si="65"/>
        <v>0</v>
      </c>
      <c r="CA100" s="55">
        <f t="shared" si="65"/>
        <v>0</v>
      </c>
      <c r="CB100" s="55">
        <f t="shared" si="65"/>
        <v>0</v>
      </c>
      <c r="CC100" s="55">
        <f t="shared" si="65"/>
        <v>0</v>
      </c>
      <c r="CD100" s="55">
        <f t="shared" si="65"/>
        <v>0</v>
      </c>
      <c r="CE100" s="55">
        <f t="shared" si="65"/>
        <v>0</v>
      </c>
      <c r="CF100" s="55">
        <f t="shared" si="65"/>
        <v>0</v>
      </c>
      <c r="CG100" s="55">
        <f t="shared" si="65"/>
        <v>0</v>
      </c>
      <c r="CH100" s="55">
        <f t="shared" si="65"/>
        <v>230.22067757062848</v>
      </c>
      <c r="CI100" s="55">
        <f t="shared" si="65"/>
        <v>78.767287861887951</v>
      </c>
      <c r="CJ100" s="55">
        <f t="shared" si="65"/>
        <v>0</v>
      </c>
      <c r="CK100" s="55">
        <f t="shared" si="65"/>
        <v>0</v>
      </c>
      <c r="CL100" s="55">
        <f t="shared" si="65"/>
        <v>0</v>
      </c>
      <c r="CM100" s="55">
        <f t="shared" si="65"/>
        <v>0</v>
      </c>
      <c r="CN100" s="55">
        <f t="shared" si="65"/>
        <v>0</v>
      </c>
      <c r="CO100" s="55">
        <f t="shared" si="65"/>
        <v>0</v>
      </c>
    </row>
    <row r="101" spans="1:93" outlineLevel="1" x14ac:dyDescent="0.2">
      <c r="I101" s="217"/>
    </row>
    <row r="102" spans="1:93" ht="13.5" thickBot="1" x14ac:dyDescent="0.25">
      <c r="A102" s="58" t="s">
        <v>299</v>
      </c>
      <c r="B102" s="9"/>
      <c r="C102" s="8"/>
      <c r="D102" s="72"/>
      <c r="E102" s="11"/>
      <c r="F102" s="12"/>
      <c r="G102" s="12"/>
      <c r="H102" s="12"/>
      <c r="I102" s="21"/>
      <c r="J102" s="13"/>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row>
    <row r="103" spans="1:93" ht="3" customHeight="1" outlineLevel="1" thickTop="1" x14ac:dyDescent="0.2">
      <c r="A103" s="14" t="s">
        <v>229</v>
      </c>
      <c r="B103" s="14"/>
      <c r="C103" s="7"/>
      <c r="D103" s="73"/>
      <c r="E103" s="16"/>
      <c r="F103" s="17"/>
      <c r="G103" s="16"/>
      <c r="H103" s="76"/>
      <c r="I103" s="214"/>
      <c r="J103" s="13"/>
      <c r="K103" s="16"/>
    </row>
    <row r="104" spans="1:93" outlineLevel="1" x14ac:dyDescent="0.2">
      <c r="B104" s="61" t="s">
        <v>300</v>
      </c>
      <c r="I104" s="217"/>
    </row>
    <row r="105" spans="1:93" outlineLevel="1" x14ac:dyDescent="0.2">
      <c r="E105" s="18" t="str">
        <f xml:space="preserve"> StandardCharges!E69</f>
        <v>Water: wholesale charges received</v>
      </c>
      <c r="H105" s="80" t="str">
        <f xml:space="preserve"> StandardCharges!H69</f>
        <v>£</v>
      </c>
      <c r="I105" s="217"/>
      <c r="K105" s="19">
        <f xml:space="preserve"> StandardCharges!K69</f>
        <v>3376.8985808325724</v>
      </c>
      <c r="L105" s="19">
        <f xml:space="preserve"> StandardCharges!L69</f>
        <v>10783.40270015649</v>
      </c>
      <c r="M105" s="19">
        <f xml:space="preserve"> StandardCharges!M69</f>
        <v>11611.650853387198</v>
      </c>
      <c r="N105" s="19">
        <f xml:space="preserve"> StandardCharges!N69</f>
        <v>12763.812541763811</v>
      </c>
      <c r="O105" s="19">
        <f xml:space="preserve"> StandardCharges!O69</f>
        <v>13968.816344370241</v>
      </c>
      <c r="P105" s="19">
        <f xml:space="preserve"> StandardCharges!P69</f>
        <v>14715.798550239984</v>
      </c>
      <c r="Q105" s="19">
        <f xml:space="preserve"> StandardCharges!Q69</f>
        <v>13976.415109598001</v>
      </c>
      <c r="R105" s="19">
        <f xml:space="preserve"> StandardCharges!R69</f>
        <v>14762.838550239978</v>
      </c>
      <c r="S105" s="19">
        <f xml:space="preserve"> StandardCharges!S69</f>
        <v>15267.287756448113</v>
      </c>
      <c r="T105" s="19">
        <f xml:space="preserve"> StandardCharges!T69</f>
        <v>15533.466999390514</v>
      </c>
      <c r="U105" s="19">
        <f xml:space="preserve"> StandardCharges!U69</f>
        <v>15844.086711939013</v>
      </c>
      <c r="V105" s="19">
        <f xml:space="preserve"> StandardCharges!V69</f>
        <v>16160.917826348259</v>
      </c>
      <c r="W105" s="19">
        <f xml:space="preserve"> StandardCharges!W69</f>
        <v>16525.596214225752</v>
      </c>
      <c r="X105" s="19">
        <f xml:space="preserve"> StandardCharges!X69</f>
        <v>16813.713577286297</v>
      </c>
      <c r="Y105" s="19">
        <f xml:space="preserve"> StandardCharges!Y69</f>
        <v>17149.934131168724</v>
      </c>
      <c r="Z105" s="19">
        <f xml:space="preserve"> StandardCharges!Z69</f>
        <v>17492.878021947156</v>
      </c>
      <c r="AA105" s="19">
        <f xml:space="preserve"> StandardCharges!AA69</f>
        <v>17887.61269140886</v>
      </c>
      <c r="AB105" s="19">
        <f xml:space="preserve"> StandardCharges!AB69</f>
        <v>18199.476283698536</v>
      </c>
      <c r="AC105" s="19">
        <f xml:space="preserve"> StandardCharges!AC69</f>
        <v>18563.407664374685</v>
      </c>
      <c r="AD105" s="19">
        <f xml:space="preserve"> StandardCharges!AD69</f>
        <v>18934.616509950178</v>
      </c>
      <c r="AE105" s="19">
        <f xml:space="preserve"> StandardCharges!AE69</f>
        <v>19361.884657596438</v>
      </c>
      <c r="AF105" s="19">
        <f xml:space="preserve"> StandardCharges!AF69</f>
        <v>19699.451610044835</v>
      </c>
      <c r="AG105" s="19">
        <f xml:space="preserve"> StandardCharges!AG69</f>
        <v>20093.377705018695</v>
      </c>
      <c r="AH105" s="19">
        <f xml:space="preserve"> StandardCharges!AH69</f>
        <v>20495.181063348573</v>
      </c>
      <c r="AI105" s="19">
        <f xml:space="preserve"> StandardCharges!AI69</f>
        <v>20957.664052851411</v>
      </c>
      <c r="AJ105" s="19">
        <f xml:space="preserve"> StandardCharges!AJ69</f>
        <v>21323.052800376208</v>
      </c>
      <c r="AK105" s="19">
        <f xml:space="preserve"> StandardCharges!AK69</f>
        <v>21749.445731958655</v>
      </c>
      <c r="AL105" s="19">
        <f xml:space="preserve"> StandardCharges!AL69</f>
        <v>22184.365159901899</v>
      </c>
      <c r="AM105" s="19">
        <f xml:space="preserve"> StandardCharges!AM69</f>
        <v>22684.965349168913</v>
      </c>
      <c r="AN105" s="19">
        <f xml:space="preserve"> StandardCharges!AN69</f>
        <v>23080.468925124391</v>
      </c>
      <c r="AO105" s="19">
        <f xml:space="preserve"> StandardCharges!AO69</f>
        <v>23542.004564482173</v>
      </c>
      <c r="AP105" s="19">
        <f xml:space="preserve"> StandardCharges!AP69</f>
        <v>24012.769442079796</v>
      </c>
      <c r="AQ105" s="19">
        <f xml:space="preserve"> StandardCharges!AQ69</f>
        <v>24554.628397289303</v>
      </c>
      <c r="AR105" s="19">
        <f xml:space="preserve"> StandardCharges!AR69</f>
        <v>24982.728823624821</v>
      </c>
      <c r="AS105" s="19">
        <f xml:space="preserve"> StandardCharges!AS69</f>
        <v>25482.303583475652</v>
      </c>
      <c r="AT105" s="19">
        <f xml:space="preserve"> StandardCharges!AT69</f>
        <v>25991.868242446075</v>
      </c>
      <c r="AU105" s="19">
        <f xml:space="preserve"> StandardCharges!AU69</f>
        <v>26578.386453257459</v>
      </c>
      <c r="AV105" s="19">
        <f xml:space="preserve"> StandardCharges!AV69</f>
        <v>27041.770316692564</v>
      </c>
      <c r="AW105" s="19">
        <f xml:space="preserve"> StandardCharges!AW69</f>
        <v>27582.519328030681</v>
      </c>
      <c r="AX105" s="19">
        <f xml:space="preserve"> StandardCharges!AX69</f>
        <v>28134.081591971677</v>
      </c>
      <c r="AY105" s="19">
        <f xml:space="preserve"> StandardCharges!AY69</f>
        <v>28768.939811635821</v>
      </c>
      <c r="AZ105" s="19">
        <f xml:space="preserve"> StandardCharges!AZ69</f>
        <v>29270.515123601923</v>
      </c>
      <c r="BA105" s="19">
        <f xml:space="preserve"> StandardCharges!BA69</f>
        <v>29855.831910523764</v>
      </c>
      <c r="BB105" s="19">
        <f xml:space="preserve"> StandardCharges!BB69</f>
        <v>30452.853163171818</v>
      </c>
      <c r="BC105" s="19">
        <f xml:space="preserve"> StandardCharges!BC69</f>
        <v>31140.035507463519</v>
      </c>
      <c r="BD105" s="19">
        <f xml:space="preserve"> StandardCharges!BD69</f>
        <v>31682.949953618197</v>
      </c>
      <c r="BE105" s="19">
        <f xml:space="preserve"> StandardCharges!BE69</f>
        <v>32316.507729719789</v>
      </c>
      <c r="BF105" s="19">
        <f xml:space="preserve"> StandardCharges!BF69</f>
        <v>32962.734637207403</v>
      </c>
      <c r="BG105" s="19">
        <f xml:space="preserve"> StandardCharges!BG69</f>
        <v>33706.553587139322</v>
      </c>
      <c r="BH105" s="19">
        <f xml:space="preserve"> StandardCharges!BH69</f>
        <v>34294.214280980159</v>
      </c>
      <c r="BI105" s="19">
        <f xml:space="preserve"> StandardCharges!BI69</f>
        <v>34979.989000973619</v>
      </c>
      <c r="BJ105" s="19">
        <f xml:space="preserve"> StandardCharges!BJ69</f>
        <v>35679.477024404492</v>
      </c>
      <c r="BK105" s="19">
        <f xml:space="preserve"> StandardCharges!BK69</f>
        <v>36484.600489629855</v>
      </c>
      <c r="BL105" s="19">
        <f xml:space="preserve"> StandardCharges!BL69</f>
        <v>37120.695354173418</v>
      </c>
      <c r="BM105" s="19">
        <f xml:space="preserve"> StandardCharges!BM69</f>
        <v>37862.990665385412</v>
      </c>
      <c r="BN105" s="19">
        <f xml:space="preserve"> StandardCharges!BN69</f>
        <v>38620.129511283121</v>
      </c>
      <c r="BO105" s="19">
        <f xml:space="preserve"> StandardCharges!BO69</f>
        <v>39491.61012402609</v>
      </c>
      <c r="BP105" s="19">
        <f xml:space="preserve"> StandardCharges!BP69</f>
        <v>40180.131035734848</v>
      </c>
      <c r="BQ105" s="19">
        <f xml:space="preserve"> StandardCharges!BQ69</f>
        <v>40983.605286072583</v>
      </c>
      <c r="BR105" s="19">
        <f xml:space="preserve"> StandardCharges!BR69</f>
        <v>41803.146454419657</v>
      </c>
      <c r="BS105" s="19">
        <f xml:space="preserve"> StandardCharges!BS69</f>
        <v>42746.453277770364</v>
      </c>
      <c r="BT105" s="19">
        <f xml:space="preserve"> StandardCharges!BT69</f>
        <v>43491.721117969682</v>
      </c>
      <c r="BU105" s="19">
        <f xml:space="preserve"> StandardCharges!BU69</f>
        <v>44361.416589845554</v>
      </c>
      <c r="BV105" s="19">
        <f xml:space="preserve"> StandardCharges!BV69</f>
        <v>45248.503192593213</v>
      </c>
      <c r="BW105" s="19">
        <f xml:space="preserve"> StandardCharges!BW69</f>
        <v>46269.556042156117</v>
      </c>
      <c r="BX105" s="19">
        <f xml:space="preserve"> StandardCharges!BX69</f>
        <v>47076.247813153896</v>
      </c>
      <c r="BY105" s="19">
        <f xml:space="preserve"> StandardCharges!BY69</f>
        <v>48017.622366829346</v>
      </c>
      <c r="BZ105" s="19">
        <f xml:space="preserve"> StandardCharges!BZ69</f>
        <v>48977.821404007096</v>
      </c>
      <c r="CA105" s="19">
        <f xml:space="preserve"> StandardCharges!CA69</f>
        <v>50083.027998291291</v>
      </c>
      <c r="CB105" s="19">
        <f xml:space="preserve"> StandardCharges!CB69</f>
        <v>50956.206174370229</v>
      </c>
      <c r="CC105" s="19">
        <f xml:space="preserve"> StandardCharges!CC69</f>
        <v>51975.167499299576</v>
      </c>
      <c r="CD105" s="19">
        <f xml:space="preserve"> StandardCharges!CD69</f>
        <v>53014.504795276473</v>
      </c>
      <c r="CE105" s="19">
        <f xml:space="preserve"> StandardCharges!CE69</f>
        <v>54210.800967969379</v>
      </c>
      <c r="CF105" s="19">
        <f xml:space="preserve"> StandardCharges!CF69</f>
        <v>55155.945265446891</v>
      </c>
      <c r="CG105" s="19">
        <f xml:space="preserve"> StandardCharges!CG69</f>
        <v>56258.887954568796</v>
      </c>
      <c r="CH105" s="19">
        <f xml:space="preserve"> StandardCharges!CH69</f>
        <v>57383.885973712378</v>
      </c>
      <c r="CI105" s="19">
        <f xml:space="preserve"> StandardCharges!CI69</f>
        <v>58678.779200192424</v>
      </c>
      <c r="CJ105" s="19">
        <f xml:space="preserve"> StandardCharges!CJ69</f>
        <v>59701.820965924162</v>
      </c>
      <c r="CK105" s="19">
        <f xml:space="preserve"> StandardCharges!CK69</f>
        <v>60895.666645564474</v>
      </c>
      <c r="CL105" s="19">
        <f xml:space="preserve"> StandardCharges!CL69</f>
        <v>62113.3854246134</v>
      </c>
      <c r="CM105" s="19">
        <f xml:space="preserve"> StandardCharges!CM69</f>
        <v>63355.454688787642</v>
      </c>
      <c r="CN105" s="19">
        <f xml:space="preserve"> StandardCharges!CN69</f>
        <v>64622.361369993014</v>
      </c>
      <c r="CO105" s="19">
        <f xml:space="preserve"> StandardCharges!CO69</f>
        <v>65914.602137217764</v>
      </c>
    </row>
    <row r="106" spans="1:93" outlineLevel="1" x14ac:dyDescent="0.2">
      <c r="E106" s="18" t="str">
        <f xml:space="preserve"> InpC!E32</f>
        <v>Industry turnover t-1</v>
      </c>
      <c r="G106" s="273">
        <f xml:space="preserve"> InpC!G32</f>
        <v>11800</v>
      </c>
      <c r="H106" s="283" t="str">
        <f xml:space="preserve"> InpC!H32</f>
        <v>£m</v>
      </c>
      <c r="I106" s="217"/>
      <c r="K106" s="89">
        <f t="shared" ref="K106:AP106" si="66" xml:space="preserve"> IF( J106, J106, $G106 ) * ( 1 + K$5 )</f>
        <v>11999.61205788864</v>
      </c>
      <c r="L106" s="89">
        <f t="shared" si="66"/>
        <v>12159.64858455837</v>
      </c>
      <c r="M106" s="89">
        <f t="shared" si="66"/>
        <v>12347.132841350289</v>
      </c>
      <c r="N106" s="89">
        <f t="shared" si="66"/>
        <v>12568.068547045892</v>
      </c>
      <c r="O106" s="89">
        <f t="shared" si="66"/>
        <v>12803.473105358702</v>
      </c>
      <c r="P106" s="89">
        <f t="shared" si="66"/>
        <v>13046.608693177541</v>
      </c>
      <c r="Q106" s="89">
        <f t="shared" si="66"/>
        <v>13301.478988202434</v>
      </c>
      <c r="R106" s="89">
        <f t="shared" si="66"/>
        <v>13567.466071443252</v>
      </c>
      <c r="S106" s="89">
        <f t="shared" si="66"/>
        <v>13838.772046554193</v>
      </c>
      <c r="T106" s="89">
        <f t="shared" si="66"/>
        <v>14115.50327437948</v>
      </c>
      <c r="U106" s="89">
        <f t="shared" si="66"/>
        <v>14397.768242640412</v>
      </c>
      <c r="V106" s="89">
        <f t="shared" si="66"/>
        <v>14685.677608466109</v>
      </c>
      <c r="W106" s="89">
        <f t="shared" si="66"/>
        <v>14979.344241774739</v>
      </c>
      <c r="X106" s="89">
        <f t="shared" si="66"/>
        <v>15278.883269522228</v>
      </c>
      <c r="Y106" s="89">
        <f t="shared" si="66"/>
        <v>15584.412120835805</v>
      </c>
      <c r="Z106" s="89">
        <f t="shared" si="66"/>
        <v>15896.05057305007</v>
      </c>
      <c r="AA106" s="89">
        <f t="shared" si="66"/>
        <v>16213.920798663645</v>
      </c>
      <c r="AB106" s="89">
        <f t="shared" si="66"/>
        <v>16538.147413234798</v>
      </c>
      <c r="AC106" s="89">
        <f t="shared" si="66"/>
        <v>16868.857524234827</v>
      </c>
      <c r="AD106" s="89">
        <f t="shared" si="66"/>
        <v>17206.180780878374</v>
      </c>
      <c r="AE106" s="89">
        <f t="shared" si="66"/>
        <v>17550.249424950154</v>
      </c>
      <c r="AF106" s="89">
        <f t="shared" si="66"/>
        <v>17901.19834264808</v>
      </c>
      <c r="AG106" s="89">
        <f t="shared" si="66"/>
        <v>18259.165117463082</v>
      </c>
      <c r="AH106" s="89">
        <f t="shared" si="66"/>
        <v>18624.290084116346</v>
      </c>
      <c r="AI106" s="89">
        <f t="shared" si="66"/>
        <v>18996.716383575131</v>
      </c>
      <c r="AJ106" s="89">
        <f t="shared" si="66"/>
        <v>19376.590019168721</v>
      </c>
      <c r="AK106" s="89">
        <f t="shared" si="66"/>
        <v>19764.059913826528</v>
      </c>
      <c r="AL106" s="89">
        <f t="shared" si="66"/>
        <v>20159.277968460759</v>
      </c>
      <c r="AM106" s="89">
        <f t="shared" si="66"/>
        <v>20562.399121516566</v>
      </c>
      <c r="AN106" s="89">
        <f t="shared" si="66"/>
        <v>20973.581409712991</v>
      </c>
      <c r="AO106" s="89">
        <f t="shared" si="66"/>
        <v>21392.986029998552</v>
      </c>
      <c r="AP106" s="89">
        <f t="shared" si="66"/>
        <v>21820.777402745731</v>
      </c>
      <c r="AQ106" s="89">
        <f t="shared" ref="AQ106:BV106" si="67" xml:space="preserve"> IF( AP106, AP106, $G106 ) * ( 1 + AQ$5 )</f>
        <v>22257.123236209161</v>
      </c>
      <c r="AR106" s="89">
        <f t="shared" si="67"/>
        <v>22702.194592272761</v>
      </c>
      <c r="AS106" s="89">
        <f t="shared" si="67"/>
        <v>23156.165953511601</v>
      </c>
      <c r="AT106" s="89">
        <f t="shared" si="67"/>
        <v>23619.215291594814</v>
      </c>
      <c r="AU106" s="89">
        <f t="shared" si="67"/>
        <v>24091.524137056309</v>
      </c>
      <c r="AV106" s="89">
        <f t="shared" si="67"/>
        <v>24573.277650460714</v>
      </c>
      <c r="AW106" s="89">
        <f t="shared" si="67"/>
        <v>25064.664694992378</v>
      </c>
      <c r="AX106" s="89">
        <f t="shared" si="67"/>
        <v>25565.87791049595</v>
      </c>
      <c r="AY106" s="89">
        <f t="shared" si="67"/>
        <v>26077.113788997507</v>
      </c>
      <c r="AZ106" s="89">
        <f t="shared" si="67"/>
        <v>26598.572751735886</v>
      </c>
      <c r="BA106" s="89">
        <f t="shared" si="67"/>
        <v>27130.459227734376</v>
      </c>
      <c r="BB106" s="89">
        <f t="shared" si="67"/>
        <v>27672.981733943609</v>
      </c>
      <c r="BC106" s="89">
        <f t="shared" si="67"/>
        <v>28226.352956987041</v>
      </c>
      <c r="BD106" s="89">
        <f t="shared" si="67"/>
        <v>28790.789836541098</v>
      </c>
      <c r="BE106" s="89">
        <f t="shared" si="67"/>
        <v>29366.513650382632</v>
      </c>
      <c r="BF106" s="89">
        <f t="shared" si="67"/>
        <v>29953.750101137088</v>
      </c>
      <c r="BG106" s="89">
        <f t="shared" si="67"/>
        <v>30552.729404761318</v>
      </c>
      <c r="BH106" s="89">
        <f t="shared" si="67"/>
        <v>31163.686380795807</v>
      </c>
      <c r="BI106" s="89">
        <f t="shared" si="67"/>
        <v>31786.860544421626</v>
      </c>
      <c r="BJ106" s="89">
        <f t="shared" si="67"/>
        <v>32422.496200358255</v>
      </c>
      <c r="BK106" s="89">
        <f t="shared" si="67"/>
        <v>33070.842538639037</v>
      </c>
      <c r="BL106" s="89">
        <f t="shared" si="67"/>
        <v>33732.153732301849</v>
      </c>
      <c r="BM106" s="89">
        <f t="shared" si="67"/>
        <v>34406.689037033277</v>
      </c>
      <c r="BN106" s="89">
        <f t="shared" si="67"/>
        <v>35094.712892805357</v>
      </c>
      <c r="BO106" s="89">
        <f t="shared" si="67"/>
        <v>35796.495027544704</v>
      </c>
      <c r="BP106" s="89">
        <f t="shared" si="67"/>
        <v>36512.310562874722</v>
      </c>
      <c r="BQ106" s="89">
        <f t="shared" si="67"/>
        <v>37242.4401219723</v>
      </c>
      <c r="BR106" s="89">
        <f t="shared" si="67"/>
        <v>37987.169939581319</v>
      </c>
      <c r="BS106" s="89">
        <f t="shared" si="67"/>
        <v>38746.791974226056</v>
      </c>
      <c r="BT106" s="89">
        <f t="shared" si="67"/>
        <v>39521.604022668493</v>
      </c>
      <c r="BU106" s="89">
        <f t="shared" si="67"/>
        <v>40311.909836654428</v>
      </c>
      <c r="BV106" s="89">
        <f t="shared" si="67"/>
        <v>41118.019241994138</v>
      </c>
      <c r="BW106" s="89">
        <f t="shared" ref="BW106:CO106" si="68" xml:space="preserve"> IF( BV106, BV106, $G106 ) * ( 1 + BW$5 )</f>
        <v>41940.248260024251</v>
      </c>
      <c r="BX106" s="89">
        <f t="shared" si="68"/>
        <v>42778.919231498468</v>
      </c>
      <c r="BY106" s="89">
        <f t="shared" si="68"/>
        <v>43634.36094295574</v>
      </c>
      <c r="BZ106" s="89">
        <f t="shared" si="68"/>
        <v>44506.908755615354</v>
      </c>
      <c r="CA106" s="89">
        <f t="shared" si="68"/>
        <v>45396.904736849559</v>
      </c>
      <c r="CB106" s="89">
        <f t="shared" si="68"/>
        <v>46304.697794285174</v>
      </c>
      <c r="CC106" s="89">
        <f t="shared" si="68"/>
        <v>47230.643812586852</v>
      </c>
      <c r="CD106" s="89">
        <f t="shared" si="68"/>
        <v>48175.105792975526</v>
      </c>
      <c r="CE106" s="89">
        <f t="shared" si="68"/>
        <v>49138.453995536802</v>
      </c>
      <c r="CF106" s="89">
        <f t="shared" si="68"/>
        <v>50121.066084375074</v>
      </c>
      <c r="CG106" s="89">
        <f t="shared" si="68"/>
        <v>51123.327275670228</v>
      </c>
      <c r="CH106" s="89">
        <f t="shared" si="68"/>
        <v>52145.630488695031</v>
      </c>
      <c r="CI106" s="89">
        <f t="shared" si="68"/>
        <v>53188.376499852384</v>
      </c>
      <c r="CJ106" s="89">
        <f t="shared" si="68"/>
        <v>54251.974099792817</v>
      </c>
      <c r="CK106" s="89">
        <f t="shared" si="68"/>
        <v>55336.840253673829</v>
      </c>
      <c r="CL106" s="89">
        <f t="shared" si="68"/>
        <v>56443.400264623924</v>
      </c>
      <c r="CM106" s="89">
        <f t="shared" si="68"/>
        <v>57572.087940475394</v>
      </c>
      <c r="CN106" s="89">
        <f t="shared" si="68"/>
        <v>58723.345763831203</v>
      </c>
      <c r="CO106" s="89">
        <f t="shared" si="68"/>
        <v>59897.625065532702</v>
      </c>
    </row>
    <row r="107" spans="1:93" s="20" customFormat="1" outlineLevel="1" x14ac:dyDescent="0.2">
      <c r="A107" s="87"/>
      <c r="B107" s="34"/>
      <c r="D107" s="88"/>
      <c r="E107" s="20" t="s">
        <v>302</v>
      </c>
      <c r="G107" s="282"/>
      <c r="H107" s="284" t="s">
        <v>14</v>
      </c>
      <c r="I107" s="225"/>
      <c r="K107" s="99">
        <f xml:space="preserve"> K105 / ( K106 * 1000 * 1000 )</f>
        <v>2.8141731287159175E-7</v>
      </c>
      <c r="L107" s="99">
        <f t="shared" ref="L107:BW107" si="69" xml:space="preserve"> L105 / ( L106 * 1000 * 1000 )</f>
        <v>8.8681861364401736E-7</v>
      </c>
      <c r="M107" s="99">
        <f t="shared" si="69"/>
        <v>9.4043297359691671E-7</v>
      </c>
      <c r="N107" s="99">
        <f t="shared" si="69"/>
        <v>1.0155747077592068E-6</v>
      </c>
      <c r="O107" s="99">
        <f t="shared" si="69"/>
        <v>1.0910177441247409E-6</v>
      </c>
      <c r="P107" s="99">
        <f t="shared" si="69"/>
        <v>1.1279405166750584E-6</v>
      </c>
      <c r="Q107" s="99">
        <f t="shared" si="69"/>
        <v>1.0507414342415752E-6</v>
      </c>
      <c r="R107" s="99">
        <f t="shared" si="69"/>
        <v>1.0881058019605254E-6</v>
      </c>
      <c r="S107" s="99">
        <f t="shared" si="69"/>
        <v>1.1032256117152832E-6</v>
      </c>
      <c r="T107" s="99">
        <f t="shared" si="69"/>
        <v>1.1004543513219771E-6</v>
      </c>
      <c r="U107" s="99">
        <f t="shared" si="69"/>
        <v>1.1004543513219769E-6</v>
      </c>
      <c r="V107" s="99">
        <f t="shared" si="69"/>
        <v>1.1004543513219773E-6</v>
      </c>
      <c r="W107" s="99">
        <f t="shared" si="69"/>
        <v>1.1032256117152839E-6</v>
      </c>
      <c r="X107" s="99">
        <f t="shared" si="69"/>
        <v>1.1004543513219773E-6</v>
      </c>
      <c r="Y107" s="99">
        <f t="shared" si="69"/>
        <v>1.1004543513219771E-6</v>
      </c>
      <c r="Z107" s="99">
        <f t="shared" si="69"/>
        <v>1.1004543513219769E-6</v>
      </c>
      <c r="AA107" s="99">
        <f t="shared" si="69"/>
        <v>1.1032256117152837E-6</v>
      </c>
      <c r="AB107" s="99">
        <f t="shared" si="69"/>
        <v>1.1004543513219771E-6</v>
      </c>
      <c r="AC107" s="99">
        <f t="shared" si="69"/>
        <v>1.1004543513219769E-6</v>
      </c>
      <c r="AD107" s="99">
        <f t="shared" si="69"/>
        <v>1.1004543513219771E-6</v>
      </c>
      <c r="AE107" s="99">
        <f t="shared" si="69"/>
        <v>1.1032256117152837E-6</v>
      </c>
      <c r="AF107" s="99">
        <f t="shared" si="69"/>
        <v>1.1004543513219765E-6</v>
      </c>
      <c r="AG107" s="99">
        <f t="shared" si="69"/>
        <v>1.1004543513219765E-6</v>
      </c>
      <c r="AH107" s="99">
        <f t="shared" si="69"/>
        <v>1.1004543513219765E-6</v>
      </c>
      <c r="AI107" s="99">
        <f t="shared" si="69"/>
        <v>1.103225611715283E-6</v>
      </c>
      <c r="AJ107" s="99">
        <f t="shared" si="69"/>
        <v>1.1004543513219771E-6</v>
      </c>
      <c r="AK107" s="99">
        <f t="shared" si="69"/>
        <v>1.1004543513219765E-6</v>
      </c>
      <c r="AL107" s="99">
        <f t="shared" si="69"/>
        <v>1.1004543513219765E-6</v>
      </c>
      <c r="AM107" s="99">
        <f t="shared" si="69"/>
        <v>1.103225611715283E-6</v>
      </c>
      <c r="AN107" s="99">
        <f t="shared" si="69"/>
        <v>1.1004543513219771E-6</v>
      </c>
      <c r="AO107" s="99">
        <f t="shared" si="69"/>
        <v>1.1004543513219771E-6</v>
      </c>
      <c r="AP107" s="99">
        <f t="shared" si="69"/>
        <v>1.1004543513219765E-6</v>
      </c>
      <c r="AQ107" s="99">
        <f t="shared" si="69"/>
        <v>1.1032256117152837E-6</v>
      </c>
      <c r="AR107" s="99">
        <f t="shared" si="69"/>
        <v>1.1004543513219771E-6</v>
      </c>
      <c r="AS107" s="99">
        <f t="shared" si="69"/>
        <v>1.1004543513219765E-6</v>
      </c>
      <c r="AT107" s="99">
        <f t="shared" si="69"/>
        <v>1.1004543513219763E-6</v>
      </c>
      <c r="AU107" s="99">
        <f t="shared" si="69"/>
        <v>1.1032256117152832E-6</v>
      </c>
      <c r="AV107" s="99">
        <f t="shared" si="69"/>
        <v>1.1004543513219765E-6</v>
      </c>
      <c r="AW107" s="99">
        <f t="shared" si="69"/>
        <v>1.1004543513219765E-6</v>
      </c>
      <c r="AX107" s="99">
        <f t="shared" si="69"/>
        <v>1.1004543513219767E-6</v>
      </c>
      <c r="AY107" s="99">
        <f t="shared" si="69"/>
        <v>1.103225611715283E-6</v>
      </c>
      <c r="AZ107" s="99">
        <f t="shared" si="69"/>
        <v>1.1004543513219769E-6</v>
      </c>
      <c r="BA107" s="99">
        <f t="shared" si="69"/>
        <v>1.1004543513219765E-6</v>
      </c>
      <c r="BB107" s="99">
        <f t="shared" si="69"/>
        <v>1.1004543513219765E-6</v>
      </c>
      <c r="BC107" s="99">
        <f t="shared" si="69"/>
        <v>1.103225611715283E-6</v>
      </c>
      <c r="BD107" s="99">
        <f t="shared" si="69"/>
        <v>1.1004543513219769E-6</v>
      </c>
      <c r="BE107" s="99">
        <f t="shared" si="69"/>
        <v>1.1004543513219765E-6</v>
      </c>
      <c r="BF107" s="99">
        <f t="shared" si="69"/>
        <v>1.1004543513219767E-6</v>
      </c>
      <c r="BG107" s="99">
        <f t="shared" si="69"/>
        <v>1.103225611715283E-6</v>
      </c>
      <c r="BH107" s="99">
        <f t="shared" si="69"/>
        <v>1.1004543513219763E-6</v>
      </c>
      <c r="BI107" s="99">
        <f t="shared" si="69"/>
        <v>1.1004543513219761E-6</v>
      </c>
      <c r="BJ107" s="99">
        <f t="shared" si="69"/>
        <v>1.1004543513219765E-6</v>
      </c>
      <c r="BK107" s="99">
        <f t="shared" si="69"/>
        <v>1.103225611715283E-6</v>
      </c>
      <c r="BL107" s="99">
        <f t="shared" si="69"/>
        <v>1.1004543513219765E-6</v>
      </c>
      <c r="BM107" s="99">
        <f t="shared" si="69"/>
        <v>1.1004543513219765E-6</v>
      </c>
      <c r="BN107" s="99">
        <f t="shared" si="69"/>
        <v>1.1004543513219763E-6</v>
      </c>
      <c r="BO107" s="99">
        <f t="shared" si="69"/>
        <v>1.1032256117152828E-6</v>
      </c>
      <c r="BP107" s="99">
        <f t="shared" si="69"/>
        <v>1.1004543513219765E-6</v>
      </c>
      <c r="BQ107" s="99">
        <f t="shared" si="69"/>
        <v>1.1004543513219767E-6</v>
      </c>
      <c r="BR107" s="99">
        <f t="shared" si="69"/>
        <v>1.1004543513219767E-6</v>
      </c>
      <c r="BS107" s="99">
        <f t="shared" si="69"/>
        <v>1.103225611715283E-6</v>
      </c>
      <c r="BT107" s="99">
        <f t="shared" si="69"/>
        <v>1.1004543513219767E-6</v>
      </c>
      <c r="BU107" s="99">
        <f t="shared" si="69"/>
        <v>1.1004543513219765E-6</v>
      </c>
      <c r="BV107" s="99">
        <f t="shared" si="69"/>
        <v>1.1004543513219767E-6</v>
      </c>
      <c r="BW107" s="99">
        <f t="shared" si="69"/>
        <v>1.1032256117152839E-6</v>
      </c>
      <c r="BX107" s="99">
        <f t="shared" ref="BX107:CO107" si="70" xml:space="preserve"> BX105 / ( BX106 * 1000 * 1000 )</f>
        <v>1.1004543513219771E-6</v>
      </c>
      <c r="BY107" s="99">
        <f t="shared" si="70"/>
        <v>1.1004543513219765E-6</v>
      </c>
      <c r="BZ107" s="99">
        <f t="shared" si="70"/>
        <v>1.1004543513219765E-6</v>
      </c>
      <c r="CA107" s="99">
        <f t="shared" si="70"/>
        <v>1.103225611715283E-6</v>
      </c>
      <c r="CB107" s="99">
        <f t="shared" si="70"/>
        <v>1.1004543513219761E-6</v>
      </c>
      <c r="CC107" s="99">
        <f t="shared" si="70"/>
        <v>1.1004543513219763E-6</v>
      </c>
      <c r="CD107" s="99">
        <f t="shared" si="70"/>
        <v>1.1004543513219765E-6</v>
      </c>
      <c r="CE107" s="99">
        <f t="shared" si="70"/>
        <v>1.1032256117152828E-6</v>
      </c>
      <c r="CF107" s="99">
        <f t="shared" si="70"/>
        <v>1.1004543513219765E-6</v>
      </c>
      <c r="CG107" s="99">
        <f t="shared" si="70"/>
        <v>1.1004543513219767E-6</v>
      </c>
      <c r="CH107" s="99">
        <f t="shared" si="70"/>
        <v>1.1004543513219767E-6</v>
      </c>
      <c r="CI107" s="99">
        <f t="shared" si="70"/>
        <v>1.103225611715283E-6</v>
      </c>
      <c r="CJ107" s="99">
        <f t="shared" si="70"/>
        <v>1.1004543513219763E-6</v>
      </c>
      <c r="CK107" s="99">
        <f t="shared" si="70"/>
        <v>1.1004543513219765E-6</v>
      </c>
      <c r="CL107" s="99">
        <f t="shared" si="70"/>
        <v>1.1004543513219765E-6</v>
      </c>
      <c r="CM107" s="99">
        <f t="shared" si="70"/>
        <v>1.1004543513219765E-6</v>
      </c>
      <c r="CN107" s="99">
        <f t="shared" si="70"/>
        <v>1.1004543513219767E-6</v>
      </c>
      <c r="CO107" s="99">
        <f t="shared" si="70"/>
        <v>1.1004543513219767E-6</v>
      </c>
    </row>
    <row r="108" spans="1:93" s="277" customFormat="1" outlineLevel="1" x14ac:dyDescent="0.2">
      <c r="A108" s="275"/>
      <c r="B108" s="276"/>
      <c r="D108" s="278"/>
      <c r="E108" s="279"/>
      <c r="G108" s="280"/>
      <c r="H108" s="285"/>
      <c r="I108" s="281"/>
    </row>
    <row r="109" spans="1:93" outlineLevel="1" x14ac:dyDescent="0.2">
      <c r="E109" s="18" t="str">
        <f xml:space="preserve"> InpC!E30</f>
        <v>Ofwat core budget t-1</v>
      </c>
      <c r="G109" s="273">
        <f xml:space="preserve"> InpC!G30</f>
        <v>34.9</v>
      </c>
      <c r="H109" s="283" t="str">
        <f xml:space="preserve"> InpC!H30</f>
        <v>£m</v>
      </c>
      <c r="I109" s="217"/>
      <c r="K109" s="274">
        <f xml:space="preserve"> IF( J109, J109, $G109 ) * ( 1 + K$5 )</f>
        <v>35.490378035619791</v>
      </c>
      <c r="L109" s="274">
        <f t="shared" ref="L109:BW110" si="71" xml:space="preserve"> IF( K109, K109, $G109 ) * ( 1 + L$5 )</f>
        <v>35.963706406871786</v>
      </c>
      <c r="M109" s="274">
        <f t="shared" si="71"/>
        <v>36.51821492907839</v>
      </c>
      <c r="N109" s="274">
        <f t="shared" si="71"/>
        <v>37.17166036372047</v>
      </c>
      <c r="O109" s="274">
        <f t="shared" si="71"/>
        <v>37.867899269238869</v>
      </c>
      <c r="P109" s="274">
        <f t="shared" si="71"/>
        <v>38.587003677279334</v>
      </c>
      <c r="Q109" s="274">
        <f t="shared" si="71"/>
        <v>39.340814973581772</v>
      </c>
      <c r="R109" s="274">
        <f t="shared" si="71"/>
        <v>40.127505584183851</v>
      </c>
      <c r="S109" s="274">
        <f t="shared" si="71"/>
        <v>40.929927493622145</v>
      </c>
      <c r="T109" s="274">
        <f t="shared" si="71"/>
        <v>41.748395277613881</v>
      </c>
      <c r="U109" s="274">
        <f t="shared" si="71"/>
        <v>42.583229802385624</v>
      </c>
      <c r="V109" s="274">
        <f t="shared" si="71"/>
        <v>43.434758350463319</v>
      </c>
      <c r="W109" s="274">
        <f t="shared" si="71"/>
        <v>44.303314748977826</v>
      </c>
      <c r="X109" s="274">
        <f t="shared" si="71"/>
        <v>45.189239500536075</v>
      </c>
      <c r="Y109" s="274">
        <f t="shared" si="71"/>
        <v>46.092879916709279</v>
      </c>
      <c r="Z109" s="274">
        <f t="shared" si="71"/>
        <v>47.014590254190452</v>
      </c>
      <c r="AA109" s="274">
        <f t="shared" si="71"/>
        <v>47.954731853674666</v>
      </c>
      <c r="AB109" s="274">
        <f t="shared" si="71"/>
        <v>48.913673281516459</v>
      </c>
      <c r="AC109" s="274">
        <f t="shared" si="71"/>
        <v>49.891790474219938</v>
      </c>
      <c r="AD109" s="274">
        <f t="shared" si="71"/>
        <v>50.889466885818223</v>
      </c>
      <c r="AE109" s="274">
        <f t="shared" si="71"/>
        <v>51.90709363820001</v>
      </c>
      <c r="AF109" s="274">
        <f t="shared" si="71"/>
        <v>52.94506967444218</v>
      </c>
      <c r="AG109" s="274">
        <f t="shared" si="71"/>
        <v>54.003801915208584</v>
      </c>
      <c r="AH109" s="274">
        <f t="shared" si="71"/>
        <v>55.083705418276288</v>
      </c>
      <c r="AI109" s="274">
        <f t="shared" si="71"/>
        <v>56.185203541251845</v>
      </c>
      <c r="AJ109" s="274">
        <f t="shared" si="71"/>
        <v>57.308728107541363</v>
      </c>
      <c r="AK109" s="274">
        <f t="shared" si="71"/>
        <v>58.454719575639452</v>
      </c>
      <c r="AL109" s="274">
        <f t="shared" si="71"/>
        <v>59.623627211803409</v>
      </c>
      <c r="AM109" s="274">
        <f t="shared" si="71"/>
        <v>60.815909266180334</v>
      </c>
      <c r="AN109" s="274">
        <f t="shared" si="71"/>
        <v>62.032033152456201</v>
      </c>
      <c r="AO109" s="274">
        <f t="shared" si="71"/>
        <v>63.272475631097393</v>
      </c>
      <c r="AP109" s="274">
        <f t="shared" si="71"/>
        <v>64.53772299625642</v>
      </c>
      <c r="AQ109" s="274">
        <f t="shared" si="71"/>
        <v>65.828271266415214</v>
      </c>
      <c r="AR109" s="274">
        <f t="shared" si="71"/>
        <v>67.144626378840599</v>
      </c>
      <c r="AS109" s="274">
        <f t="shared" si="71"/>
        <v>68.487304387928361</v>
      </c>
      <c r="AT109" s="274">
        <f t="shared" si="71"/>
        <v>69.856831667513461</v>
      </c>
      <c r="AU109" s="274">
        <f t="shared" si="71"/>
        <v>71.253745117225847</v>
      </c>
      <c r="AV109" s="274">
        <f t="shared" si="71"/>
        <v>72.678592372972773</v>
      </c>
      <c r="AW109" s="274">
        <f t="shared" si="71"/>
        <v>74.131932021629979</v>
      </c>
      <c r="AX109" s="274">
        <f t="shared" si="71"/>
        <v>75.614333820026133</v>
      </c>
      <c r="AY109" s="274">
        <f t="shared" si="71"/>
        <v>77.126378918306159</v>
      </c>
      <c r="AZ109" s="274">
        <f t="shared" si="71"/>
        <v>78.668660087761197</v>
      </c>
      <c r="BA109" s="274">
        <f t="shared" si="71"/>
        <v>80.241781953214357</v>
      </c>
      <c r="BB109" s="274">
        <f t="shared" si="71"/>
        <v>81.846361230053517</v>
      </c>
      <c r="BC109" s="274">
        <f t="shared" si="71"/>
        <v>83.483026966004005</v>
      </c>
      <c r="BD109" s="274">
        <f t="shared" si="71"/>
        <v>85.15242078773592</v>
      </c>
      <c r="BE109" s="274">
        <f t="shared" si="71"/>
        <v>86.855197152402837</v>
      </c>
      <c r="BF109" s="274">
        <f t="shared" si="71"/>
        <v>88.592023604210496</v>
      </c>
      <c r="BG109" s="274">
        <f t="shared" si="71"/>
        <v>90.363581036116059</v>
      </c>
      <c r="BH109" s="274">
        <f t="shared" si="71"/>
        <v>92.170563956760432</v>
      </c>
      <c r="BI109" s="274">
        <f t="shared" si="71"/>
        <v>94.013680762738488</v>
      </c>
      <c r="BJ109" s="274">
        <f t="shared" si="71"/>
        <v>95.893654016313775</v>
      </c>
      <c r="BK109" s="274">
        <f t="shared" si="71"/>
        <v>97.811220728686592</v>
      </c>
      <c r="BL109" s="274">
        <f t="shared" si="71"/>
        <v>99.767132648926605</v>
      </c>
      <c r="BM109" s="274">
        <f t="shared" si="71"/>
        <v>101.76215655868312</v>
      </c>
      <c r="BN109" s="274">
        <f t="shared" si="71"/>
        <v>103.79707457278867</v>
      </c>
      <c r="BO109" s="274">
        <f t="shared" si="71"/>
        <v>105.87268444587369</v>
      </c>
      <c r="BP109" s="274">
        <f t="shared" si="71"/>
        <v>107.98979988511246</v>
      </c>
      <c r="BQ109" s="274">
        <f t="shared" si="71"/>
        <v>110.1492508692231</v>
      </c>
      <c r="BR109" s="274">
        <f t="shared" si="71"/>
        <v>112.35188397384638</v>
      </c>
      <c r="BS109" s="274">
        <f t="shared" si="71"/>
        <v>114.59856270343123</v>
      </c>
      <c r="BT109" s="274">
        <f t="shared" si="71"/>
        <v>116.89016782975673</v>
      </c>
      <c r="BU109" s="274">
        <f t="shared" si="71"/>
        <v>119.22759773722362</v>
      </c>
      <c r="BV109" s="274">
        <f t="shared" si="71"/>
        <v>121.61176877505039</v>
      </c>
      <c r="BW109" s="274">
        <f t="shared" si="71"/>
        <v>124.04361561651234</v>
      </c>
      <c r="BX109" s="274">
        <f t="shared" ref="BX109:CO110" si="72" xml:space="preserve"> IF( BW109, BW109, $G109 ) * ( 1 + BX$5 )</f>
        <v>126.52409162536405</v>
      </c>
      <c r="BY109" s="274">
        <f t="shared" si="72"/>
        <v>129.05416922958938</v>
      </c>
      <c r="BZ109" s="274">
        <f t="shared" si="72"/>
        <v>131.63484030262501</v>
      </c>
      <c r="CA109" s="274">
        <f t="shared" si="72"/>
        <v>134.26711655220751</v>
      </c>
      <c r="CB109" s="274">
        <f t="shared" si="72"/>
        <v>136.95202991699591</v>
      </c>
      <c r="CC109" s="274">
        <f t="shared" si="72"/>
        <v>139.69063297112544</v>
      </c>
      <c r="CD109" s="274">
        <f t="shared" si="72"/>
        <v>142.48399933685124</v>
      </c>
      <c r="CE109" s="274">
        <f t="shared" si="72"/>
        <v>145.33322410544349</v>
      </c>
      <c r="CF109" s="274">
        <f t="shared" si="72"/>
        <v>148.23942426649904</v>
      </c>
      <c r="CG109" s="274">
        <f t="shared" si="72"/>
        <v>151.20373914583809</v>
      </c>
      <c r="CH109" s="274">
        <f t="shared" si="72"/>
        <v>154.22733085215722</v>
      </c>
      <c r="CI109" s="274">
        <f t="shared" si="72"/>
        <v>157.31138473261416</v>
      </c>
      <c r="CJ109" s="274">
        <f t="shared" si="72"/>
        <v>160.45710983752272</v>
      </c>
      <c r="CK109" s="274">
        <f t="shared" si="72"/>
        <v>163.66573939434031</v>
      </c>
      <c r="CL109" s="274">
        <f t="shared" si="72"/>
        <v>166.93853129113339</v>
      </c>
      <c r="CM109" s="274">
        <f t="shared" si="72"/>
        <v>170.27676856971104</v>
      </c>
      <c r="CN109" s="274">
        <f t="shared" si="72"/>
        <v>173.6817599286193</v>
      </c>
      <c r="CO109" s="274">
        <f t="shared" si="72"/>
        <v>177.15484023619408</v>
      </c>
    </row>
    <row r="110" spans="1:93" outlineLevel="1" x14ac:dyDescent="0.2">
      <c r="E110" s="18" t="str">
        <f xml:space="preserve"> InpC!E31</f>
        <v>CCW budget t-1</v>
      </c>
      <c r="G110" s="273">
        <f xml:space="preserve"> InpC!G31</f>
        <v>5.7830000000000004</v>
      </c>
      <c r="H110" s="283" t="str">
        <f xml:space="preserve"> InpC!H31</f>
        <v>£m</v>
      </c>
      <c r="I110" s="217"/>
      <c r="K110" s="274">
        <f t="shared" ref="K110:Z110" si="73" xml:space="preserve"> IF( J110, J110, $G110 ) * ( 1 + K$5 )</f>
        <v>5.8808268246415265</v>
      </c>
      <c r="L110" s="274">
        <f t="shared" si="73"/>
        <v>5.9592582851272082</v>
      </c>
      <c r="M110" s="274">
        <f t="shared" si="73"/>
        <v>6.0511414594515864</v>
      </c>
      <c r="N110" s="274">
        <f t="shared" si="73"/>
        <v>6.1594186786073211</v>
      </c>
      <c r="O110" s="274">
        <f t="shared" si="73"/>
        <v>6.2747868617194387</v>
      </c>
      <c r="P110" s="274">
        <f t="shared" si="73"/>
        <v>6.3939439044615014</v>
      </c>
      <c r="Q110" s="274">
        <f t="shared" si="73"/>
        <v>6.5188519482012435</v>
      </c>
      <c r="R110" s="274">
        <f t="shared" si="73"/>
        <v>6.6492081602674853</v>
      </c>
      <c r="S110" s="274">
        <f t="shared" si="73"/>
        <v>6.7821710801036357</v>
      </c>
      <c r="T110" s="274">
        <f t="shared" si="73"/>
        <v>6.9177928335369945</v>
      </c>
      <c r="U110" s="274">
        <f t="shared" si="73"/>
        <v>7.0561265887448732</v>
      </c>
      <c r="V110" s="274">
        <f t="shared" si="73"/>
        <v>7.197226577098264</v>
      </c>
      <c r="W110" s="274">
        <f t="shared" si="73"/>
        <v>7.3411481144223156</v>
      </c>
      <c r="X110" s="274">
        <f t="shared" si="73"/>
        <v>7.4879476226819532</v>
      </c>
      <c r="Y110" s="274">
        <f t="shared" si="73"/>
        <v>7.6376826521011401</v>
      </c>
      <c r="Z110" s="274">
        <f t="shared" si="73"/>
        <v>7.7904119037244532</v>
      </c>
      <c r="AA110" s="274">
        <f t="shared" si="71"/>
        <v>7.9461952524298178</v>
      </c>
      <c r="AB110" s="274">
        <f t="shared" si="71"/>
        <v>8.1050937704014245</v>
      </c>
      <c r="AC110" s="274">
        <f t="shared" si="71"/>
        <v>8.2671697510720321</v>
      </c>
      <c r="AD110" s="274">
        <f t="shared" si="71"/>
        <v>8.4324867335440352</v>
      </c>
      <c r="AE110" s="274">
        <f t="shared" si="71"/>
        <v>8.601109527498874</v>
      </c>
      <c r="AF110" s="274">
        <f t="shared" si="71"/>
        <v>8.7731042386045601</v>
      </c>
      <c r="AG110" s="274">
        <f t="shared" si="71"/>
        <v>8.9485382944312679</v>
      </c>
      <c r="AH110" s="274">
        <f t="shared" si="71"/>
        <v>9.1274804708851516</v>
      </c>
      <c r="AI110" s="274">
        <f t="shared" si="71"/>
        <v>9.3100009191707578</v>
      </c>
      <c r="AJ110" s="274">
        <f t="shared" si="71"/>
        <v>9.4961711932926001</v>
      </c>
      <c r="AK110" s="274">
        <f t="shared" si="71"/>
        <v>9.6860642781066755</v>
      </c>
      <c r="AL110" s="274">
        <f t="shared" si="71"/>
        <v>9.8797546179329263</v>
      </c>
      <c r="AM110" s="274">
        <f t="shared" si="71"/>
        <v>10.077318145739852</v>
      </c>
      <c r="AN110" s="274">
        <f t="shared" si="71"/>
        <v>10.278832312912728</v>
      </c>
      <c r="AO110" s="274">
        <f t="shared" si="71"/>
        <v>10.484376119617083</v>
      </c>
      <c r="AP110" s="274">
        <f t="shared" si="71"/>
        <v>10.694030145769366</v>
      </c>
      <c r="AQ110" s="274">
        <f t="shared" si="71"/>
        <v>10.90787658262691</v>
      </c>
      <c r="AR110" s="274">
        <f t="shared" si="71"/>
        <v>11.125999265009604</v>
      </c>
      <c r="AS110" s="274">
        <f t="shared" si="71"/>
        <v>11.348483704165893</v>
      </c>
      <c r="AT110" s="274">
        <f t="shared" si="71"/>
        <v>11.575417121295997</v>
      </c>
      <c r="AU110" s="274">
        <f t="shared" si="71"/>
        <v>11.806888481745474</v>
      </c>
      <c r="AV110" s="274">
        <f t="shared" si="71"/>
        <v>12.042988529882566</v>
      </c>
      <c r="AW110" s="274">
        <f t="shared" si="71"/>
        <v>12.283809824672957</v>
      </c>
      <c r="AX110" s="274">
        <f t="shared" si="71"/>
        <v>12.529446775965937</v>
      </c>
      <c r="AY110" s="274">
        <f t="shared" si="71"/>
        <v>12.779995681506149</v>
      </c>
      <c r="AZ110" s="274">
        <f t="shared" si="71"/>
        <v>13.035554764685473</v>
      </c>
      <c r="BA110" s="274">
        <f t="shared" si="71"/>
        <v>13.296224213049816</v>
      </c>
      <c r="BB110" s="274">
        <f t="shared" si="71"/>
        <v>13.562106217575916</v>
      </c>
      <c r="BC110" s="274">
        <f t="shared" si="71"/>
        <v>13.833305012733558</v>
      </c>
      <c r="BD110" s="274">
        <f t="shared" si="71"/>
        <v>14.109926917348906</v>
      </c>
      <c r="BE110" s="274">
        <f t="shared" si="71"/>
        <v>14.392080376284973</v>
      </c>
      <c r="BF110" s="274">
        <f t="shared" si="71"/>
        <v>14.679876002955567</v>
      </c>
      <c r="BG110" s="274">
        <f t="shared" si="71"/>
        <v>14.973426622689374</v>
      </c>
      <c r="BH110" s="274">
        <f t="shared" si="71"/>
        <v>15.27284731696119</v>
      </c>
      <c r="BI110" s="274">
        <f t="shared" si="71"/>
        <v>15.578255468507642</v>
      </c>
      <c r="BJ110" s="274">
        <f t="shared" si="71"/>
        <v>15.889770807345059</v>
      </c>
      <c r="BK110" s="274">
        <f t="shared" si="71"/>
        <v>16.207515457707579</v>
      </c>
      <c r="BL110" s="274">
        <f t="shared" si="71"/>
        <v>16.531613985923855</v>
      </c>
      <c r="BM110" s="274">
        <f t="shared" si="71"/>
        <v>16.86219344925113</v>
      </c>
      <c r="BN110" s="274">
        <f t="shared" si="71"/>
        <v>17.199383445685868</v>
      </c>
      <c r="BO110" s="274">
        <f t="shared" si="71"/>
        <v>17.543316164770413</v>
      </c>
      <c r="BP110" s="274">
        <f t="shared" si="71"/>
        <v>17.894126439415622</v>
      </c>
      <c r="BQ110" s="274">
        <f t="shared" si="71"/>
        <v>18.251951798759801</v>
      </c>
      <c r="BR110" s="274">
        <f t="shared" si="71"/>
        <v>18.616932522084628</v>
      </c>
      <c r="BS110" s="274">
        <f t="shared" si="71"/>
        <v>18.989211693809246</v>
      </c>
      <c r="BT110" s="274">
        <f t="shared" si="71"/>
        <v>19.368935259584042</v>
      </c>
      <c r="BU110" s="274">
        <f t="shared" si="71"/>
        <v>19.756252083506133</v>
      </c>
      <c r="BV110" s="274">
        <f t="shared" si="71"/>
        <v>20.151314006478977</v>
      </c>
      <c r="BW110" s="274">
        <f t="shared" si="71"/>
        <v>20.554275905738987</v>
      </c>
      <c r="BX110" s="274">
        <f t="shared" si="72"/>
        <v>20.965295755572495</v>
      </c>
      <c r="BY110" s="274">
        <f t="shared" si="72"/>
        <v>21.384534689246848</v>
      </c>
      <c r="BZ110" s="274">
        <f t="shared" si="72"/>
        <v>21.812157062179946</v>
      </c>
      <c r="CA110" s="274">
        <f t="shared" si="72"/>
        <v>22.248330516372945</v>
      </c>
      <c r="CB110" s="274">
        <f t="shared" si="72"/>
        <v>22.693226046131436</v>
      </c>
      <c r="CC110" s="274">
        <f t="shared" si="72"/>
        <v>23.147018065100809</v>
      </c>
      <c r="CD110" s="274">
        <f t="shared" si="72"/>
        <v>23.60988447464214</v>
      </c>
      <c r="CE110" s="274">
        <f t="shared" si="72"/>
        <v>24.082006733575348</v>
      </c>
      <c r="CF110" s="274">
        <f t="shared" si="72"/>
        <v>24.563569929317019</v>
      </c>
      <c r="CG110" s="274">
        <f t="shared" si="72"/>
        <v>25.054762850440735</v>
      </c>
      <c r="CH110" s="274">
        <f t="shared" si="72"/>
        <v>25.5557780606884</v>
      </c>
      <c r="CI110" s="274">
        <f t="shared" si="72"/>
        <v>26.066811974461533</v>
      </c>
      <c r="CJ110" s="274">
        <f t="shared" si="72"/>
        <v>26.588064933822171</v>
      </c>
      <c r="CK110" s="274">
        <f t="shared" si="72"/>
        <v>27.11974128703352</v>
      </c>
      <c r="CL110" s="274">
        <f t="shared" si="72"/>
        <v>27.662049468671182</v>
      </c>
      <c r="CM110" s="274">
        <f t="shared" si="72"/>
        <v>28.215202081336354</v>
      </c>
      <c r="CN110" s="274">
        <f t="shared" si="72"/>
        <v>28.779415979003016</v>
      </c>
      <c r="CO110" s="274">
        <f t="shared" si="72"/>
        <v>29.35491235203181</v>
      </c>
    </row>
    <row r="111" spans="1:93" s="238" customFormat="1" ht="2.1" customHeight="1" outlineLevel="1" x14ac:dyDescent="0.2">
      <c r="A111" s="287"/>
      <c r="B111" s="288"/>
      <c r="D111" s="289"/>
      <c r="E111" s="290"/>
      <c r="G111" s="291"/>
      <c r="H111" s="292"/>
      <c r="I111" s="293"/>
      <c r="K111" s="294"/>
      <c r="L111" s="294"/>
      <c r="M111" s="294"/>
      <c r="N111" s="294"/>
      <c r="O111" s="294"/>
      <c r="P111" s="294"/>
      <c r="Q111" s="294"/>
      <c r="R111" s="294"/>
      <c r="S111" s="294"/>
      <c r="T111" s="294"/>
      <c r="U111" s="294"/>
      <c r="V111" s="294"/>
      <c r="W111" s="294"/>
      <c r="X111" s="294"/>
      <c r="Y111" s="294"/>
      <c r="Z111" s="294"/>
      <c r="AA111" s="294"/>
      <c r="AB111" s="294"/>
      <c r="AC111" s="294"/>
      <c r="AD111" s="294"/>
      <c r="AE111" s="294"/>
      <c r="AF111" s="294"/>
      <c r="AG111" s="294"/>
      <c r="AH111" s="294"/>
      <c r="AI111" s="294"/>
      <c r="AJ111" s="294"/>
      <c r="AK111" s="294"/>
      <c r="AL111" s="294"/>
      <c r="AM111" s="294"/>
      <c r="AN111" s="294"/>
      <c r="AO111" s="294"/>
      <c r="AP111" s="294"/>
      <c r="AQ111" s="294"/>
      <c r="AR111" s="294"/>
      <c r="AS111" s="294"/>
      <c r="AT111" s="294"/>
      <c r="AU111" s="294"/>
      <c r="AV111" s="294"/>
      <c r="AW111" s="294"/>
      <c r="AX111" s="294"/>
      <c r="AY111" s="294"/>
      <c r="AZ111" s="294"/>
      <c r="BA111" s="294"/>
      <c r="BB111" s="294"/>
      <c r="BC111" s="294"/>
      <c r="BD111" s="294"/>
      <c r="BE111" s="294"/>
      <c r="BF111" s="294"/>
      <c r="BG111" s="294"/>
      <c r="BH111" s="294"/>
      <c r="BI111" s="294"/>
      <c r="BJ111" s="294"/>
      <c r="BK111" s="294"/>
      <c r="BL111" s="294"/>
      <c r="BM111" s="294"/>
      <c r="BN111" s="294"/>
      <c r="BO111" s="294"/>
      <c r="BP111" s="294"/>
      <c r="BQ111" s="294"/>
      <c r="BR111" s="294"/>
      <c r="BS111" s="294"/>
      <c r="BT111" s="294"/>
      <c r="BU111" s="294"/>
      <c r="BV111" s="294"/>
      <c r="BW111" s="294"/>
      <c r="BX111" s="294"/>
      <c r="BY111" s="294"/>
      <c r="BZ111" s="294"/>
      <c r="CA111" s="294"/>
      <c r="CB111" s="294"/>
      <c r="CC111" s="294"/>
      <c r="CD111" s="294"/>
      <c r="CE111" s="294"/>
      <c r="CF111" s="294"/>
      <c r="CG111" s="294"/>
      <c r="CH111" s="294"/>
      <c r="CI111" s="294"/>
      <c r="CJ111" s="294"/>
      <c r="CK111" s="294"/>
      <c r="CL111" s="294"/>
      <c r="CM111" s="294"/>
      <c r="CN111" s="294"/>
      <c r="CO111" s="294"/>
    </row>
    <row r="112" spans="1:93" outlineLevel="1" x14ac:dyDescent="0.2">
      <c r="E112" t="s">
        <v>303</v>
      </c>
      <c r="H112" s="78" t="s">
        <v>293</v>
      </c>
      <c r="I112" s="217"/>
      <c r="K112" s="295">
        <f xml:space="preserve"> SUM( K109:K111 )</f>
        <v>41.371204860261315</v>
      </c>
      <c r="L112" s="295">
        <f t="shared" ref="L112:BW112" si="74" xml:space="preserve"> SUM( L109:L111 )</f>
        <v>41.922964691998992</v>
      </c>
      <c r="M112" s="295">
        <f t="shared" si="74"/>
        <v>42.569356388529975</v>
      </c>
      <c r="N112" s="295">
        <f t="shared" si="74"/>
        <v>43.331079042327794</v>
      </c>
      <c r="O112" s="295">
        <f t="shared" si="74"/>
        <v>44.14268613095831</v>
      </c>
      <c r="P112" s="295">
        <f t="shared" si="74"/>
        <v>44.980947581740836</v>
      </c>
      <c r="Q112" s="295">
        <f t="shared" si="74"/>
        <v>45.859666921783017</v>
      </c>
      <c r="R112" s="295">
        <f t="shared" si="74"/>
        <v>46.776713744451335</v>
      </c>
      <c r="S112" s="295">
        <f t="shared" si="74"/>
        <v>47.712098573725783</v>
      </c>
      <c r="T112" s="295">
        <f t="shared" si="74"/>
        <v>48.666188111150873</v>
      </c>
      <c r="U112" s="295">
        <f t="shared" si="74"/>
        <v>49.639356391130498</v>
      </c>
      <c r="V112" s="295">
        <f t="shared" si="74"/>
        <v>50.631984927561582</v>
      </c>
      <c r="W112" s="295">
        <f t="shared" si="74"/>
        <v>51.644462863400143</v>
      </c>
      <c r="X112" s="295">
        <f t="shared" si="74"/>
        <v>52.677187123218026</v>
      </c>
      <c r="Y112" s="295">
        <f t="shared" si="74"/>
        <v>53.73056256881042</v>
      </c>
      <c r="Z112" s="295">
        <f t="shared" si="74"/>
        <v>54.805002157914906</v>
      </c>
      <c r="AA112" s="295">
        <f t="shared" si="74"/>
        <v>55.900927106104483</v>
      </c>
      <c r="AB112" s="295">
        <f t="shared" si="74"/>
        <v>57.018767051917884</v>
      </c>
      <c r="AC112" s="295">
        <f t="shared" si="74"/>
        <v>58.15896022529197</v>
      </c>
      <c r="AD112" s="295">
        <f t="shared" si="74"/>
        <v>59.321953619362262</v>
      </c>
      <c r="AE112" s="295">
        <f t="shared" si="74"/>
        <v>60.508203165698887</v>
      </c>
      <c r="AF112" s="295">
        <f t="shared" si="74"/>
        <v>61.718173913046741</v>
      </c>
      <c r="AG112" s="295">
        <f t="shared" si="74"/>
        <v>62.95234020963985</v>
      </c>
      <c r="AH112" s="295">
        <f t="shared" si="74"/>
        <v>64.211185889161442</v>
      </c>
      <c r="AI112" s="295">
        <f t="shared" si="74"/>
        <v>65.495204460422599</v>
      </c>
      <c r="AJ112" s="295">
        <f t="shared" si="74"/>
        <v>66.804899300833966</v>
      </c>
      <c r="AK112" s="295">
        <f t="shared" si="74"/>
        <v>68.140783853746129</v>
      </c>
      <c r="AL112" s="295">
        <f t="shared" si="74"/>
        <v>69.503381829736341</v>
      </c>
      <c r="AM112" s="295">
        <f t="shared" si="74"/>
        <v>70.893227411920179</v>
      </c>
      <c r="AN112" s="295">
        <f t="shared" si="74"/>
        <v>72.310865465368934</v>
      </c>
      <c r="AO112" s="295">
        <f t="shared" si="74"/>
        <v>73.756851750714475</v>
      </c>
      <c r="AP112" s="295">
        <f t="shared" si="74"/>
        <v>75.231753142025781</v>
      </c>
      <c r="AQ112" s="295">
        <f t="shared" si="74"/>
        <v>76.736147849042126</v>
      </c>
      <c r="AR112" s="295">
        <f t="shared" si="74"/>
        <v>78.270625643850195</v>
      </c>
      <c r="AS112" s="295">
        <f t="shared" si="74"/>
        <v>79.835788092094248</v>
      </c>
      <c r="AT112" s="295">
        <f t="shared" si="74"/>
        <v>81.43224878880946</v>
      </c>
      <c r="AU112" s="295">
        <f t="shared" si="74"/>
        <v>83.060633598971322</v>
      </c>
      <c r="AV112" s="295">
        <f t="shared" si="74"/>
        <v>84.721580902855337</v>
      </c>
      <c r="AW112" s="295">
        <f t="shared" si="74"/>
        <v>86.415741846302936</v>
      </c>
      <c r="AX112" s="295">
        <f t="shared" si="74"/>
        <v>88.143780595992069</v>
      </c>
      <c r="AY112" s="295">
        <f t="shared" si="74"/>
        <v>89.90637459981231</v>
      </c>
      <c r="AZ112" s="295">
        <f t="shared" si="74"/>
        <v>91.704214852446668</v>
      </c>
      <c r="BA112" s="295">
        <f t="shared" si="74"/>
        <v>93.538006166264168</v>
      </c>
      <c r="BB112" s="295">
        <f t="shared" si="74"/>
        <v>95.408467447629434</v>
      </c>
      <c r="BC112" s="295">
        <f t="shared" si="74"/>
        <v>97.316331978737566</v>
      </c>
      <c r="BD112" s="295">
        <f t="shared" si="74"/>
        <v>99.262347705084821</v>
      </c>
      <c r="BE112" s="295">
        <f t="shared" si="74"/>
        <v>101.24727752868782</v>
      </c>
      <c r="BF112" s="295">
        <f t="shared" si="74"/>
        <v>103.27189960716606</v>
      </c>
      <c r="BG112" s="295">
        <f t="shared" si="74"/>
        <v>105.33700765880543</v>
      </c>
      <c r="BH112" s="295">
        <f t="shared" si="74"/>
        <v>107.44341127372162</v>
      </c>
      <c r="BI112" s="295">
        <f t="shared" si="74"/>
        <v>109.59193623124614</v>
      </c>
      <c r="BJ112" s="295">
        <f t="shared" si="74"/>
        <v>111.78342482365883</v>
      </c>
      <c r="BK112" s="295">
        <f t="shared" si="74"/>
        <v>114.01873618639416</v>
      </c>
      <c r="BL112" s="295">
        <f t="shared" si="74"/>
        <v>116.29874663485046</v>
      </c>
      <c r="BM112" s="295">
        <f t="shared" si="74"/>
        <v>118.62435000793425</v>
      </c>
      <c r="BN112" s="295">
        <f t="shared" si="74"/>
        <v>120.99645801847454</v>
      </c>
      <c r="BO112" s="295">
        <f t="shared" si="74"/>
        <v>123.4160006106441</v>
      </c>
      <c r="BP112" s="295">
        <f t="shared" si="74"/>
        <v>125.88392632452809</v>
      </c>
      <c r="BQ112" s="295">
        <f t="shared" si="74"/>
        <v>128.40120266798289</v>
      </c>
      <c r="BR112" s="295">
        <f t="shared" si="74"/>
        <v>130.96881649593101</v>
      </c>
      <c r="BS112" s="295">
        <f t="shared" si="74"/>
        <v>133.58777439724048</v>
      </c>
      <c r="BT112" s="295">
        <f t="shared" si="74"/>
        <v>136.25910308934078</v>
      </c>
      <c r="BU112" s="295">
        <f t="shared" si="74"/>
        <v>138.98384982072974</v>
      </c>
      <c r="BV112" s="295">
        <f t="shared" si="74"/>
        <v>141.76308278152936</v>
      </c>
      <c r="BW112" s="295">
        <f t="shared" si="74"/>
        <v>144.59789152225133</v>
      </c>
      <c r="BX112" s="295">
        <f t="shared" ref="BX112:CO112" si="75" xml:space="preserve"> SUM( BX109:BX111 )</f>
        <v>147.48938738093653</v>
      </c>
      <c r="BY112" s="295">
        <f t="shared" si="75"/>
        <v>150.43870391883621</v>
      </c>
      <c r="BZ112" s="295">
        <f t="shared" si="75"/>
        <v>153.44699736480496</v>
      </c>
      <c r="CA112" s="295">
        <f t="shared" si="75"/>
        <v>156.51544706858044</v>
      </c>
      <c r="CB112" s="295">
        <f t="shared" si="75"/>
        <v>159.64525596312734</v>
      </c>
      <c r="CC112" s="295">
        <f t="shared" si="75"/>
        <v>162.83765103622625</v>
      </c>
      <c r="CD112" s="295">
        <f t="shared" si="75"/>
        <v>166.09388381149338</v>
      </c>
      <c r="CE112" s="295">
        <f t="shared" si="75"/>
        <v>169.41523083901885</v>
      </c>
      <c r="CF112" s="295">
        <f t="shared" si="75"/>
        <v>172.80299419581607</v>
      </c>
      <c r="CG112" s="295">
        <f t="shared" si="75"/>
        <v>176.25850199627882</v>
      </c>
      <c r="CH112" s="295">
        <f t="shared" si="75"/>
        <v>179.78310891284562</v>
      </c>
      <c r="CI112" s="295">
        <f t="shared" si="75"/>
        <v>183.37819670707569</v>
      </c>
      <c r="CJ112" s="295">
        <f t="shared" si="75"/>
        <v>187.0451747713449</v>
      </c>
      <c r="CK112" s="295">
        <f t="shared" si="75"/>
        <v>190.78548068137383</v>
      </c>
      <c r="CL112" s="295">
        <f t="shared" si="75"/>
        <v>194.60058075980456</v>
      </c>
      <c r="CM112" s="295">
        <f t="shared" si="75"/>
        <v>198.49197065104738</v>
      </c>
      <c r="CN112" s="295">
        <f t="shared" si="75"/>
        <v>202.46117590762231</v>
      </c>
      <c r="CO112" s="295">
        <f t="shared" si="75"/>
        <v>206.50975258822589</v>
      </c>
    </row>
    <row r="113" spans="1:93" outlineLevel="1" x14ac:dyDescent="0.2">
      <c r="I113" s="217"/>
    </row>
    <row r="114" spans="1:93" outlineLevel="1" x14ac:dyDescent="0.2">
      <c r="E114" t="s">
        <v>304</v>
      </c>
      <c r="H114" s="78" t="s">
        <v>8</v>
      </c>
      <c r="I114" s="217"/>
      <c r="K114" s="83">
        <f xml:space="preserve"> K112 * 1000 * 1000 * J107</f>
        <v>0</v>
      </c>
      <c r="L114" s="83">
        <f t="shared" ref="L114:BW114" si="76" xml:space="preserve"> L112 * 1000 * 1000 * K107</f>
        <v>11.797848071232973</v>
      </c>
      <c r="M114" s="83">
        <f t="shared" si="76"/>
        <v>37.751297616194243</v>
      </c>
      <c r="N114" s="83">
        <f t="shared" si="76"/>
        <v>40.749975512939365</v>
      </c>
      <c r="O114" s="83">
        <f t="shared" si="76"/>
        <v>44.830195567154377</v>
      </c>
      <c r="P114" s="83">
        <f t="shared" si="76"/>
        <v>49.075011959224113</v>
      </c>
      <c r="Q114" s="83">
        <f t="shared" si="76"/>
        <v>51.726976402302029</v>
      </c>
      <c r="R114" s="83">
        <f t="shared" si="76"/>
        <v>49.150231288952398</v>
      </c>
      <c r="S114" s="83">
        <f t="shared" si="76"/>
        <v>51.915811281783533</v>
      </c>
      <c r="T114" s="83">
        <f t="shared" si="76"/>
        <v>53.689785148775464</v>
      </c>
      <c r="U114" s="83">
        <f t="shared" si="76"/>
        <v>54.625845737441942</v>
      </c>
      <c r="V114" s="83">
        <f t="shared" si="76"/>
        <v>55.718188129603902</v>
      </c>
      <c r="W114" s="83">
        <f t="shared" si="76"/>
        <v>56.83237387971495</v>
      </c>
      <c r="X114" s="83">
        <f t="shared" si="76"/>
        <v>58.114821987452686</v>
      </c>
      <c r="Y114" s="83">
        <f t="shared" si="76"/>
        <v>59.128031377825188</v>
      </c>
      <c r="Z114" s="83">
        <f t="shared" si="76"/>
        <v>60.310403098887804</v>
      </c>
      <c r="AA114" s="83">
        <f t="shared" si="76"/>
        <v>61.516418476845331</v>
      </c>
      <c r="AB114" s="83">
        <f t="shared" si="76"/>
        <v>62.904564160103376</v>
      </c>
      <c r="AC114" s="83">
        <f t="shared" si="76"/>
        <v>64.001280848284352</v>
      </c>
      <c r="AD114" s="83">
        <f t="shared" si="76"/>
        <v>65.281101989347704</v>
      </c>
      <c r="AE114" s="83">
        <f t="shared" si="76"/>
        <v>66.586515464367565</v>
      </c>
      <c r="AF114" s="83">
        <f t="shared" si="76"/>
        <v>68.089070169171251</v>
      </c>
      <c r="AG114" s="83">
        <f t="shared" si="76"/>
        <v>69.276176709599596</v>
      </c>
      <c r="AH114" s="83">
        <f t="shared" si="76"/>
        <v>70.661478915271999</v>
      </c>
      <c r="AI114" s="83">
        <f t="shared" si="76"/>
        <v>72.074482739194565</v>
      </c>
      <c r="AJ114" s="83">
        <f t="shared" si="76"/>
        <v>73.700875896740428</v>
      </c>
      <c r="AK114" s="83">
        <f t="shared" si="76"/>
        <v>74.985822094345252</v>
      </c>
      <c r="AL114" s="83">
        <f t="shared" si="76"/>
        <v>76.485298966126166</v>
      </c>
      <c r="AM114" s="83">
        <f t="shared" si="76"/>
        <v>78.014760584705982</v>
      </c>
      <c r="AN114" s="83">
        <f t="shared" si="76"/>
        <v>79.775198786693167</v>
      </c>
      <c r="AO114" s="83">
        <f t="shared" si="76"/>
        <v>81.166048448883714</v>
      </c>
      <c r="AP114" s="83">
        <f t="shared" si="76"/>
        <v>82.7891101027231</v>
      </c>
      <c r="AQ114" s="83">
        <f t="shared" si="76"/>
        <v>84.444627804164938</v>
      </c>
      <c r="AR114" s="83">
        <f t="shared" si="76"/>
        <v>86.350158855274614</v>
      </c>
      <c r="AS114" s="83">
        <f t="shared" si="76"/>
        <v>87.855640397164393</v>
      </c>
      <c r="AT114" s="83">
        <f t="shared" si="76"/>
        <v>89.612472517579121</v>
      </c>
      <c r="AU114" s="83">
        <f t="shared" si="76"/>
        <v>91.404435667548327</v>
      </c>
      <c r="AV114" s="83">
        <f t="shared" si="76"/>
        <v>93.467017917038433</v>
      </c>
      <c r="AW114" s="83">
        <f t="shared" si="76"/>
        <v>95.09657913748066</v>
      </c>
      <c r="AX114" s="83">
        <f t="shared" si="76"/>
        <v>96.998206898829082</v>
      </c>
      <c r="AY114" s="83">
        <f t="shared" si="76"/>
        <v>98.937861139947088</v>
      </c>
      <c r="AZ114" s="83">
        <f t="shared" si="76"/>
        <v>101.17043852746021</v>
      </c>
      <c r="BA114" s="83">
        <f t="shared" si="76"/>
        <v>102.9343058996473</v>
      </c>
      <c r="BB114" s="83">
        <f t="shared" si="76"/>
        <v>104.99266315570496</v>
      </c>
      <c r="BC114" s="83">
        <f t="shared" si="76"/>
        <v>107.09218098069576</v>
      </c>
      <c r="BD114" s="83">
        <f t="shared" si="76"/>
        <v>109.50876426723731</v>
      </c>
      <c r="BE114" s="83">
        <f t="shared" si="76"/>
        <v>111.41800711594833</v>
      </c>
      <c r="BF114" s="83">
        <f t="shared" si="76"/>
        <v>113.64601129199221</v>
      </c>
      <c r="BG114" s="83">
        <f t="shared" si="76"/>
        <v>115.91856843336882</v>
      </c>
      <c r="BH114" s="83">
        <f t="shared" si="76"/>
        <v>118.53432312722828</v>
      </c>
      <c r="BI114" s="83">
        <f t="shared" si="76"/>
        <v>120.60092309547535</v>
      </c>
      <c r="BJ114" s="83">
        <f t="shared" si="76"/>
        <v>123.01255625286836</v>
      </c>
      <c r="BK114" s="83">
        <f t="shared" si="76"/>
        <v>125.47241436854995</v>
      </c>
      <c r="BL114" s="83">
        <f t="shared" si="76"/>
        <v>128.30375589795361</v>
      </c>
      <c r="BM114" s="83">
        <f t="shared" si="76"/>
        <v>130.54068213897239</v>
      </c>
      <c r="BN114" s="83">
        <f t="shared" si="76"/>
        <v>133.15107872097718</v>
      </c>
      <c r="BO114" s="83">
        <f t="shared" si="76"/>
        <v>135.81367489473899</v>
      </c>
      <c r="BP114" s="83">
        <f t="shared" si="76"/>
        <v>138.8783716244991</v>
      </c>
      <c r="BQ114" s="83">
        <f t="shared" si="76"/>
        <v>141.29966219095675</v>
      </c>
      <c r="BR114" s="83">
        <f t="shared" si="76"/>
        <v>144.12520400043675</v>
      </c>
      <c r="BS114" s="83">
        <f t="shared" si="76"/>
        <v>147.00724761886184</v>
      </c>
      <c r="BT114" s="83">
        <f t="shared" si="76"/>
        <v>150.32453235751379</v>
      </c>
      <c r="BU114" s="83">
        <f t="shared" si="76"/>
        <v>152.94538229870219</v>
      </c>
      <c r="BV114" s="83">
        <f t="shared" si="76"/>
        <v>156.00380130375154</v>
      </c>
      <c r="BW114" s="83">
        <f t="shared" si="76"/>
        <v>159.12337891764466</v>
      </c>
      <c r="BX114" s="83">
        <f t="shared" ref="BX114:CO114" si="77" xml:space="preserve"> BX112 * 1000 * 1000 * BW107</f>
        <v>162.71406961484618</v>
      </c>
      <c r="BY114" s="83">
        <f t="shared" si="77"/>
        <v>165.55092633472191</v>
      </c>
      <c r="BZ114" s="83">
        <f t="shared" si="77"/>
        <v>168.86141594739146</v>
      </c>
      <c r="CA114" s="83">
        <f t="shared" si="77"/>
        <v>172.23810477572385</v>
      </c>
      <c r="CB114" s="83">
        <f t="shared" si="77"/>
        <v>176.12473516736409</v>
      </c>
      <c r="CC114" s="83">
        <f t="shared" si="77"/>
        <v>179.19540164186466</v>
      </c>
      <c r="CD114" s="83">
        <f t="shared" si="77"/>
        <v>182.77873716832462</v>
      </c>
      <c r="CE114" s="83">
        <f t="shared" si="77"/>
        <v>186.43372795701541</v>
      </c>
      <c r="CF114" s="83">
        <f t="shared" si="77"/>
        <v>190.64068897791165</v>
      </c>
      <c r="CG114" s="83">
        <f t="shared" si="77"/>
        <v>193.96443547929832</v>
      </c>
      <c r="CH114" s="83">
        <f t="shared" si="77"/>
        <v>197.8431044973338</v>
      </c>
      <c r="CI114" s="83">
        <f t="shared" si="77"/>
        <v>201.79933450387881</v>
      </c>
      <c r="CJ114" s="83">
        <f t="shared" si="77"/>
        <v>206.353027355509</v>
      </c>
      <c r="CK114" s="83">
        <f t="shared" si="77"/>
        <v>209.95071238487267</v>
      </c>
      <c r="CL114" s="83">
        <f t="shared" si="77"/>
        <v>214.1490558669106</v>
      </c>
      <c r="CM114" s="83">
        <f t="shared" si="77"/>
        <v>218.43135280541912</v>
      </c>
      <c r="CN114" s="83">
        <f t="shared" si="77"/>
        <v>222.79928200130709</v>
      </c>
      <c r="CO114" s="83">
        <f t="shared" si="77"/>
        <v>227.25455582613804</v>
      </c>
    </row>
    <row r="115" spans="1:93" outlineLevel="1" x14ac:dyDescent="0.2">
      <c r="G115" s="286"/>
      <c r="I115" s="217"/>
    </row>
    <row r="116" spans="1:93" outlineLevel="1" x14ac:dyDescent="0.2">
      <c r="B116" s="61" t="s">
        <v>305</v>
      </c>
      <c r="I116" s="217"/>
    </row>
    <row r="117" spans="1:93" outlineLevel="1" x14ac:dyDescent="0.2">
      <c r="E117" s="18" t="str">
        <f xml:space="preserve"> UserInput!E11</f>
        <v>Fewer than 10 plots - no boundary meter</v>
      </c>
      <c r="G117" s="55" t="b">
        <f xml:space="preserve"> UserInput!G11</f>
        <v>0</v>
      </c>
      <c r="H117" s="79" t="str">
        <f xml:space="preserve"> UserInput!H11</f>
        <v>Boolean</v>
      </c>
      <c r="I117" s="217"/>
    </row>
    <row r="118" spans="1:93" outlineLevel="1" x14ac:dyDescent="0.2">
      <c r="E118" s="18" t="str">
        <f xml:space="preserve"> InpC!E$29</f>
        <v>Overhead rate</v>
      </c>
      <c r="G118" s="326">
        <f xml:space="preserve"> InpC!G$29</f>
        <v>4.3400000000000001E-2</v>
      </c>
      <c r="H118" s="79" t="str">
        <f xml:space="preserve"> InpC!H$29</f>
        <v>%</v>
      </c>
      <c r="I118" s="218"/>
    </row>
    <row r="119" spans="1:93" outlineLevel="1" x14ac:dyDescent="0.2">
      <c r="E119" s="18" t="str">
        <f xml:space="preserve"> InpC!E33</f>
        <v>Sampling and testing per 5000 population</v>
      </c>
      <c r="G119" s="54">
        <f xml:space="preserve"> InpC!G33</f>
        <v>780</v>
      </c>
      <c r="H119" s="80" t="str">
        <f xml:space="preserve"> InpC!H33</f>
        <v>£</v>
      </c>
      <c r="I119" s="217"/>
    </row>
    <row r="120" spans="1:93" outlineLevel="1" x14ac:dyDescent="0.2">
      <c r="E120" t="str">
        <f xml:space="preserve"> E37</f>
        <v>Total population</v>
      </c>
      <c r="G120" s="55">
        <f xml:space="preserve"> G37</f>
        <v>191.68</v>
      </c>
      <c r="H120" s="78" t="str">
        <f xml:space="preserve"> H37</f>
        <v>People</v>
      </c>
      <c r="I120" s="217"/>
    </row>
    <row r="121" spans="1:93" outlineLevel="1" x14ac:dyDescent="0.2">
      <c r="E121" s="20" t="s">
        <v>305</v>
      </c>
      <c r="G121" s="172">
        <f xml:space="preserve"> G119 * ROUNDUP( G120 / 5000, 0 )</f>
        <v>780</v>
      </c>
      <c r="H121" s="80" t="str">
        <f xml:space="preserve"> InpC!H33</f>
        <v>£</v>
      </c>
      <c r="I121" s="217"/>
      <c r="K121" s="55">
        <f t="shared" ref="K121:AP121" si="78" xml:space="preserve"> $G121 * K$6 * K$8 * ( 1 + $G$118 ) * ( 1 - $G$117 )</f>
        <v>813.85200000000009</v>
      </c>
      <c r="L121" s="55">
        <f t="shared" si="78"/>
        <v>823.88148198681597</v>
      </c>
      <c r="M121" s="55">
        <f t="shared" si="78"/>
        <v>835.74796252100998</v>
      </c>
      <c r="N121" s="55">
        <f t="shared" si="78"/>
        <v>849.85187072705298</v>
      </c>
      <c r="O121" s="55">
        <f t="shared" si="78"/>
        <v>864.9041397357139</v>
      </c>
      <c r="P121" s="55">
        <f t="shared" si="78"/>
        <v>880.44718098051942</v>
      </c>
      <c r="Q121" s="55">
        <f t="shared" si="78"/>
        <v>896.74939315643348</v>
      </c>
      <c r="R121" s="55">
        <f t="shared" si="78"/>
        <v>913.76683450398457</v>
      </c>
      <c r="S121" s="55">
        <f t="shared" si="78"/>
        <v>931.1072125741332</v>
      </c>
      <c r="T121" s="55">
        <f t="shared" si="78"/>
        <v>948.77665567516453</v>
      </c>
      <c r="U121" s="55">
        <f t="shared" si="78"/>
        <v>966.7814084110953</v>
      </c>
      <c r="V121" s="55">
        <f t="shared" si="78"/>
        <v>985.127833888596</v>
      </c>
      <c r="W121" s="55">
        <f t="shared" si="78"/>
        <v>1003.8224159657926</v>
      </c>
      <c r="X121" s="55">
        <f t="shared" si="78"/>
        <v>1022.8717615437436</v>
      </c>
      <c r="Y121" s="55">
        <f t="shared" si="78"/>
        <v>1042.2826029014027</v>
      </c>
      <c r="Z121" s="55">
        <f t="shared" si="78"/>
        <v>1062.0618000748914</v>
      </c>
      <c r="AA121" s="55">
        <f t="shared" si="78"/>
        <v>1082.2163432819211</v>
      </c>
      <c r="AB121" s="55">
        <f t="shared" si="78"/>
        <v>1102.7533553922246</v>
      </c>
      <c r="AC121" s="55">
        <f t="shared" si="78"/>
        <v>1123.6800944448694</v>
      </c>
      <c r="AD121" s="55">
        <f t="shared" si="78"/>
        <v>1145.0039562133379</v>
      </c>
      <c r="AE121" s="55">
        <f t="shared" si="78"/>
        <v>1166.73247681929</v>
      </c>
      <c r="AF121" s="55">
        <f t="shared" si="78"/>
        <v>1188.8733353959194</v>
      </c>
      <c r="AG121" s="55">
        <f t="shared" si="78"/>
        <v>1211.434356801861</v>
      </c>
      <c r="AH121" s="55">
        <f t="shared" si="78"/>
        <v>1234.4235143865906</v>
      </c>
      <c r="AI121" s="55">
        <f t="shared" si="78"/>
        <v>1257.8489328083085</v>
      </c>
      <c r="AJ121" s="55">
        <f t="shared" si="78"/>
        <v>1281.7188909052984</v>
      </c>
      <c r="AK121" s="55">
        <f t="shared" si="78"/>
        <v>1306.0418246217689</v>
      </c>
      <c r="AL121" s="55">
        <f t="shared" si="78"/>
        <v>1330.8263299892258</v>
      </c>
      <c r="AM121" s="55">
        <f t="shared" si="78"/>
        <v>1356.0811661644173</v>
      </c>
      <c r="AN121" s="55">
        <f t="shared" si="78"/>
        <v>1381.81525852493</v>
      </c>
      <c r="AO121" s="55">
        <f t="shared" si="78"/>
        <v>1408.0377018235304</v>
      </c>
      <c r="AP121" s="55">
        <f t="shared" si="78"/>
        <v>1434.7577634023651</v>
      </c>
      <c r="AQ121" s="55">
        <f t="shared" ref="AQ121:BV121" si="79" xml:space="preserve"> $G121 * AQ$6 * AQ$8 * ( 1 + $G$118 ) * ( 1 - $G$117 )</f>
        <v>1461.9848864681553</v>
      </c>
      <c r="AR121" s="55">
        <f t="shared" si="79"/>
        <v>1489.7286934295478</v>
      </c>
      <c r="AS121" s="55">
        <f t="shared" si="79"/>
        <v>1517.9989892977921</v>
      </c>
      <c r="AT121" s="55">
        <f t="shared" si="79"/>
        <v>1546.805765151958</v>
      </c>
      <c r="AU121" s="55">
        <f t="shared" si="79"/>
        <v>1576.1592016699076</v>
      </c>
      <c r="AV121" s="55">
        <f t="shared" si="79"/>
        <v>1606.0696727262748</v>
      </c>
      <c r="AW121" s="55">
        <f t="shared" si="79"/>
        <v>1636.5477490587245</v>
      </c>
      <c r="AX121" s="55">
        <f t="shared" si="79"/>
        <v>1667.6042020037839</v>
      </c>
      <c r="AY121" s="55">
        <f t="shared" si="79"/>
        <v>1699.2500073035692</v>
      </c>
      <c r="AZ121" s="55">
        <f t="shared" si="79"/>
        <v>1731.4963489847498</v>
      </c>
      <c r="BA121" s="55">
        <f t="shared" si="79"/>
        <v>1764.3546233111272</v>
      </c>
      <c r="BB121" s="55">
        <f t="shared" si="79"/>
        <v>1797.8364428112159</v>
      </c>
      <c r="BC121" s="55">
        <f t="shared" si="79"/>
        <v>1831.9536403822572</v>
      </c>
      <c r="BD121" s="55">
        <f t="shared" si="79"/>
        <v>1866.7182734721166</v>
      </c>
      <c r="BE121" s="55">
        <f t="shared" si="79"/>
        <v>1902.1426283405362</v>
      </c>
      <c r="BF121" s="55">
        <f t="shared" si="79"/>
        <v>1938.239224401254</v>
      </c>
      <c r="BG121" s="55">
        <f t="shared" si="79"/>
        <v>1975.0208186465231</v>
      </c>
      <c r="BH121" s="55">
        <f t="shared" si="79"/>
        <v>2012.5004101555928</v>
      </c>
      <c r="BI121" s="55">
        <f t="shared" si="79"/>
        <v>2050.6912446887482</v>
      </c>
      <c r="BJ121" s="55">
        <f t="shared" si="79"/>
        <v>2089.6068193685287</v>
      </c>
      <c r="BK121" s="55">
        <f t="shared" si="79"/>
        <v>2129.2608874497805</v>
      </c>
      <c r="BL121" s="55">
        <f t="shared" si="79"/>
        <v>2169.6674631802307</v>
      </c>
      <c r="BM121" s="55">
        <f t="shared" si="79"/>
        <v>2210.8408267533</v>
      </c>
      <c r="BN121" s="55">
        <f t="shared" si="79"/>
        <v>2252.7955293549026</v>
      </c>
      <c r="BO121" s="55">
        <f t="shared" si="79"/>
        <v>2295.5463983060163</v>
      </c>
      <c r="BP121" s="55">
        <f t="shared" si="79"/>
        <v>2339.1085423028508</v>
      </c>
      <c r="BQ121" s="55">
        <f t="shared" si="79"/>
        <v>2383.4973567564452</v>
      </c>
      <c r="BR121" s="55">
        <f t="shared" si="79"/>
        <v>2428.7285292336037</v>
      </c>
      <c r="BS121" s="55">
        <f t="shared" si="79"/>
        <v>2474.8180450010782</v>
      </c>
      <c r="BT121" s="55">
        <f t="shared" si="79"/>
        <v>2521.7821926749643</v>
      </c>
      <c r="BU121" s="55">
        <f t="shared" si="79"/>
        <v>2569.637569977303</v>
      </c>
      <c r="BV121" s="55">
        <f t="shared" si="79"/>
        <v>2618.4010896019249</v>
      </c>
      <c r="BW121" s="55">
        <f t="shared" ref="BW121:CO121" si="80" xml:space="preserve"> $G121 * BW$6 * BW$8 * ( 1 + $G$118 ) * ( 1 - $G$117 )</f>
        <v>2668.0899851916115</v>
      </c>
      <c r="BX121" s="55">
        <f t="shared" si="80"/>
        <v>2718.7218174286763</v>
      </c>
      <c r="BY121" s="55">
        <f t="shared" si="80"/>
        <v>2770.3144802411384</v>
      </c>
      <c r="BZ121" s="55">
        <f t="shared" si="80"/>
        <v>2822.8862071266572</v>
      </c>
      <c r="CA121" s="55">
        <f t="shared" si="80"/>
        <v>2876.4555775964827</v>
      </c>
      <c r="CB121" s="55">
        <f t="shared" si="80"/>
        <v>2931.0415237416896</v>
      </c>
      <c r="CC121" s="55">
        <f t="shared" si="80"/>
        <v>2986.6633369240149</v>
      </c>
      <c r="CD121" s="55">
        <f t="shared" si="80"/>
        <v>3043.34067459367</v>
      </c>
      <c r="CE121" s="55">
        <f t="shared" si="80"/>
        <v>3101.0935672365304</v>
      </c>
      <c r="CF121" s="55">
        <f t="shared" si="80"/>
        <v>3159.9424254531641</v>
      </c>
      <c r="CG121" s="55">
        <f t="shared" si="80"/>
        <v>3219.9080471721927</v>
      </c>
      <c r="CH121" s="55">
        <f t="shared" si="80"/>
        <v>3281.0116250005431</v>
      </c>
      <c r="CI121" s="55">
        <f t="shared" si="80"/>
        <v>3343.2747537131822</v>
      </c>
      <c r="CJ121" s="55">
        <f t="shared" si="80"/>
        <v>3406.7194378849799</v>
      </c>
      <c r="CK121" s="55">
        <f t="shared" si="80"/>
        <v>3471.3680996674093</v>
      </c>
      <c r="CL121" s="55">
        <f t="shared" si="80"/>
        <v>3537.2435867128129</v>
      </c>
      <c r="CM121" s="55">
        <f t="shared" si="80"/>
        <v>3604.3691802490494</v>
      </c>
      <c r="CN121" s="55">
        <f t="shared" si="80"/>
        <v>3672.7686033073805</v>
      </c>
      <c r="CO121" s="55">
        <f t="shared" si="80"/>
        <v>3742.4660291064829</v>
      </c>
    </row>
    <row r="122" spans="1:93" s="238" customFormat="1" ht="2.1" customHeight="1" outlineLevel="1" x14ac:dyDescent="0.2">
      <c r="A122" s="287"/>
      <c r="B122" s="288"/>
      <c r="D122" s="289"/>
      <c r="E122" s="290"/>
      <c r="G122" s="291"/>
      <c r="H122" s="292"/>
      <c r="I122" s="293"/>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294"/>
      <c r="AG122" s="294"/>
      <c r="AH122" s="294"/>
      <c r="AI122" s="294"/>
      <c r="AJ122" s="294"/>
      <c r="AK122" s="294"/>
      <c r="AL122" s="294"/>
      <c r="AM122" s="294"/>
      <c r="AN122" s="294"/>
      <c r="AO122" s="294"/>
      <c r="AP122" s="294"/>
      <c r="AQ122" s="294"/>
      <c r="AR122" s="294"/>
      <c r="AS122" s="294"/>
      <c r="AT122" s="294"/>
      <c r="AU122" s="294"/>
      <c r="AV122" s="294"/>
      <c r="AW122" s="294"/>
      <c r="AX122" s="294"/>
      <c r="AY122" s="294"/>
      <c r="AZ122" s="294"/>
      <c r="BA122" s="294"/>
      <c r="BB122" s="294"/>
      <c r="BC122" s="294"/>
      <c r="BD122" s="294"/>
      <c r="BE122" s="294"/>
      <c r="BF122" s="294"/>
      <c r="BG122" s="294"/>
      <c r="BH122" s="294"/>
      <c r="BI122" s="294"/>
      <c r="BJ122" s="294"/>
      <c r="BK122" s="294"/>
      <c r="BL122" s="294"/>
      <c r="BM122" s="294"/>
      <c r="BN122" s="294"/>
      <c r="BO122" s="294"/>
      <c r="BP122" s="294"/>
      <c r="BQ122" s="294"/>
      <c r="BR122" s="294"/>
      <c r="BS122" s="294"/>
      <c r="BT122" s="294"/>
      <c r="BU122" s="294"/>
      <c r="BV122" s="294"/>
      <c r="BW122" s="294"/>
      <c r="BX122" s="294"/>
      <c r="BY122" s="294"/>
      <c r="BZ122" s="294"/>
      <c r="CA122" s="294"/>
      <c r="CB122" s="294"/>
      <c r="CC122" s="294"/>
      <c r="CD122" s="294"/>
      <c r="CE122" s="294"/>
      <c r="CF122" s="294"/>
      <c r="CG122" s="294"/>
      <c r="CH122" s="294"/>
      <c r="CI122" s="294"/>
      <c r="CJ122" s="294"/>
      <c r="CK122" s="294"/>
      <c r="CL122" s="294"/>
      <c r="CM122" s="294"/>
      <c r="CN122" s="294"/>
      <c r="CO122" s="294"/>
    </row>
    <row r="123" spans="1:93" outlineLevel="1" x14ac:dyDescent="0.2">
      <c r="E123" t="s">
        <v>320</v>
      </c>
      <c r="H123" s="78" t="s">
        <v>8</v>
      </c>
      <c r="I123" s="217"/>
      <c r="K123" s="306">
        <f t="shared" ref="K123:AP123" si="81">SUM(K114:K122)</f>
        <v>813.85200000000009</v>
      </c>
      <c r="L123" s="306">
        <f t="shared" si="81"/>
        <v>835.67933005804889</v>
      </c>
      <c r="M123" s="306">
        <f t="shared" si="81"/>
        <v>873.49926013720426</v>
      </c>
      <c r="N123" s="306">
        <f t="shared" si="81"/>
        <v>890.60184623999237</v>
      </c>
      <c r="O123" s="306">
        <f t="shared" si="81"/>
        <v>909.73433530286832</v>
      </c>
      <c r="P123" s="306">
        <f t="shared" si="81"/>
        <v>929.52219293974349</v>
      </c>
      <c r="Q123" s="306">
        <f t="shared" si="81"/>
        <v>948.47636955873554</v>
      </c>
      <c r="R123" s="306">
        <f t="shared" si="81"/>
        <v>962.91706579293691</v>
      </c>
      <c r="S123" s="306">
        <f t="shared" si="81"/>
        <v>983.02302385591679</v>
      </c>
      <c r="T123" s="306">
        <f t="shared" si="81"/>
        <v>1002.46644082394</v>
      </c>
      <c r="U123" s="306">
        <f t="shared" si="81"/>
        <v>1021.4072541485373</v>
      </c>
      <c r="V123" s="306">
        <f t="shared" si="81"/>
        <v>1040.8460220181998</v>
      </c>
      <c r="W123" s="306">
        <f t="shared" si="81"/>
        <v>1060.6547898455076</v>
      </c>
      <c r="X123" s="306">
        <f t="shared" si="81"/>
        <v>1080.9865835311962</v>
      </c>
      <c r="Y123" s="306">
        <f t="shared" si="81"/>
        <v>1101.4106342792279</v>
      </c>
      <c r="Z123" s="306">
        <f t="shared" si="81"/>
        <v>1122.3722031737791</v>
      </c>
      <c r="AA123" s="306">
        <f t="shared" si="81"/>
        <v>1143.7327617587664</v>
      </c>
      <c r="AB123" s="306">
        <f t="shared" si="81"/>
        <v>1165.6579195523279</v>
      </c>
      <c r="AC123" s="306">
        <f t="shared" si="81"/>
        <v>1187.6813752931537</v>
      </c>
      <c r="AD123" s="306">
        <f t="shared" si="81"/>
        <v>1210.2850582026856</v>
      </c>
      <c r="AE123" s="306">
        <f t="shared" si="81"/>
        <v>1233.3189922836575</v>
      </c>
      <c r="AF123" s="306">
        <f t="shared" si="81"/>
        <v>1256.9624055650906</v>
      </c>
      <c r="AG123" s="306">
        <f t="shared" si="81"/>
        <v>1280.7105335114607</v>
      </c>
      <c r="AH123" s="306">
        <f t="shared" si="81"/>
        <v>1305.0849933018626</v>
      </c>
      <c r="AI123" s="306">
        <f t="shared" si="81"/>
        <v>1329.9234155475031</v>
      </c>
      <c r="AJ123" s="306">
        <f t="shared" si="81"/>
        <v>1355.4197668020388</v>
      </c>
      <c r="AK123" s="306">
        <f t="shared" si="81"/>
        <v>1381.0276467161141</v>
      </c>
      <c r="AL123" s="306">
        <f t="shared" si="81"/>
        <v>1407.311628955352</v>
      </c>
      <c r="AM123" s="306">
        <f t="shared" si="81"/>
        <v>1434.0959267491232</v>
      </c>
      <c r="AN123" s="306">
        <f t="shared" si="81"/>
        <v>1461.5904573116231</v>
      </c>
      <c r="AO123" s="306">
        <f t="shared" si="81"/>
        <v>1489.203750272414</v>
      </c>
      <c r="AP123" s="306">
        <f t="shared" si="81"/>
        <v>1517.5468735050881</v>
      </c>
      <c r="AQ123" s="306">
        <f t="shared" ref="AQ123:BV123" si="82">SUM(AQ114:AQ122)</f>
        <v>1546.4295142723201</v>
      </c>
      <c r="AR123" s="306">
        <f t="shared" si="82"/>
        <v>1576.0788522848225</v>
      </c>
      <c r="AS123" s="306">
        <f t="shared" si="82"/>
        <v>1605.8546296949567</v>
      </c>
      <c r="AT123" s="306">
        <f t="shared" si="82"/>
        <v>1636.4182376695371</v>
      </c>
      <c r="AU123" s="306">
        <f t="shared" si="82"/>
        <v>1667.5636373374559</v>
      </c>
      <c r="AV123" s="306">
        <f t="shared" si="82"/>
        <v>1699.5366906433132</v>
      </c>
      <c r="AW123" s="306">
        <f t="shared" si="82"/>
        <v>1731.6443281962052</v>
      </c>
      <c r="AX123" s="306">
        <f t="shared" si="82"/>
        <v>1764.602408902613</v>
      </c>
      <c r="AY123" s="306">
        <f t="shared" si="82"/>
        <v>1798.1878684435162</v>
      </c>
      <c r="AZ123" s="306">
        <f t="shared" si="82"/>
        <v>1832.66678751221</v>
      </c>
      <c r="BA123" s="306">
        <f t="shared" si="82"/>
        <v>1867.2889292107745</v>
      </c>
      <c r="BB123" s="306">
        <f t="shared" si="82"/>
        <v>1902.8291059669209</v>
      </c>
      <c r="BC123" s="306">
        <f t="shared" si="82"/>
        <v>1939.0458213629529</v>
      </c>
      <c r="BD123" s="306">
        <f t="shared" si="82"/>
        <v>1976.2270377393538</v>
      </c>
      <c r="BE123" s="306">
        <f t="shared" si="82"/>
        <v>2013.5606354564845</v>
      </c>
      <c r="BF123" s="306">
        <f t="shared" si="82"/>
        <v>2051.8852356932462</v>
      </c>
      <c r="BG123" s="306">
        <f t="shared" si="82"/>
        <v>2090.9393870798922</v>
      </c>
      <c r="BH123" s="306">
        <f t="shared" si="82"/>
        <v>2131.034733282821</v>
      </c>
      <c r="BI123" s="306">
        <f t="shared" si="82"/>
        <v>2171.2921677842237</v>
      </c>
      <c r="BJ123" s="306">
        <f t="shared" si="82"/>
        <v>2212.619375621397</v>
      </c>
      <c r="BK123" s="306">
        <f t="shared" si="82"/>
        <v>2254.7333018183303</v>
      </c>
      <c r="BL123" s="306">
        <f t="shared" si="82"/>
        <v>2297.9712190781843</v>
      </c>
      <c r="BM123" s="306">
        <f t="shared" si="82"/>
        <v>2341.3815088922724</v>
      </c>
      <c r="BN123" s="306">
        <f t="shared" si="82"/>
        <v>2385.9466080758798</v>
      </c>
      <c r="BO123" s="306">
        <f t="shared" si="82"/>
        <v>2431.3600732007553</v>
      </c>
      <c r="BP123" s="306">
        <f t="shared" si="82"/>
        <v>2477.9869139273496</v>
      </c>
      <c r="BQ123" s="306">
        <f t="shared" si="82"/>
        <v>2524.7970189474022</v>
      </c>
      <c r="BR123" s="306">
        <f t="shared" si="82"/>
        <v>2572.8537332340406</v>
      </c>
      <c r="BS123" s="306">
        <f t="shared" si="82"/>
        <v>2621.8252926199402</v>
      </c>
      <c r="BT123" s="306">
        <f t="shared" si="82"/>
        <v>2672.1067250324782</v>
      </c>
      <c r="BU123" s="306">
        <f t="shared" si="82"/>
        <v>2722.582952276005</v>
      </c>
      <c r="BV123" s="306">
        <f t="shared" si="82"/>
        <v>2774.4048909056764</v>
      </c>
      <c r="BW123" s="306">
        <f t="shared" ref="BW123:CO123" si="83">SUM(BW114:BW122)</f>
        <v>2827.213364109256</v>
      </c>
      <c r="BX123" s="306">
        <f t="shared" si="83"/>
        <v>2881.4358870435226</v>
      </c>
      <c r="BY123" s="306">
        <f t="shared" si="83"/>
        <v>2935.8654065758601</v>
      </c>
      <c r="BZ123" s="306">
        <f t="shared" si="83"/>
        <v>2991.7476230740485</v>
      </c>
      <c r="CA123" s="306">
        <f t="shared" si="83"/>
        <v>3048.6936823722067</v>
      </c>
      <c r="CB123" s="306">
        <f t="shared" si="83"/>
        <v>3107.1662589090538</v>
      </c>
      <c r="CC123" s="306">
        <f t="shared" si="83"/>
        <v>3165.8587385658793</v>
      </c>
      <c r="CD123" s="306">
        <f t="shared" si="83"/>
        <v>3226.1194117619948</v>
      </c>
      <c r="CE123" s="306">
        <f t="shared" si="83"/>
        <v>3287.5272951935458</v>
      </c>
      <c r="CF123" s="306">
        <f t="shared" si="83"/>
        <v>3350.583114431076</v>
      </c>
      <c r="CG123" s="306">
        <f t="shared" si="83"/>
        <v>3413.8724826514908</v>
      </c>
      <c r="CH123" s="306">
        <f t="shared" si="83"/>
        <v>3478.8547294978771</v>
      </c>
      <c r="CI123" s="306">
        <f t="shared" si="83"/>
        <v>3545.0740882170612</v>
      </c>
      <c r="CJ123" s="306">
        <f t="shared" si="83"/>
        <v>3613.0724652404888</v>
      </c>
      <c r="CK123" s="306">
        <f t="shared" si="83"/>
        <v>3681.3188120522818</v>
      </c>
      <c r="CL123" s="306">
        <f t="shared" si="83"/>
        <v>3751.3926425797235</v>
      </c>
      <c r="CM123" s="306">
        <f t="shared" si="83"/>
        <v>3822.8005330544684</v>
      </c>
      <c r="CN123" s="306">
        <f t="shared" si="83"/>
        <v>3895.5678853086874</v>
      </c>
      <c r="CO123" s="306">
        <f t="shared" si="83"/>
        <v>3969.720584932621</v>
      </c>
    </row>
    <row r="124" spans="1:93" outlineLevel="1" x14ac:dyDescent="0.2">
      <c r="G124" s="139"/>
      <c r="I124" s="217"/>
    </row>
    <row r="125" spans="1:93" outlineLevel="1" x14ac:dyDescent="0.2">
      <c r="B125" s="61" t="s">
        <v>332</v>
      </c>
      <c r="G125" s="139"/>
      <c r="I125" s="217"/>
    </row>
    <row r="126" spans="1:93" outlineLevel="1" x14ac:dyDescent="0.2">
      <c r="E126" s="18" t="str">
        <f xml:space="preserve"> UserInput!E76</f>
        <v>Water: pumping costs</v>
      </c>
      <c r="G126" s="95">
        <f xml:space="preserve"> UserInput!G76</f>
        <v>0</v>
      </c>
      <c r="H126" s="80" t="str">
        <f xml:space="preserve"> UserInput!H76</f>
        <v>£</v>
      </c>
      <c r="I126" s="217"/>
      <c r="K126" s="55">
        <f t="shared" ref="K126:T130" si="84" xml:space="preserve"> $G126 * K$6 * K$8 * ( 1 + $G$118 )</f>
        <v>0</v>
      </c>
      <c r="L126" s="55">
        <f t="shared" si="84"/>
        <v>0</v>
      </c>
      <c r="M126" s="55">
        <f t="shared" si="84"/>
        <v>0</v>
      </c>
      <c r="N126" s="55">
        <f t="shared" si="84"/>
        <v>0</v>
      </c>
      <c r="O126" s="55">
        <f t="shared" si="84"/>
        <v>0</v>
      </c>
      <c r="P126" s="55">
        <f t="shared" si="84"/>
        <v>0</v>
      </c>
      <c r="Q126" s="55">
        <f t="shared" si="84"/>
        <v>0</v>
      </c>
      <c r="R126" s="55">
        <f t="shared" si="84"/>
        <v>0</v>
      </c>
      <c r="S126" s="55">
        <f t="shared" si="84"/>
        <v>0</v>
      </c>
      <c r="T126" s="55">
        <f t="shared" si="84"/>
        <v>0</v>
      </c>
      <c r="U126" s="55">
        <f t="shared" ref="U126:AD130" si="85" xml:space="preserve"> $G126 * U$6 * U$8 * ( 1 + $G$118 )</f>
        <v>0</v>
      </c>
      <c r="V126" s="55">
        <f t="shared" si="85"/>
        <v>0</v>
      </c>
      <c r="W126" s="55">
        <f t="shared" si="85"/>
        <v>0</v>
      </c>
      <c r="X126" s="55">
        <f t="shared" si="85"/>
        <v>0</v>
      </c>
      <c r="Y126" s="55">
        <f t="shared" si="85"/>
        <v>0</v>
      </c>
      <c r="Z126" s="55">
        <f t="shared" si="85"/>
        <v>0</v>
      </c>
      <c r="AA126" s="55">
        <f t="shared" si="85"/>
        <v>0</v>
      </c>
      <c r="AB126" s="55">
        <f t="shared" si="85"/>
        <v>0</v>
      </c>
      <c r="AC126" s="55">
        <f t="shared" si="85"/>
        <v>0</v>
      </c>
      <c r="AD126" s="55">
        <f t="shared" si="85"/>
        <v>0</v>
      </c>
      <c r="AE126" s="55">
        <f t="shared" ref="AE126:AN130" si="86" xml:space="preserve"> $G126 * AE$6 * AE$8 * ( 1 + $G$118 )</f>
        <v>0</v>
      </c>
      <c r="AF126" s="55">
        <f t="shared" si="86"/>
        <v>0</v>
      </c>
      <c r="AG126" s="55">
        <f t="shared" si="86"/>
        <v>0</v>
      </c>
      <c r="AH126" s="55">
        <f t="shared" si="86"/>
        <v>0</v>
      </c>
      <c r="AI126" s="55">
        <f t="shared" si="86"/>
        <v>0</v>
      </c>
      <c r="AJ126" s="55">
        <f t="shared" si="86"/>
        <v>0</v>
      </c>
      <c r="AK126" s="55">
        <f t="shared" si="86"/>
        <v>0</v>
      </c>
      <c r="AL126" s="55">
        <f t="shared" si="86"/>
        <v>0</v>
      </c>
      <c r="AM126" s="55">
        <f t="shared" si="86"/>
        <v>0</v>
      </c>
      <c r="AN126" s="55">
        <f t="shared" si="86"/>
        <v>0</v>
      </c>
      <c r="AO126" s="55">
        <f t="shared" ref="AO126:AX130" si="87" xml:space="preserve"> $G126 * AO$6 * AO$8 * ( 1 + $G$118 )</f>
        <v>0</v>
      </c>
      <c r="AP126" s="55">
        <f t="shared" si="87"/>
        <v>0</v>
      </c>
      <c r="AQ126" s="55">
        <f t="shared" si="87"/>
        <v>0</v>
      </c>
      <c r="AR126" s="55">
        <f t="shared" si="87"/>
        <v>0</v>
      </c>
      <c r="AS126" s="55">
        <f t="shared" si="87"/>
        <v>0</v>
      </c>
      <c r="AT126" s="55">
        <f t="shared" si="87"/>
        <v>0</v>
      </c>
      <c r="AU126" s="55">
        <f t="shared" si="87"/>
        <v>0</v>
      </c>
      <c r="AV126" s="55">
        <f t="shared" si="87"/>
        <v>0</v>
      </c>
      <c r="AW126" s="55">
        <f t="shared" si="87"/>
        <v>0</v>
      </c>
      <c r="AX126" s="55">
        <f t="shared" si="87"/>
        <v>0</v>
      </c>
      <c r="AY126" s="55">
        <f t="shared" ref="AY126:BH130" si="88" xml:space="preserve"> $G126 * AY$6 * AY$8 * ( 1 + $G$118 )</f>
        <v>0</v>
      </c>
      <c r="AZ126" s="55">
        <f t="shared" si="88"/>
        <v>0</v>
      </c>
      <c r="BA126" s="55">
        <f t="shared" si="88"/>
        <v>0</v>
      </c>
      <c r="BB126" s="55">
        <f t="shared" si="88"/>
        <v>0</v>
      </c>
      <c r="BC126" s="55">
        <f t="shared" si="88"/>
        <v>0</v>
      </c>
      <c r="BD126" s="55">
        <f t="shared" si="88"/>
        <v>0</v>
      </c>
      <c r="BE126" s="55">
        <f t="shared" si="88"/>
        <v>0</v>
      </c>
      <c r="BF126" s="55">
        <f t="shared" si="88"/>
        <v>0</v>
      </c>
      <c r="BG126" s="55">
        <f t="shared" si="88"/>
        <v>0</v>
      </c>
      <c r="BH126" s="55">
        <f t="shared" si="88"/>
        <v>0</v>
      </c>
      <c r="BI126" s="55">
        <f t="shared" ref="BI126:BR130" si="89" xml:space="preserve"> $G126 * BI$6 * BI$8 * ( 1 + $G$118 )</f>
        <v>0</v>
      </c>
      <c r="BJ126" s="55">
        <f t="shared" si="89"/>
        <v>0</v>
      </c>
      <c r="BK126" s="55">
        <f t="shared" si="89"/>
        <v>0</v>
      </c>
      <c r="BL126" s="55">
        <f t="shared" si="89"/>
        <v>0</v>
      </c>
      <c r="BM126" s="55">
        <f t="shared" si="89"/>
        <v>0</v>
      </c>
      <c r="BN126" s="55">
        <f t="shared" si="89"/>
        <v>0</v>
      </c>
      <c r="BO126" s="55">
        <f t="shared" si="89"/>
        <v>0</v>
      </c>
      <c r="BP126" s="55">
        <f t="shared" si="89"/>
        <v>0</v>
      </c>
      <c r="BQ126" s="55">
        <f t="shared" si="89"/>
        <v>0</v>
      </c>
      <c r="BR126" s="55">
        <f t="shared" si="89"/>
        <v>0</v>
      </c>
      <c r="BS126" s="55">
        <f t="shared" ref="BS126:CB130" si="90" xml:space="preserve"> $G126 * BS$6 * BS$8 * ( 1 + $G$118 )</f>
        <v>0</v>
      </c>
      <c r="BT126" s="55">
        <f t="shared" si="90"/>
        <v>0</v>
      </c>
      <c r="BU126" s="55">
        <f t="shared" si="90"/>
        <v>0</v>
      </c>
      <c r="BV126" s="55">
        <f t="shared" si="90"/>
        <v>0</v>
      </c>
      <c r="BW126" s="55">
        <f t="shared" si="90"/>
        <v>0</v>
      </c>
      <c r="BX126" s="55">
        <f t="shared" si="90"/>
        <v>0</v>
      </c>
      <c r="BY126" s="55">
        <f t="shared" si="90"/>
        <v>0</v>
      </c>
      <c r="BZ126" s="55">
        <f t="shared" si="90"/>
        <v>0</v>
      </c>
      <c r="CA126" s="55">
        <f t="shared" si="90"/>
        <v>0</v>
      </c>
      <c r="CB126" s="55">
        <f t="shared" si="90"/>
        <v>0</v>
      </c>
      <c r="CC126" s="55">
        <f t="shared" ref="CC126:CO130" si="91" xml:space="preserve"> $G126 * CC$6 * CC$8 * ( 1 + $G$118 )</f>
        <v>0</v>
      </c>
      <c r="CD126" s="55">
        <f t="shared" si="91"/>
        <v>0</v>
      </c>
      <c r="CE126" s="55">
        <f t="shared" si="91"/>
        <v>0</v>
      </c>
      <c r="CF126" s="55">
        <f t="shared" si="91"/>
        <v>0</v>
      </c>
      <c r="CG126" s="55">
        <f t="shared" si="91"/>
        <v>0</v>
      </c>
      <c r="CH126" s="55">
        <f t="shared" si="91"/>
        <v>0</v>
      </c>
      <c r="CI126" s="55">
        <f t="shared" si="91"/>
        <v>0</v>
      </c>
      <c r="CJ126" s="55">
        <f t="shared" si="91"/>
        <v>0</v>
      </c>
      <c r="CK126" s="55">
        <f t="shared" si="91"/>
        <v>0</v>
      </c>
      <c r="CL126" s="55">
        <f t="shared" si="91"/>
        <v>0</v>
      </c>
      <c r="CM126" s="55">
        <f t="shared" si="91"/>
        <v>0</v>
      </c>
      <c r="CN126" s="55">
        <f t="shared" si="91"/>
        <v>0</v>
      </c>
      <c r="CO126" s="55">
        <f t="shared" si="91"/>
        <v>0</v>
      </c>
    </row>
    <row r="127" spans="1:93" outlineLevel="1" x14ac:dyDescent="0.2">
      <c r="E127" s="18" t="str">
        <f xml:space="preserve"> UserInput!E77</f>
        <v>Water: other cost item 2 (specify)</v>
      </c>
      <c r="G127" s="95">
        <f xml:space="preserve"> UserInput!G77</f>
        <v>0</v>
      </c>
      <c r="H127" s="80" t="str">
        <f xml:space="preserve"> UserInput!H77</f>
        <v>£</v>
      </c>
      <c r="I127" s="217"/>
      <c r="K127" s="55">
        <f t="shared" si="84"/>
        <v>0</v>
      </c>
      <c r="L127" s="55">
        <f t="shared" si="84"/>
        <v>0</v>
      </c>
      <c r="M127" s="55">
        <f t="shared" si="84"/>
        <v>0</v>
      </c>
      <c r="N127" s="55">
        <f t="shared" si="84"/>
        <v>0</v>
      </c>
      <c r="O127" s="55">
        <f t="shared" si="84"/>
        <v>0</v>
      </c>
      <c r="P127" s="55">
        <f t="shared" si="84"/>
        <v>0</v>
      </c>
      <c r="Q127" s="55">
        <f t="shared" si="84"/>
        <v>0</v>
      </c>
      <c r="R127" s="55">
        <f t="shared" si="84"/>
        <v>0</v>
      </c>
      <c r="S127" s="55">
        <f t="shared" si="84"/>
        <v>0</v>
      </c>
      <c r="T127" s="55">
        <f t="shared" si="84"/>
        <v>0</v>
      </c>
      <c r="U127" s="55">
        <f t="shared" si="85"/>
        <v>0</v>
      </c>
      <c r="V127" s="55">
        <f t="shared" si="85"/>
        <v>0</v>
      </c>
      <c r="W127" s="55">
        <f t="shared" si="85"/>
        <v>0</v>
      </c>
      <c r="X127" s="55">
        <f t="shared" si="85"/>
        <v>0</v>
      </c>
      <c r="Y127" s="55">
        <f t="shared" si="85"/>
        <v>0</v>
      </c>
      <c r="Z127" s="55">
        <f t="shared" si="85"/>
        <v>0</v>
      </c>
      <c r="AA127" s="55">
        <f t="shared" si="85"/>
        <v>0</v>
      </c>
      <c r="AB127" s="55">
        <f t="shared" si="85"/>
        <v>0</v>
      </c>
      <c r="AC127" s="55">
        <f t="shared" si="85"/>
        <v>0</v>
      </c>
      <c r="AD127" s="55">
        <f t="shared" si="85"/>
        <v>0</v>
      </c>
      <c r="AE127" s="55">
        <f t="shared" si="86"/>
        <v>0</v>
      </c>
      <c r="AF127" s="55">
        <f t="shared" si="86"/>
        <v>0</v>
      </c>
      <c r="AG127" s="55">
        <f t="shared" si="86"/>
        <v>0</v>
      </c>
      <c r="AH127" s="55">
        <f t="shared" si="86"/>
        <v>0</v>
      </c>
      <c r="AI127" s="55">
        <f t="shared" si="86"/>
        <v>0</v>
      </c>
      <c r="AJ127" s="55">
        <f t="shared" si="86"/>
        <v>0</v>
      </c>
      <c r="AK127" s="55">
        <f t="shared" si="86"/>
        <v>0</v>
      </c>
      <c r="AL127" s="55">
        <f t="shared" si="86"/>
        <v>0</v>
      </c>
      <c r="AM127" s="55">
        <f t="shared" si="86"/>
        <v>0</v>
      </c>
      <c r="AN127" s="55">
        <f t="shared" si="86"/>
        <v>0</v>
      </c>
      <c r="AO127" s="55">
        <f t="shared" si="87"/>
        <v>0</v>
      </c>
      <c r="AP127" s="55">
        <f t="shared" si="87"/>
        <v>0</v>
      </c>
      <c r="AQ127" s="55">
        <f t="shared" si="87"/>
        <v>0</v>
      </c>
      <c r="AR127" s="55">
        <f t="shared" si="87"/>
        <v>0</v>
      </c>
      <c r="AS127" s="55">
        <f t="shared" si="87"/>
        <v>0</v>
      </c>
      <c r="AT127" s="55">
        <f t="shared" si="87"/>
        <v>0</v>
      </c>
      <c r="AU127" s="55">
        <f t="shared" si="87"/>
        <v>0</v>
      </c>
      <c r="AV127" s="55">
        <f t="shared" si="87"/>
        <v>0</v>
      </c>
      <c r="AW127" s="55">
        <f t="shared" si="87"/>
        <v>0</v>
      </c>
      <c r="AX127" s="55">
        <f t="shared" si="87"/>
        <v>0</v>
      </c>
      <c r="AY127" s="55">
        <f t="shared" si="88"/>
        <v>0</v>
      </c>
      <c r="AZ127" s="55">
        <f t="shared" si="88"/>
        <v>0</v>
      </c>
      <c r="BA127" s="55">
        <f t="shared" si="88"/>
        <v>0</v>
      </c>
      <c r="BB127" s="55">
        <f t="shared" si="88"/>
        <v>0</v>
      </c>
      <c r="BC127" s="55">
        <f t="shared" si="88"/>
        <v>0</v>
      </c>
      <c r="BD127" s="55">
        <f t="shared" si="88"/>
        <v>0</v>
      </c>
      <c r="BE127" s="55">
        <f t="shared" si="88"/>
        <v>0</v>
      </c>
      <c r="BF127" s="55">
        <f t="shared" si="88"/>
        <v>0</v>
      </c>
      <c r="BG127" s="55">
        <f t="shared" si="88"/>
        <v>0</v>
      </c>
      <c r="BH127" s="55">
        <f t="shared" si="88"/>
        <v>0</v>
      </c>
      <c r="BI127" s="55">
        <f t="shared" si="89"/>
        <v>0</v>
      </c>
      <c r="BJ127" s="55">
        <f t="shared" si="89"/>
        <v>0</v>
      </c>
      <c r="BK127" s="55">
        <f t="shared" si="89"/>
        <v>0</v>
      </c>
      <c r="BL127" s="55">
        <f t="shared" si="89"/>
        <v>0</v>
      </c>
      <c r="BM127" s="55">
        <f t="shared" si="89"/>
        <v>0</v>
      </c>
      <c r="BN127" s="55">
        <f t="shared" si="89"/>
        <v>0</v>
      </c>
      <c r="BO127" s="55">
        <f t="shared" si="89"/>
        <v>0</v>
      </c>
      <c r="BP127" s="55">
        <f t="shared" si="89"/>
        <v>0</v>
      </c>
      <c r="BQ127" s="55">
        <f t="shared" si="89"/>
        <v>0</v>
      </c>
      <c r="BR127" s="55">
        <f t="shared" si="89"/>
        <v>0</v>
      </c>
      <c r="BS127" s="55">
        <f t="shared" si="90"/>
        <v>0</v>
      </c>
      <c r="BT127" s="55">
        <f t="shared" si="90"/>
        <v>0</v>
      </c>
      <c r="BU127" s="55">
        <f t="shared" si="90"/>
        <v>0</v>
      </c>
      <c r="BV127" s="55">
        <f t="shared" si="90"/>
        <v>0</v>
      </c>
      <c r="BW127" s="55">
        <f t="shared" si="90"/>
        <v>0</v>
      </c>
      <c r="BX127" s="55">
        <f t="shared" si="90"/>
        <v>0</v>
      </c>
      <c r="BY127" s="55">
        <f t="shared" si="90"/>
        <v>0</v>
      </c>
      <c r="BZ127" s="55">
        <f t="shared" si="90"/>
        <v>0</v>
      </c>
      <c r="CA127" s="55">
        <f t="shared" si="90"/>
        <v>0</v>
      </c>
      <c r="CB127" s="55">
        <f t="shared" si="90"/>
        <v>0</v>
      </c>
      <c r="CC127" s="55">
        <f t="shared" si="91"/>
        <v>0</v>
      </c>
      <c r="CD127" s="55">
        <f t="shared" si="91"/>
        <v>0</v>
      </c>
      <c r="CE127" s="55">
        <f t="shared" si="91"/>
        <v>0</v>
      </c>
      <c r="CF127" s="55">
        <f t="shared" si="91"/>
        <v>0</v>
      </c>
      <c r="CG127" s="55">
        <f t="shared" si="91"/>
        <v>0</v>
      </c>
      <c r="CH127" s="55">
        <f t="shared" si="91"/>
        <v>0</v>
      </c>
      <c r="CI127" s="55">
        <f t="shared" si="91"/>
        <v>0</v>
      </c>
      <c r="CJ127" s="55">
        <f t="shared" si="91"/>
        <v>0</v>
      </c>
      <c r="CK127" s="55">
        <f t="shared" si="91"/>
        <v>0</v>
      </c>
      <c r="CL127" s="55">
        <f t="shared" si="91"/>
        <v>0</v>
      </c>
      <c r="CM127" s="55">
        <f t="shared" si="91"/>
        <v>0</v>
      </c>
      <c r="CN127" s="55">
        <f t="shared" si="91"/>
        <v>0</v>
      </c>
      <c r="CO127" s="55">
        <f t="shared" si="91"/>
        <v>0</v>
      </c>
    </row>
    <row r="128" spans="1:93" outlineLevel="1" x14ac:dyDescent="0.2">
      <c r="E128" s="18" t="str">
        <f xml:space="preserve"> UserInput!E78</f>
        <v>Water: other cost item 3 (specify)</v>
      </c>
      <c r="G128" s="95">
        <f xml:space="preserve"> UserInput!G78</f>
        <v>0</v>
      </c>
      <c r="H128" s="80" t="str">
        <f xml:space="preserve"> UserInput!H78</f>
        <v>£</v>
      </c>
      <c r="I128" s="217"/>
      <c r="K128" s="55">
        <f t="shared" si="84"/>
        <v>0</v>
      </c>
      <c r="L128" s="55">
        <f t="shared" si="84"/>
        <v>0</v>
      </c>
      <c r="M128" s="55">
        <f t="shared" si="84"/>
        <v>0</v>
      </c>
      <c r="N128" s="55">
        <f t="shared" si="84"/>
        <v>0</v>
      </c>
      <c r="O128" s="55">
        <f t="shared" si="84"/>
        <v>0</v>
      </c>
      <c r="P128" s="55">
        <f t="shared" si="84"/>
        <v>0</v>
      </c>
      <c r="Q128" s="55">
        <f t="shared" si="84"/>
        <v>0</v>
      </c>
      <c r="R128" s="55">
        <f t="shared" si="84"/>
        <v>0</v>
      </c>
      <c r="S128" s="55">
        <f t="shared" si="84"/>
        <v>0</v>
      </c>
      <c r="T128" s="55">
        <f t="shared" si="84"/>
        <v>0</v>
      </c>
      <c r="U128" s="55">
        <f t="shared" si="85"/>
        <v>0</v>
      </c>
      <c r="V128" s="55">
        <f t="shared" si="85"/>
        <v>0</v>
      </c>
      <c r="W128" s="55">
        <f t="shared" si="85"/>
        <v>0</v>
      </c>
      <c r="X128" s="55">
        <f t="shared" si="85"/>
        <v>0</v>
      </c>
      <c r="Y128" s="55">
        <f t="shared" si="85"/>
        <v>0</v>
      </c>
      <c r="Z128" s="55">
        <f t="shared" si="85"/>
        <v>0</v>
      </c>
      <c r="AA128" s="55">
        <f t="shared" si="85"/>
        <v>0</v>
      </c>
      <c r="AB128" s="55">
        <f t="shared" si="85"/>
        <v>0</v>
      </c>
      <c r="AC128" s="55">
        <f t="shared" si="85"/>
        <v>0</v>
      </c>
      <c r="AD128" s="55">
        <f t="shared" si="85"/>
        <v>0</v>
      </c>
      <c r="AE128" s="55">
        <f t="shared" si="86"/>
        <v>0</v>
      </c>
      <c r="AF128" s="55">
        <f t="shared" si="86"/>
        <v>0</v>
      </c>
      <c r="AG128" s="55">
        <f t="shared" si="86"/>
        <v>0</v>
      </c>
      <c r="AH128" s="55">
        <f t="shared" si="86"/>
        <v>0</v>
      </c>
      <c r="AI128" s="55">
        <f t="shared" si="86"/>
        <v>0</v>
      </c>
      <c r="AJ128" s="55">
        <f t="shared" si="86"/>
        <v>0</v>
      </c>
      <c r="AK128" s="55">
        <f t="shared" si="86"/>
        <v>0</v>
      </c>
      <c r="AL128" s="55">
        <f t="shared" si="86"/>
        <v>0</v>
      </c>
      <c r="AM128" s="55">
        <f t="shared" si="86"/>
        <v>0</v>
      </c>
      <c r="AN128" s="55">
        <f t="shared" si="86"/>
        <v>0</v>
      </c>
      <c r="AO128" s="55">
        <f t="shared" si="87"/>
        <v>0</v>
      </c>
      <c r="AP128" s="55">
        <f t="shared" si="87"/>
        <v>0</v>
      </c>
      <c r="AQ128" s="55">
        <f t="shared" si="87"/>
        <v>0</v>
      </c>
      <c r="AR128" s="55">
        <f t="shared" si="87"/>
        <v>0</v>
      </c>
      <c r="AS128" s="55">
        <f t="shared" si="87"/>
        <v>0</v>
      </c>
      <c r="AT128" s="55">
        <f t="shared" si="87"/>
        <v>0</v>
      </c>
      <c r="AU128" s="55">
        <f t="shared" si="87"/>
        <v>0</v>
      </c>
      <c r="AV128" s="55">
        <f t="shared" si="87"/>
        <v>0</v>
      </c>
      <c r="AW128" s="55">
        <f t="shared" si="87"/>
        <v>0</v>
      </c>
      <c r="AX128" s="55">
        <f t="shared" si="87"/>
        <v>0</v>
      </c>
      <c r="AY128" s="55">
        <f t="shared" si="88"/>
        <v>0</v>
      </c>
      <c r="AZ128" s="55">
        <f t="shared" si="88"/>
        <v>0</v>
      </c>
      <c r="BA128" s="55">
        <f t="shared" si="88"/>
        <v>0</v>
      </c>
      <c r="BB128" s="55">
        <f t="shared" si="88"/>
        <v>0</v>
      </c>
      <c r="BC128" s="55">
        <f t="shared" si="88"/>
        <v>0</v>
      </c>
      <c r="BD128" s="55">
        <f t="shared" si="88"/>
        <v>0</v>
      </c>
      <c r="BE128" s="55">
        <f t="shared" si="88"/>
        <v>0</v>
      </c>
      <c r="BF128" s="55">
        <f t="shared" si="88"/>
        <v>0</v>
      </c>
      <c r="BG128" s="55">
        <f t="shared" si="88"/>
        <v>0</v>
      </c>
      <c r="BH128" s="55">
        <f t="shared" si="88"/>
        <v>0</v>
      </c>
      <c r="BI128" s="55">
        <f t="shared" si="89"/>
        <v>0</v>
      </c>
      <c r="BJ128" s="55">
        <f t="shared" si="89"/>
        <v>0</v>
      </c>
      <c r="BK128" s="55">
        <f t="shared" si="89"/>
        <v>0</v>
      </c>
      <c r="BL128" s="55">
        <f t="shared" si="89"/>
        <v>0</v>
      </c>
      <c r="BM128" s="55">
        <f t="shared" si="89"/>
        <v>0</v>
      </c>
      <c r="BN128" s="55">
        <f t="shared" si="89"/>
        <v>0</v>
      </c>
      <c r="BO128" s="55">
        <f t="shared" si="89"/>
        <v>0</v>
      </c>
      <c r="BP128" s="55">
        <f t="shared" si="89"/>
        <v>0</v>
      </c>
      <c r="BQ128" s="55">
        <f t="shared" si="89"/>
        <v>0</v>
      </c>
      <c r="BR128" s="55">
        <f t="shared" si="89"/>
        <v>0</v>
      </c>
      <c r="BS128" s="55">
        <f t="shared" si="90"/>
        <v>0</v>
      </c>
      <c r="BT128" s="55">
        <f t="shared" si="90"/>
        <v>0</v>
      </c>
      <c r="BU128" s="55">
        <f t="shared" si="90"/>
        <v>0</v>
      </c>
      <c r="BV128" s="55">
        <f t="shared" si="90"/>
        <v>0</v>
      </c>
      <c r="BW128" s="55">
        <f t="shared" si="90"/>
        <v>0</v>
      </c>
      <c r="BX128" s="55">
        <f t="shared" si="90"/>
        <v>0</v>
      </c>
      <c r="BY128" s="55">
        <f t="shared" si="90"/>
        <v>0</v>
      </c>
      <c r="BZ128" s="55">
        <f t="shared" si="90"/>
        <v>0</v>
      </c>
      <c r="CA128" s="55">
        <f t="shared" si="90"/>
        <v>0</v>
      </c>
      <c r="CB128" s="55">
        <f t="shared" si="90"/>
        <v>0</v>
      </c>
      <c r="CC128" s="55">
        <f t="shared" si="91"/>
        <v>0</v>
      </c>
      <c r="CD128" s="55">
        <f t="shared" si="91"/>
        <v>0</v>
      </c>
      <c r="CE128" s="55">
        <f t="shared" si="91"/>
        <v>0</v>
      </c>
      <c r="CF128" s="55">
        <f t="shared" si="91"/>
        <v>0</v>
      </c>
      <c r="CG128" s="55">
        <f t="shared" si="91"/>
        <v>0</v>
      </c>
      <c r="CH128" s="55">
        <f t="shared" si="91"/>
        <v>0</v>
      </c>
      <c r="CI128" s="55">
        <f t="shared" si="91"/>
        <v>0</v>
      </c>
      <c r="CJ128" s="55">
        <f t="shared" si="91"/>
        <v>0</v>
      </c>
      <c r="CK128" s="55">
        <f t="shared" si="91"/>
        <v>0</v>
      </c>
      <c r="CL128" s="55">
        <f t="shared" si="91"/>
        <v>0</v>
      </c>
      <c r="CM128" s="55">
        <f t="shared" si="91"/>
        <v>0</v>
      </c>
      <c r="CN128" s="55">
        <f t="shared" si="91"/>
        <v>0</v>
      </c>
      <c r="CO128" s="55">
        <f t="shared" si="91"/>
        <v>0</v>
      </c>
    </row>
    <row r="129" spans="1:93" outlineLevel="1" x14ac:dyDescent="0.2">
      <c r="E129" s="18" t="str">
        <f xml:space="preserve"> UserInput!E79</f>
        <v>Water: other cost item 4 (specify)</v>
      </c>
      <c r="G129" s="95">
        <f xml:space="preserve"> UserInput!G79</f>
        <v>0</v>
      </c>
      <c r="H129" s="80" t="str">
        <f xml:space="preserve"> UserInput!H79</f>
        <v>£</v>
      </c>
      <c r="I129" s="217"/>
      <c r="K129" s="55">
        <f t="shared" si="84"/>
        <v>0</v>
      </c>
      <c r="L129" s="55">
        <f t="shared" si="84"/>
        <v>0</v>
      </c>
      <c r="M129" s="55">
        <f t="shared" si="84"/>
        <v>0</v>
      </c>
      <c r="N129" s="55">
        <f t="shared" si="84"/>
        <v>0</v>
      </c>
      <c r="O129" s="55">
        <f t="shared" si="84"/>
        <v>0</v>
      </c>
      <c r="P129" s="55">
        <f t="shared" si="84"/>
        <v>0</v>
      </c>
      <c r="Q129" s="55">
        <f t="shared" si="84"/>
        <v>0</v>
      </c>
      <c r="R129" s="55">
        <f t="shared" si="84"/>
        <v>0</v>
      </c>
      <c r="S129" s="55">
        <f t="shared" si="84"/>
        <v>0</v>
      </c>
      <c r="T129" s="55">
        <f t="shared" si="84"/>
        <v>0</v>
      </c>
      <c r="U129" s="55">
        <f t="shared" si="85"/>
        <v>0</v>
      </c>
      <c r="V129" s="55">
        <f t="shared" si="85"/>
        <v>0</v>
      </c>
      <c r="W129" s="55">
        <f t="shared" si="85"/>
        <v>0</v>
      </c>
      <c r="X129" s="55">
        <f t="shared" si="85"/>
        <v>0</v>
      </c>
      <c r="Y129" s="55">
        <f t="shared" si="85"/>
        <v>0</v>
      </c>
      <c r="Z129" s="55">
        <f t="shared" si="85"/>
        <v>0</v>
      </c>
      <c r="AA129" s="55">
        <f t="shared" si="85"/>
        <v>0</v>
      </c>
      <c r="AB129" s="55">
        <f t="shared" si="85"/>
        <v>0</v>
      </c>
      <c r="AC129" s="55">
        <f t="shared" si="85"/>
        <v>0</v>
      </c>
      <c r="AD129" s="55">
        <f t="shared" si="85"/>
        <v>0</v>
      </c>
      <c r="AE129" s="55">
        <f t="shared" si="86"/>
        <v>0</v>
      </c>
      <c r="AF129" s="55">
        <f t="shared" si="86"/>
        <v>0</v>
      </c>
      <c r="AG129" s="55">
        <f t="shared" si="86"/>
        <v>0</v>
      </c>
      <c r="AH129" s="55">
        <f t="shared" si="86"/>
        <v>0</v>
      </c>
      <c r="AI129" s="55">
        <f t="shared" si="86"/>
        <v>0</v>
      </c>
      <c r="AJ129" s="55">
        <f t="shared" si="86"/>
        <v>0</v>
      </c>
      <c r="AK129" s="55">
        <f t="shared" si="86"/>
        <v>0</v>
      </c>
      <c r="AL129" s="55">
        <f t="shared" si="86"/>
        <v>0</v>
      </c>
      <c r="AM129" s="55">
        <f t="shared" si="86"/>
        <v>0</v>
      </c>
      <c r="AN129" s="55">
        <f t="shared" si="86"/>
        <v>0</v>
      </c>
      <c r="AO129" s="55">
        <f t="shared" si="87"/>
        <v>0</v>
      </c>
      <c r="AP129" s="55">
        <f t="shared" si="87"/>
        <v>0</v>
      </c>
      <c r="AQ129" s="55">
        <f t="shared" si="87"/>
        <v>0</v>
      </c>
      <c r="AR129" s="55">
        <f t="shared" si="87"/>
        <v>0</v>
      </c>
      <c r="AS129" s="55">
        <f t="shared" si="87"/>
        <v>0</v>
      </c>
      <c r="AT129" s="55">
        <f t="shared" si="87"/>
        <v>0</v>
      </c>
      <c r="AU129" s="55">
        <f t="shared" si="87"/>
        <v>0</v>
      </c>
      <c r="AV129" s="55">
        <f t="shared" si="87"/>
        <v>0</v>
      </c>
      <c r="AW129" s="55">
        <f t="shared" si="87"/>
        <v>0</v>
      </c>
      <c r="AX129" s="55">
        <f t="shared" si="87"/>
        <v>0</v>
      </c>
      <c r="AY129" s="55">
        <f t="shared" si="88"/>
        <v>0</v>
      </c>
      <c r="AZ129" s="55">
        <f t="shared" si="88"/>
        <v>0</v>
      </c>
      <c r="BA129" s="55">
        <f t="shared" si="88"/>
        <v>0</v>
      </c>
      <c r="BB129" s="55">
        <f t="shared" si="88"/>
        <v>0</v>
      </c>
      <c r="BC129" s="55">
        <f t="shared" si="88"/>
        <v>0</v>
      </c>
      <c r="BD129" s="55">
        <f t="shared" si="88"/>
        <v>0</v>
      </c>
      <c r="BE129" s="55">
        <f t="shared" si="88"/>
        <v>0</v>
      </c>
      <c r="BF129" s="55">
        <f t="shared" si="88"/>
        <v>0</v>
      </c>
      <c r="BG129" s="55">
        <f t="shared" si="88"/>
        <v>0</v>
      </c>
      <c r="BH129" s="55">
        <f t="shared" si="88"/>
        <v>0</v>
      </c>
      <c r="BI129" s="55">
        <f t="shared" si="89"/>
        <v>0</v>
      </c>
      <c r="BJ129" s="55">
        <f t="shared" si="89"/>
        <v>0</v>
      </c>
      <c r="BK129" s="55">
        <f t="shared" si="89"/>
        <v>0</v>
      </c>
      <c r="BL129" s="55">
        <f t="shared" si="89"/>
        <v>0</v>
      </c>
      <c r="BM129" s="55">
        <f t="shared" si="89"/>
        <v>0</v>
      </c>
      <c r="BN129" s="55">
        <f t="shared" si="89"/>
        <v>0</v>
      </c>
      <c r="BO129" s="55">
        <f t="shared" si="89"/>
        <v>0</v>
      </c>
      <c r="BP129" s="55">
        <f t="shared" si="89"/>
        <v>0</v>
      </c>
      <c r="BQ129" s="55">
        <f t="shared" si="89"/>
        <v>0</v>
      </c>
      <c r="BR129" s="55">
        <f t="shared" si="89"/>
        <v>0</v>
      </c>
      <c r="BS129" s="55">
        <f t="shared" si="90"/>
        <v>0</v>
      </c>
      <c r="BT129" s="55">
        <f t="shared" si="90"/>
        <v>0</v>
      </c>
      <c r="BU129" s="55">
        <f t="shared" si="90"/>
        <v>0</v>
      </c>
      <c r="BV129" s="55">
        <f t="shared" si="90"/>
        <v>0</v>
      </c>
      <c r="BW129" s="55">
        <f t="shared" si="90"/>
        <v>0</v>
      </c>
      <c r="BX129" s="55">
        <f t="shared" si="90"/>
        <v>0</v>
      </c>
      <c r="BY129" s="55">
        <f t="shared" si="90"/>
        <v>0</v>
      </c>
      <c r="BZ129" s="55">
        <f t="shared" si="90"/>
        <v>0</v>
      </c>
      <c r="CA129" s="55">
        <f t="shared" si="90"/>
        <v>0</v>
      </c>
      <c r="CB129" s="55">
        <f t="shared" si="90"/>
        <v>0</v>
      </c>
      <c r="CC129" s="55">
        <f t="shared" si="91"/>
        <v>0</v>
      </c>
      <c r="CD129" s="55">
        <f t="shared" si="91"/>
        <v>0</v>
      </c>
      <c r="CE129" s="55">
        <f t="shared" si="91"/>
        <v>0</v>
      </c>
      <c r="CF129" s="55">
        <f t="shared" si="91"/>
        <v>0</v>
      </c>
      <c r="CG129" s="55">
        <f t="shared" si="91"/>
        <v>0</v>
      </c>
      <c r="CH129" s="55">
        <f t="shared" si="91"/>
        <v>0</v>
      </c>
      <c r="CI129" s="55">
        <f t="shared" si="91"/>
        <v>0</v>
      </c>
      <c r="CJ129" s="55">
        <f t="shared" si="91"/>
        <v>0</v>
      </c>
      <c r="CK129" s="55">
        <f t="shared" si="91"/>
        <v>0</v>
      </c>
      <c r="CL129" s="55">
        <f t="shared" si="91"/>
        <v>0</v>
      </c>
      <c r="CM129" s="55">
        <f t="shared" si="91"/>
        <v>0</v>
      </c>
      <c r="CN129" s="55">
        <f t="shared" si="91"/>
        <v>0</v>
      </c>
      <c r="CO129" s="55">
        <f t="shared" si="91"/>
        <v>0</v>
      </c>
    </row>
    <row r="130" spans="1:93" outlineLevel="1" x14ac:dyDescent="0.2">
      <c r="E130" s="18" t="str">
        <f xml:space="preserve"> UserInput!E80</f>
        <v>Water: other cost item 5 (specify)</v>
      </c>
      <c r="G130" s="95">
        <f xml:space="preserve"> UserInput!G80</f>
        <v>0</v>
      </c>
      <c r="H130" s="80" t="str">
        <f xml:space="preserve"> UserInput!H80</f>
        <v>£</v>
      </c>
      <c r="I130" s="217"/>
      <c r="K130" s="55">
        <f t="shared" si="84"/>
        <v>0</v>
      </c>
      <c r="L130" s="55">
        <f t="shared" si="84"/>
        <v>0</v>
      </c>
      <c r="M130" s="55">
        <f t="shared" si="84"/>
        <v>0</v>
      </c>
      <c r="N130" s="55">
        <f t="shared" si="84"/>
        <v>0</v>
      </c>
      <c r="O130" s="55">
        <f t="shared" si="84"/>
        <v>0</v>
      </c>
      <c r="P130" s="55">
        <f t="shared" si="84"/>
        <v>0</v>
      </c>
      <c r="Q130" s="55">
        <f t="shared" si="84"/>
        <v>0</v>
      </c>
      <c r="R130" s="55">
        <f t="shared" si="84"/>
        <v>0</v>
      </c>
      <c r="S130" s="55">
        <f t="shared" si="84"/>
        <v>0</v>
      </c>
      <c r="T130" s="55">
        <f t="shared" si="84"/>
        <v>0</v>
      </c>
      <c r="U130" s="55">
        <f t="shared" si="85"/>
        <v>0</v>
      </c>
      <c r="V130" s="55">
        <f t="shared" si="85"/>
        <v>0</v>
      </c>
      <c r="W130" s="55">
        <f t="shared" si="85"/>
        <v>0</v>
      </c>
      <c r="X130" s="55">
        <f t="shared" si="85"/>
        <v>0</v>
      </c>
      <c r="Y130" s="55">
        <f t="shared" si="85"/>
        <v>0</v>
      </c>
      <c r="Z130" s="55">
        <f t="shared" si="85"/>
        <v>0</v>
      </c>
      <c r="AA130" s="55">
        <f t="shared" si="85"/>
        <v>0</v>
      </c>
      <c r="AB130" s="55">
        <f t="shared" si="85"/>
        <v>0</v>
      </c>
      <c r="AC130" s="55">
        <f t="shared" si="85"/>
        <v>0</v>
      </c>
      <c r="AD130" s="55">
        <f t="shared" si="85"/>
        <v>0</v>
      </c>
      <c r="AE130" s="55">
        <f t="shared" si="86"/>
        <v>0</v>
      </c>
      <c r="AF130" s="55">
        <f t="shared" si="86"/>
        <v>0</v>
      </c>
      <c r="AG130" s="55">
        <f t="shared" si="86"/>
        <v>0</v>
      </c>
      <c r="AH130" s="55">
        <f t="shared" si="86"/>
        <v>0</v>
      </c>
      <c r="AI130" s="55">
        <f t="shared" si="86"/>
        <v>0</v>
      </c>
      <c r="AJ130" s="55">
        <f t="shared" si="86"/>
        <v>0</v>
      </c>
      <c r="AK130" s="55">
        <f t="shared" si="86"/>
        <v>0</v>
      </c>
      <c r="AL130" s="55">
        <f t="shared" si="86"/>
        <v>0</v>
      </c>
      <c r="AM130" s="55">
        <f t="shared" si="86"/>
        <v>0</v>
      </c>
      <c r="AN130" s="55">
        <f t="shared" si="86"/>
        <v>0</v>
      </c>
      <c r="AO130" s="55">
        <f t="shared" si="87"/>
        <v>0</v>
      </c>
      <c r="AP130" s="55">
        <f t="shared" si="87"/>
        <v>0</v>
      </c>
      <c r="AQ130" s="55">
        <f t="shared" si="87"/>
        <v>0</v>
      </c>
      <c r="AR130" s="55">
        <f t="shared" si="87"/>
        <v>0</v>
      </c>
      <c r="AS130" s="55">
        <f t="shared" si="87"/>
        <v>0</v>
      </c>
      <c r="AT130" s="55">
        <f t="shared" si="87"/>
        <v>0</v>
      </c>
      <c r="AU130" s="55">
        <f t="shared" si="87"/>
        <v>0</v>
      </c>
      <c r="AV130" s="55">
        <f t="shared" si="87"/>
        <v>0</v>
      </c>
      <c r="AW130" s="55">
        <f t="shared" si="87"/>
        <v>0</v>
      </c>
      <c r="AX130" s="55">
        <f t="shared" si="87"/>
        <v>0</v>
      </c>
      <c r="AY130" s="55">
        <f t="shared" si="88"/>
        <v>0</v>
      </c>
      <c r="AZ130" s="55">
        <f t="shared" si="88"/>
        <v>0</v>
      </c>
      <c r="BA130" s="55">
        <f t="shared" si="88"/>
        <v>0</v>
      </c>
      <c r="BB130" s="55">
        <f t="shared" si="88"/>
        <v>0</v>
      </c>
      <c r="BC130" s="55">
        <f t="shared" si="88"/>
        <v>0</v>
      </c>
      <c r="BD130" s="55">
        <f t="shared" si="88"/>
        <v>0</v>
      </c>
      <c r="BE130" s="55">
        <f t="shared" si="88"/>
        <v>0</v>
      </c>
      <c r="BF130" s="55">
        <f t="shared" si="88"/>
        <v>0</v>
      </c>
      <c r="BG130" s="55">
        <f t="shared" si="88"/>
        <v>0</v>
      </c>
      <c r="BH130" s="55">
        <f t="shared" si="88"/>
        <v>0</v>
      </c>
      <c r="BI130" s="55">
        <f t="shared" si="89"/>
        <v>0</v>
      </c>
      <c r="BJ130" s="55">
        <f t="shared" si="89"/>
        <v>0</v>
      </c>
      <c r="BK130" s="55">
        <f t="shared" si="89"/>
        <v>0</v>
      </c>
      <c r="BL130" s="55">
        <f t="shared" si="89"/>
        <v>0</v>
      </c>
      <c r="BM130" s="55">
        <f t="shared" si="89"/>
        <v>0</v>
      </c>
      <c r="BN130" s="55">
        <f t="shared" si="89"/>
        <v>0</v>
      </c>
      <c r="BO130" s="55">
        <f t="shared" si="89"/>
        <v>0</v>
      </c>
      <c r="BP130" s="55">
        <f t="shared" si="89"/>
        <v>0</v>
      </c>
      <c r="BQ130" s="55">
        <f t="shared" si="89"/>
        <v>0</v>
      </c>
      <c r="BR130" s="55">
        <f t="shared" si="89"/>
        <v>0</v>
      </c>
      <c r="BS130" s="55">
        <f t="shared" si="90"/>
        <v>0</v>
      </c>
      <c r="BT130" s="55">
        <f t="shared" si="90"/>
        <v>0</v>
      </c>
      <c r="BU130" s="55">
        <f t="shared" si="90"/>
        <v>0</v>
      </c>
      <c r="BV130" s="55">
        <f t="shared" si="90"/>
        <v>0</v>
      </c>
      <c r="BW130" s="55">
        <f t="shared" si="90"/>
        <v>0</v>
      </c>
      <c r="BX130" s="55">
        <f t="shared" si="90"/>
        <v>0</v>
      </c>
      <c r="BY130" s="55">
        <f t="shared" si="90"/>
        <v>0</v>
      </c>
      <c r="BZ130" s="55">
        <f t="shared" si="90"/>
        <v>0</v>
      </c>
      <c r="CA130" s="55">
        <f t="shared" si="90"/>
        <v>0</v>
      </c>
      <c r="CB130" s="55">
        <f t="shared" si="90"/>
        <v>0</v>
      </c>
      <c r="CC130" s="55">
        <f t="shared" si="91"/>
        <v>0</v>
      </c>
      <c r="CD130" s="55">
        <f t="shared" si="91"/>
        <v>0</v>
      </c>
      <c r="CE130" s="55">
        <f t="shared" si="91"/>
        <v>0</v>
      </c>
      <c r="CF130" s="55">
        <f t="shared" si="91"/>
        <v>0</v>
      </c>
      <c r="CG130" s="55">
        <f t="shared" si="91"/>
        <v>0</v>
      </c>
      <c r="CH130" s="55">
        <f t="shared" si="91"/>
        <v>0</v>
      </c>
      <c r="CI130" s="55">
        <f t="shared" si="91"/>
        <v>0</v>
      </c>
      <c r="CJ130" s="55">
        <f t="shared" si="91"/>
        <v>0</v>
      </c>
      <c r="CK130" s="55">
        <f t="shared" si="91"/>
        <v>0</v>
      </c>
      <c r="CL130" s="55">
        <f t="shared" si="91"/>
        <v>0</v>
      </c>
      <c r="CM130" s="55">
        <f t="shared" si="91"/>
        <v>0</v>
      </c>
      <c r="CN130" s="55">
        <f t="shared" si="91"/>
        <v>0</v>
      </c>
      <c r="CO130" s="55">
        <f t="shared" si="91"/>
        <v>0</v>
      </c>
    </row>
    <row r="131" spans="1:93" s="238" customFormat="1" ht="2.1" customHeight="1" outlineLevel="1" x14ac:dyDescent="0.2">
      <c r="A131" s="287"/>
      <c r="B131" s="288"/>
      <c r="D131" s="289"/>
      <c r="E131" s="290"/>
      <c r="G131" s="291"/>
      <c r="H131" s="292"/>
      <c r="I131" s="293"/>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4"/>
      <c r="AY131" s="294"/>
      <c r="AZ131" s="294"/>
      <c r="BA131" s="294"/>
      <c r="BB131" s="294"/>
      <c r="BC131" s="294"/>
      <c r="BD131" s="294"/>
      <c r="BE131" s="294"/>
      <c r="BF131" s="294"/>
      <c r="BG131" s="294"/>
      <c r="BH131" s="294"/>
      <c r="BI131" s="294"/>
      <c r="BJ131" s="294"/>
      <c r="BK131" s="294"/>
      <c r="BL131" s="294"/>
      <c r="BM131" s="294"/>
      <c r="BN131" s="294"/>
      <c r="BO131" s="294"/>
      <c r="BP131" s="294"/>
      <c r="BQ131" s="294"/>
      <c r="BR131" s="294"/>
      <c r="BS131" s="294"/>
      <c r="BT131" s="294"/>
      <c r="BU131" s="294"/>
      <c r="BV131" s="294"/>
      <c r="BW131" s="294"/>
      <c r="BX131" s="294"/>
      <c r="BY131" s="294"/>
      <c r="BZ131" s="294"/>
      <c r="CA131" s="294"/>
      <c r="CB131" s="294"/>
      <c r="CC131" s="294"/>
      <c r="CD131" s="294"/>
      <c r="CE131" s="294"/>
      <c r="CF131" s="294"/>
      <c r="CG131" s="294"/>
      <c r="CH131" s="294"/>
      <c r="CI131" s="294"/>
      <c r="CJ131" s="294"/>
      <c r="CK131" s="294"/>
      <c r="CL131" s="294"/>
      <c r="CM131" s="294"/>
      <c r="CN131" s="294"/>
      <c r="CO131" s="294"/>
    </row>
    <row r="132" spans="1:93" outlineLevel="1" x14ac:dyDescent="0.2">
      <c r="E132" t="s">
        <v>333</v>
      </c>
      <c r="H132" s="78" t="s">
        <v>8</v>
      </c>
      <c r="I132" s="217"/>
      <c r="K132" s="306">
        <f xml:space="preserve"> SUM( K126:K131 )</f>
        <v>0</v>
      </c>
      <c r="L132" s="306">
        <f t="shared" ref="L132:BW132" si="92" xml:space="preserve"> SUM( L126:L131 )</f>
        <v>0</v>
      </c>
      <c r="M132" s="306">
        <f t="shared" si="92"/>
        <v>0</v>
      </c>
      <c r="N132" s="306">
        <f t="shared" si="92"/>
        <v>0</v>
      </c>
      <c r="O132" s="306">
        <f t="shared" si="92"/>
        <v>0</v>
      </c>
      <c r="P132" s="306">
        <f t="shared" si="92"/>
        <v>0</v>
      </c>
      <c r="Q132" s="306">
        <f t="shared" si="92"/>
        <v>0</v>
      </c>
      <c r="R132" s="306">
        <f t="shared" si="92"/>
        <v>0</v>
      </c>
      <c r="S132" s="306">
        <f t="shared" si="92"/>
        <v>0</v>
      </c>
      <c r="T132" s="306">
        <f t="shared" si="92"/>
        <v>0</v>
      </c>
      <c r="U132" s="306">
        <f t="shared" si="92"/>
        <v>0</v>
      </c>
      <c r="V132" s="306">
        <f t="shared" si="92"/>
        <v>0</v>
      </c>
      <c r="W132" s="306">
        <f t="shared" si="92"/>
        <v>0</v>
      </c>
      <c r="X132" s="306">
        <f t="shared" si="92"/>
        <v>0</v>
      </c>
      <c r="Y132" s="306">
        <f t="shared" si="92"/>
        <v>0</v>
      </c>
      <c r="Z132" s="306">
        <f t="shared" si="92"/>
        <v>0</v>
      </c>
      <c r="AA132" s="306">
        <f t="shared" si="92"/>
        <v>0</v>
      </c>
      <c r="AB132" s="306">
        <f t="shared" si="92"/>
        <v>0</v>
      </c>
      <c r="AC132" s="306">
        <f t="shared" si="92"/>
        <v>0</v>
      </c>
      <c r="AD132" s="306">
        <f t="shared" si="92"/>
        <v>0</v>
      </c>
      <c r="AE132" s="306">
        <f t="shared" si="92"/>
        <v>0</v>
      </c>
      <c r="AF132" s="306">
        <f t="shared" si="92"/>
        <v>0</v>
      </c>
      <c r="AG132" s="306">
        <f t="shared" si="92"/>
        <v>0</v>
      </c>
      <c r="AH132" s="306">
        <f t="shared" si="92"/>
        <v>0</v>
      </c>
      <c r="AI132" s="306">
        <f t="shared" si="92"/>
        <v>0</v>
      </c>
      <c r="AJ132" s="306">
        <f t="shared" si="92"/>
        <v>0</v>
      </c>
      <c r="AK132" s="306">
        <f t="shared" si="92"/>
        <v>0</v>
      </c>
      <c r="AL132" s="306">
        <f t="shared" si="92"/>
        <v>0</v>
      </c>
      <c r="AM132" s="306">
        <f t="shared" si="92"/>
        <v>0</v>
      </c>
      <c r="AN132" s="306">
        <f t="shared" si="92"/>
        <v>0</v>
      </c>
      <c r="AO132" s="306">
        <f t="shared" si="92"/>
        <v>0</v>
      </c>
      <c r="AP132" s="306">
        <f t="shared" si="92"/>
        <v>0</v>
      </c>
      <c r="AQ132" s="306">
        <f t="shared" si="92"/>
        <v>0</v>
      </c>
      <c r="AR132" s="306">
        <f t="shared" si="92"/>
        <v>0</v>
      </c>
      <c r="AS132" s="306">
        <f t="shared" si="92"/>
        <v>0</v>
      </c>
      <c r="AT132" s="306">
        <f t="shared" si="92"/>
        <v>0</v>
      </c>
      <c r="AU132" s="306">
        <f t="shared" si="92"/>
        <v>0</v>
      </c>
      <c r="AV132" s="306">
        <f t="shared" si="92"/>
        <v>0</v>
      </c>
      <c r="AW132" s="306">
        <f t="shared" si="92"/>
        <v>0</v>
      </c>
      <c r="AX132" s="306">
        <f t="shared" si="92"/>
        <v>0</v>
      </c>
      <c r="AY132" s="306">
        <f t="shared" si="92"/>
        <v>0</v>
      </c>
      <c r="AZ132" s="306">
        <f t="shared" si="92"/>
        <v>0</v>
      </c>
      <c r="BA132" s="306">
        <f t="shared" si="92"/>
        <v>0</v>
      </c>
      <c r="BB132" s="306">
        <f t="shared" si="92"/>
        <v>0</v>
      </c>
      <c r="BC132" s="306">
        <f t="shared" si="92"/>
        <v>0</v>
      </c>
      <c r="BD132" s="306">
        <f t="shared" si="92"/>
        <v>0</v>
      </c>
      <c r="BE132" s="306">
        <f t="shared" si="92"/>
        <v>0</v>
      </c>
      <c r="BF132" s="306">
        <f t="shared" si="92"/>
        <v>0</v>
      </c>
      <c r="BG132" s="306">
        <f t="shared" si="92"/>
        <v>0</v>
      </c>
      <c r="BH132" s="306">
        <f t="shared" si="92"/>
        <v>0</v>
      </c>
      <c r="BI132" s="306">
        <f t="shared" si="92"/>
        <v>0</v>
      </c>
      <c r="BJ132" s="306">
        <f t="shared" si="92"/>
        <v>0</v>
      </c>
      <c r="BK132" s="306">
        <f t="shared" si="92"/>
        <v>0</v>
      </c>
      <c r="BL132" s="306">
        <f t="shared" si="92"/>
        <v>0</v>
      </c>
      <c r="BM132" s="306">
        <f t="shared" si="92"/>
        <v>0</v>
      </c>
      <c r="BN132" s="306">
        <f t="shared" si="92"/>
        <v>0</v>
      </c>
      <c r="BO132" s="306">
        <f t="shared" si="92"/>
        <v>0</v>
      </c>
      <c r="BP132" s="306">
        <f t="shared" si="92"/>
        <v>0</v>
      </c>
      <c r="BQ132" s="306">
        <f t="shared" si="92"/>
        <v>0</v>
      </c>
      <c r="BR132" s="306">
        <f t="shared" si="92"/>
        <v>0</v>
      </c>
      <c r="BS132" s="306">
        <f t="shared" si="92"/>
        <v>0</v>
      </c>
      <c r="BT132" s="306">
        <f t="shared" si="92"/>
        <v>0</v>
      </c>
      <c r="BU132" s="306">
        <f t="shared" si="92"/>
        <v>0</v>
      </c>
      <c r="BV132" s="306">
        <f t="shared" si="92"/>
        <v>0</v>
      </c>
      <c r="BW132" s="306">
        <f t="shared" si="92"/>
        <v>0</v>
      </c>
      <c r="BX132" s="306">
        <f t="shared" ref="BX132:CO132" si="93" xml:space="preserve"> SUM( BX126:BX131 )</f>
        <v>0</v>
      </c>
      <c r="BY132" s="306">
        <f t="shared" si="93"/>
        <v>0</v>
      </c>
      <c r="BZ132" s="306">
        <f t="shared" si="93"/>
        <v>0</v>
      </c>
      <c r="CA132" s="306">
        <f t="shared" si="93"/>
        <v>0</v>
      </c>
      <c r="CB132" s="306">
        <f t="shared" si="93"/>
        <v>0</v>
      </c>
      <c r="CC132" s="306">
        <f t="shared" si="93"/>
        <v>0</v>
      </c>
      <c r="CD132" s="306">
        <f t="shared" si="93"/>
        <v>0</v>
      </c>
      <c r="CE132" s="306">
        <f t="shared" si="93"/>
        <v>0</v>
      </c>
      <c r="CF132" s="306">
        <f t="shared" si="93"/>
        <v>0</v>
      </c>
      <c r="CG132" s="306">
        <f t="shared" si="93"/>
        <v>0</v>
      </c>
      <c r="CH132" s="306">
        <f t="shared" si="93"/>
        <v>0</v>
      </c>
      <c r="CI132" s="306">
        <f t="shared" si="93"/>
        <v>0</v>
      </c>
      <c r="CJ132" s="306">
        <f t="shared" si="93"/>
        <v>0</v>
      </c>
      <c r="CK132" s="306">
        <f t="shared" si="93"/>
        <v>0</v>
      </c>
      <c r="CL132" s="306">
        <f t="shared" si="93"/>
        <v>0</v>
      </c>
      <c r="CM132" s="306">
        <f t="shared" si="93"/>
        <v>0</v>
      </c>
      <c r="CN132" s="306">
        <f t="shared" si="93"/>
        <v>0</v>
      </c>
      <c r="CO132" s="306">
        <f t="shared" si="93"/>
        <v>0</v>
      </c>
    </row>
    <row r="133" spans="1:93" outlineLevel="1" x14ac:dyDescent="0.2">
      <c r="G133" s="139"/>
      <c r="I133" s="217"/>
    </row>
    <row r="134" spans="1:93" ht="13.5" thickBot="1" x14ac:dyDescent="0.25">
      <c r="A134" s="58" t="s">
        <v>228</v>
      </c>
      <c r="B134" s="9"/>
      <c r="C134" s="8"/>
      <c r="D134" s="72"/>
      <c r="E134" s="11"/>
      <c r="F134" s="12"/>
      <c r="G134" s="12"/>
      <c r="H134" s="12"/>
      <c r="I134" s="21"/>
      <c r="J134" s="13"/>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row>
    <row r="135" spans="1:93" ht="3" customHeight="1" outlineLevel="1" thickTop="1" x14ac:dyDescent="0.2">
      <c r="A135" s="14" t="s">
        <v>229</v>
      </c>
      <c r="B135" s="14"/>
      <c r="C135" s="7"/>
      <c r="D135" s="73"/>
      <c r="E135" s="16"/>
      <c r="F135" s="17"/>
      <c r="G135" s="16"/>
      <c r="H135" s="76"/>
      <c r="I135" s="214"/>
      <c r="J135" s="13"/>
      <c r="K135" s="16"/>
    </row>
    <row r="136" spans="1:93" outlineLevel="1" x14ac:dyDescent="0.2">
      <c r="E136" t="str">
        <f xml:space="preserve"> E49</f>
        <v>Net cost of mains</v>
      </c>
      <c r="F136">
        <f xml:space="preserve"> F49</f>
        <v>0</v>
      </c>
      <c r="H136" s="197" t="str">
        <f t="shared" ref="H136:AM136" si="94" xml:space="preserve"> H49</f>
        <v>£</v>
      </c>
      <c r="I136" s="220">
        <f t="shared" si="94"/>
        <v>45713.44890635382</v>
      </c>
      <c r="J136">
        <f t="shared" si="94"/>
        <v>0</v>
      </c>
      <c r="K136" s="55">
        <f t="shared" si="94"/>
        <v>45713.44890635382</v>
      </c>
      <c r="L136" s="55">
        <f t="shared" si="94"/>
        <v>0</v>
      </c>
      <c r="M136" s="55">
        <f t="shared" si="94"/>
        <v>0</v>
      </c>
      <c r="N136" s="55">
        <f t="shared" si="94"/>
        <v>0</v>
      </c>
      <c r="O136" s="55">
        <f t="shared" si="94"/>
        <v>0</v>
      </c>
      <c r="P136" s="55">
        <f t="shared" si="94"/>
        <v>0</v>
      </c>
      <c r="Q136" s="55">
        <f t="shared" si="94"/>
        <v>0</v>
      </c>
      <c r="R136" s="55">
        <f t="shared" si="94"/>
        <v>0</v>
      </c>
      <c r="S136" s="55">
        <f t="shared" si="94"/>
        <v>0</v>
      </c>
      <c r="T136" s="55">
        <f t="shared" si="94"/>
        <v>0</v>
      </c>
      <c r="U136" s="55">
        <f t="shared" si="94"/>
        <v>0</v>
      </c>
      <c r="V136" s="55">
        <f t="shared" si="94"/>
        <v>0</v>
      </c>
      <c r="W136" s="55">
        <f t="shared" si="94"/>
        <v>0</v>
      </c>
      <c r="X136" s="55">
        <f t="shared" si="94"/>
        <v>0</v>
      </c>
      <c r="Y136" s="55">
        <f t="shared" si="94"/>
        <v>0</v>
      </c>
      <c r="Z136" s="55">
        <f t="shared" si="94"/>
        <v>0</v>
      </c>
      <c r="AA136" s="55">
        <f t="shared" si="94"/>
        <v>0</v>
      </c>
      <c r="AB136" s="55">
        <f t="shared" si="94"/>
        <v>0</v>
      </c>
      <c r="AC136" s="55">
        <f t="shared" si="94"/>
        <v>0</v>
      </c>
      <c r="AD136" s="55">
        <f t="shared" si="94"/>
        <v>0</v>
      </c>
      <c r="AE136" s="55">
        <f t="shared" si="94"/>
        <v>0</v>
      </c>
      <c r="AF136" s="55">
        <f t="shared" si="94"/>
        <v>0</v>
      </c>
      <c r="AG136" s="55">
        <f t="shared" si="94"/>
        <v>0</v>
      </c>
      <c r="AH136" s="55">
        <f t="shared" si="94"/>
        <v>0</v>
      </c>
      <c r="AI136" s="55">
        <f t="shared" si="94"/>
        <v>0</v>
      </c>
      <c r="AJ136" s="55">
        <f t="shared" si="94"/>
        <v>0</v>
      </c>
      <c r="AK136" s="55">
        <f t="shared" si="94"/>
        <v>0</v>
      </c>
      <c r="AL136" s="55">
        <f t="shared" si="94"/>
        <v>0</v>
      </c>
      <c r="AM136" s="55">
        <f t="shared" si="94"/>
        <v>0</v>
      </c>
      <c r="AN136" s="55">
        <f t="shared" ref="AN136:BS136" si="95" xml:space="preserve"> AN49</f>
        <v>0</v>
      </c>
      <c r="AO136" s="55">
        <f t="shared" si="95"/>
        <v>0</v>
      </c>
      <c r="AP136" s="55">
        <f t="shared" si="95"/>
        <v>0</v>
      </c>
      <c r="AQ136" s="55">
        <f t="shared" si="95"/>
        <v>0</v>
      </c>
      <c r="AR136" s="55">
        <f t="shared" si="95"/>
        <v>0</v>
      </c>
      <c r="AS136" s="55">
        <f t="shared" si="95"/>
        <v>0</v>
      </c>
      <c r="AT136" s="55">
        <f t="shared" si="95"/>
        <v>0</v>
      </c>
      <c r="AU136" s="55">
        <f t="shared" si="95"/>
        <v>0</v>
      </c>
      <c r="AV136" s="55">
        <f t="shared" si="95"/>
        <v>0</v>
      </c>
      <c r="AW136" s="55">
        <f t="shared" si="95"/>
        <v>0</v>
      </c>
      <c r="AX136" s="55">
        <f t="shared" si="95"/>
        <v>0</v>
      </c>
      <c r="AY136" s="55">
        <f t="shared" si="95"/>
        <v>0</v>
      </c>
      <c r="AZ136" s="55">
        <f t="shared" si="95"/>
        <v>0</v>
      </c>
      <c r="BA136" s="55">
        <f t="shared" si="95"/>
        <v>0</v>
      </c>
      <c r="BB136" s="55">
        <f t="shared" si="95"/>
        <v>0</v>
      </c>
      <c r="BC136" s="55">
        <f t="shared" si="95"/>
        <v>0</v>
      </c>
      <c r="BD136" s="55">
        <f t="shared" si="95"/>
        <v>0</v>
      </c>
      <c r="BE136" s="55">
        <f t="shared" si="95"/>
        <v>0</v>
      </c>
      <c r="BF136" s="55">
        <f t="shared" si="95"/>
        <v>0</v>
      </c>
      <c r="BG136" s="55">
        <f t="shared" si="95"/>
        <v>0</v>
      </c>
      <c r="BH136" s="55">
        <f t="shared" si="95"/>
        <v>0</v>
      </c>
      <c r="BI136" s="55">
        <f t="shared" si="95"/>
        <v>0</v>
      </c>
      <c r="BJ136" s="55">
        <f t="shared" si="95"/>
        <v>0</v>
      </c>
      <c r="BK136" s="55">
        <f t="shared" si="95"/>
        <v>0</v>
      </c>
      <c r="BL136" s="55">
        <f t="shared" si="95"/>
        <v>0</v>
      </c>
      <c r="BM136" s="55">
        <f t="shared" si="95"/>
        <v>0</v>
      </c>
      <c r="BN136" s="55">
        <f t="shared" si="95"/>
        <v>0</v>
      </c>
      <c r="BO136" s="55">
        <f t="shared" si="95"/>
        <v>0</v>
      </c>
      <c r="BP136" s="55">
        <f t="shared" si="95"/>
        <v>0</v>
      </c>
      <c r="BQ136" s="55">
        <f t="shared" si="95"/>
        <v>0</v>
      </c>
      <c r="BR136" s="55">
        <f t="shared" si="95"/>
        <v>0</v>
      </c>
      <c r="BS136" s="55">
        <f t="shared" si="95"/>
        <v>0</v>
      </c>
      <c r="BT136" s="55">
        <f t="shared" ref="BT136:CO136" si="96" xml:space="preserve"> BT49</f>
        <v>0</v>
      </c>
      <c r="BU136" s="55">
        <f t="shared" si="96"/>
        <v>0</v>
      </c>
      <c r="BV136" s="55">
        <f t="shared" si="96"/>
        <v>0</v>
      </c>
      <c r="BW136" s="55">
        <f t="shared" si="96"/>
        <v>0</v>
      </c>
      <c r="BX136" s="55">
        <f t="shared" si="96"/>
        <v>0</v>
      </c>
      <c r="BY136" s="55">
        <f t="shared" si="96"/>
        <v>0</v>
      </c>
      <c r="BZ136" s="55">
        <f t="shared" si="96"/>
        <v>0</v>
      </c>
      <c r="CA136" s="55">
        <f t="shared" si="96"/>
        <v>0</v>
      </c>
      <c r="CB136" s="55">
        <f t="shared" si="96"/>
        <v>0</v>
      </c>
      <c r="CC136" s="55">
        <f t="shared" si="96"/>
        <v>0</v>
      </c>
      <c r="CD136" s="55">
        <f t="shared" si="96"/>
        <v>0</v>
      </c>
      <c r="CE136" s="55">
        <f t="shared" si="96"/>
        <v>0</v>
      </c>
      <c r="CF136" s="55">
        <f t="shared" si="96"/>
        <v>0</v>
      </c>
      <c r="CG136" s="55">
        <f t="shared" si="96"/>
        <v>0</v>
      </c>
      <c r="CH136" s="55">
        <f t="shared" si="96"/>
        <v>0</v>
      </c>
      <c r="CI136" s="55">
        <f t="shared" si="96"/>
        <v>0</v>
      </c>
      <c r="CJ136" s="55">
        <f t="shared" si="96"/>
        <v>0</v>
      </c>
      <c r="CK136" s="55">
        <f t="shared" si="96"/>
        <v>0</v>
      </c>
      <c r="CL136" s="55">
        <f t="shared" si="96"/>
        <v>0</v>
      </c>
      <c r="CM136" s="55">
        <f t="shared" si="96"/>
        <v>0</v>
      </c>
      <c r="CN136" s="55">
        <f t="shared" si="96"/>
        <v>0</v>
      </c>
      <c r="CO136" s="55">
        <f t="shared" si="96"/>
        <v>0</v>
      </c>
    </row>
    <row r="137" spans="1:93" outlineLevel="1" x14ac:dyDescent="0.2">
      <c r="E137" t="str">
        <f xml:space="preserve"> E82</f>
        <v>New meter installation cost (including meter)</v>
      </c>
      <c r="F137">
        <f xml:space="preserve"> F82</f>
        <v>0</v>
      </c>
      <c r="H137" s="197" t="str">
        <f t="shared" ref="H137:AM137" si="97" xml:space="preserve"> H82</f>
        <v>£</v>
      </c>
      <c r="I137" s="220">
        <f t="shared" si="97"/>
        <v>21716.357809656009</v>
      </c>
      <c r="J137">
        <f t="shared" si="97"/>
        <v>0</v>
      </c>
      <c r="K137" s="55">
        <f t="shared" si="97"/>
        <v>16207.395500260058</v>
      </c>
      <c r="L137" s="55">
        <f t="shared" si="97"/>
        <v>5508.9623093959526</v>
      </c>
      <c r="M137" s="55">
        <f t="shared" si="97"/>
        <v>0</v>
      </c>
      <c r="N137" s="55">
        <f t="shared" si="97"/>
        <v>0</v>
      </c>
      <c r="O137" s="55">
        <f t="shared" si="97"/>
        <v>0</v>
      </c>
      <c r="P137" s="55">
        <f t="shared" si="97"/>
        <v>0</v>
      </c>
      <c r="Q137" s="55">
        <f t="shared" si="97"/>
        <v>0</v>
      </c>
      <c r="R137" s="55">
        <f t="shared" si="97"/>
        <v>0</v>
      </c>
      <c r="S137" s="55">
        <f t="shared" si="97"/>
        <v>0</v>
      </c>
      <c r="T137" s="55">
        <f t="shared" si="97"/>
        <v>0</v>
      </c>
      <c r="U137" s="55">
        <f t="shared" si="97"/>
        <v>0</v>
      </c>
      <c r="V137" s="55">
        <f t="shared" si="97"/>
        <v>0</v>
      </c>
      <c r="W137" s="55">
        <f t="shared" si="97"/>
        <v>0</v>
      </c>
      <c r="X137" s="55">
        <f t="shared" si="97"/>
        <v>0</v>
      </c>
      <c r="Y137" s="55">
        <f t="shared" si="97"/>
        <v>0</v>
      </c>
      <c r="Z137" s="55">
        <f t="shared" si="97"/>
        <v>0</v>
      </c>
      <c r="AA137" s="55">
        <f t="shared" si="97"/>
        <v>0</v>
      </c>
      <c r="AB137" s="55">
        <f t="shared" si="97"/>
        <v>0</v>
      </c>
      <c r="AC137" s="55">
        <f t="shared" si="97"/>
        <v>0</v>
      </c>
      <c r="AD137" s="55">
        <f t="shared" si="97"/>
        <v>0</v>
      </c>
      <c r="AE137" s="55">
        <f t="shared" si="97"/>
        <v>0</v>
      </c>
      <c r="AF137" s="55">
        <f t="shared" si="97"/>
        <v>0</v>
      </c>
      <c r="AG137" s="55">
        <f t="shared" si="97"/>
        <v>0</v>
      </c>
      <c r="AH137" s="55">
        <f t="shared" si="97"/>
        <v>0</v>
      </c>
      <c r="AI137" s="55">
        <f t="shared" si="97"/>
        <v>0</v>
      </c>
      <c r="AJ137" s="55">
        <f t="shared" si="97"/>
        <v>0</v>
      </c>
      <c r="AK137" s="55">
        <f t="shared" si="97"/>
        <v>0</v>
      </c>
      <c r="AL137" s="55">
        <f t="shared" si="97"/>
        <v>0</v>
      </c>
      <c r="AM137" s="55">
        <f t="shared" si="97"/>
        <v>0</v>
      </c>
      <c r="AN137" s="55">
        <f t="shared" ref="AN137:BS137" si="98" xml:space="preserve"> AN82</f>
        <v>0</v>
      </c>
      <c r="AO137" s="55">
        <f t="shared" si="98"/>
        <v>0</v>
      </c>
      <c r="AP137" s="55">
        <f t="shared" si="98"/>
        <v>0</v>
      </c>
      <c r="AQ137" s="55">
        <f t="shared" si="98"/>
        <v>0</v>
      </c>
      <c r="AR137" s="55">
        <f t="shared" si="98"/>
        <v>0</v>
      </c>
      <c r="AS137" s="55">
        <f t="shared" si="98"/>
        <v>0</v>
      </c>
      <c r="AT137" s="55">
        <f t="shared" si="98"/>
        <v>0</v>
      </c>
      <c r="AU137" s="55">
        <f t="shared" si="98"/>
        <v>0</v>
      </c>
      <c r="AV137" s="55">
        <f t="shared" si="98"/>
        <v>0</v>
      </c>
      <c r="AW137" s="55">
        <f t="shared" si="98"/>
        <v>0</v>
      </c>
      <c r="AX137" s="55">
        <f t="shared" si="98"/>
        <v>0</v>
      </c>
      <c r="AY137" s="55">
        <f t="shared" si="98"/>
        <v>0</v>
      </c>
      <c r="AZ137" s="55">
        <f t="shared" si="98"/>
        <v>0</v>
      </c>
      <c r="BA137" s="55">
        <f t="shared" si="98"/>
        <v>0</v>
      </c>
      <c r="BB137" s="55">
        <f t="shared" si="98"/>
        <v>0</v>
      </c>
      <c r="BC137" s="55">
        <f t="shared" si="98"/>
        <v>0</v>
      </c>
      <c r="BD137" s="55">
        <f t="shared" si="98"/>
        <v>0</v>
      </c>
      <c r="BE137" s="55">
        <f t="shared" si="98"/>
        <v>0</v>
      </c>
      <c r="BF137" s="55">
        <f t="shared" si="98"/>
        <v>0</v>
      </c>
      <c r="BG137" s="55">
        <f t="shared" si="98"/>
        <v>0</v>
      </c>
      <c r="BH137" s="55">
        <f t="shared" si="98"/>
        <v>0</v>
      </c>
      <c r="BI137" s="55">
        <f t="shared" si="98"/>
        <v>0</v>
      </c>
      <c r="BJ137" s="55">
        <f t="shared" si="98"/>
        <v>0</v>
      </c>
      <c r="BK137" s="55">
        <f t="shared" si="98"/>
        <v>0</v>
      </c>
      <c r="BL137" s="55">
        <f t="shared" si="98"/>
        <v>0</v>
      </c>
      <c r="BM137" s="55">
        <f t="shared" si="98"/>
        <v>0</v>
      </c>
      <c r="BN137" s="55">
        <f t="shared" si="98"/>
        <v>0</v>
      </c>
      <c r="BO137" s="55">
        <f t="shared" si="98"/>
        <v>0</v>
      </c>
      <c r="BP137" s="55">
        <f t="shared" si="98"/>
        <v>0</v>
      </c>
      <c r="BQ137" s="55">
        <f t="shared" si="98"/>
        <v>0</v>
      </c>
      <c r="BR137" s="55">
        <f t="shared" si="98"/>
        <v>0</v>
      </c>
      <c r="BS137" s="55">
        <f t="shared" si="98"/>
        <v>0</v>
      </c>
      <c r="BT137" s="55">
        <f t="shared" ref="BT137:CO137" si="99" xml:space="preserve"> BT82</f>
        <v>0</v>
      </c>
      <c r="BU137" s="55">
        <f t="shared" si="99"/>
        <v>0</v>
      </c>
      <c r="BV137" s="55">
        <f t="shared" si="99"/>
        <v>0</v>
      </c>
      <c r="BW137" s="55">
        <f t="shared" si="99"/>
        <v>0</v>
      </c>
      <c r="BX137" s="55">
        <f t="shared" si="99"/>
        <v>0</v>
      </c>
      <c r="BY137" s="55">
        <f t="shared" si="99"/>
        <v>0</v>
      </c>
      <c r="BZ137" s="55">
        <f t="shared" si="99"/>
        <v>0</v>
      </c>
      <c r="CA137" s="55">
        <f t="shared" si="99"/>
        <v>0</v>
      </c>
      <c r="CB137" s="55">
        <f t="shared" si="99"/>
        <v>0</v>
      </c>
      <c r="CC137" s="55">
        <f t="shared" si="99"/>
        <v>0</v>
      </c>
      <c r="CD137" s="55">
        <f t="shared" si="99"/>
        <v>0</v>
      </c>
      <c r="CE137" s="55">
        <f t="shared" si="99"/>
        <v>0</v>
      </c>
      <c r="CF137" s="55">
        <f t="shared" si="99"/>
        <v>0</v>
      </c>
      <c r="CG137" s="55">
        <f t="shared" si="99"/>
        <v>0</v>
      </c>
      <c r="CH137" s="55">
        <f t="shared" si="99"/>
        <v>0</v>
      </c>
      <c r="CI137" s="55">
        <f t="shared" si="99"/>
        <v>0</v>
      </c>
      <c r="CJ137" s="55">
        <f t="shared" si="99"/>
        <v>0</v>
      </c>
      <c r="CK137" s="55">
        <f t="shared" si="99"/>
        <v>0</v>
      </c>
      <c r="CL137" s="55">
        <f t="shared" si="99"/>
        <v>0</v>
      </c>
      <c r="CM137" s="55">
        <f t="shared" si="99"/>
        <v>0</v>
      </c>
      <c r="CN137" s="55">
        <f t="shared" si="99"/>
        <v>0</v>
      </c>
      <c r="CO137" s="55">
        <f t="shared" si="99"/>
        <v>0</v>
      </c>
    </row>
    <row r="138" spans="1:93" ht="3" customHeight="1" outlineLevel="1" x14ac:dyDescent="0.2">
      <c r="A138" s="14" t="s">
        <v>229</v>
      </c>
      <c r="B138" s="14"/>
      <c r="C138" s="7"/>
      <c r="D138" s="73"/>
      <c r="E138" s="16"/>
      <c r="F138" s="17"/>
      <c r="G138" s="16"/>
      <c r="H138" s="76"/>
      <c r="I138" s="214"/>
      <c r="J138" s="13"/>
      <c r="K138" s="16"/>
    </row>
    <row r="139" spans="1:93" s="188" customFormat="1" outlineLevel="1" x14ac:dyDescent="0.2">
      <c r="A139" s="209"/>
      <c r="D139" s="210"/>
      <c r="E139" s="188" t="s">
        <v>291</v>
      </c>
      <c r="H139" s="248" t="s">
        <v>8</v>
      </c>
      <c r="I139" s="227">
        <f xml:space="preserve"> SUM( K139:CO139 )</f>
        <v>67429.806716009829</v>
      </c>
      <c r="J139" s="188" t="s">
        <v>227</v>
      </c>
      <c r="K139" s="211">
        <f>SUM(K136:K138)</f>
        <v>61920.844406613876</v>
      </c>
      <c r="L139" s="211">
        <f t="shared" ref="L139:BW139" si="100">SUM(L136:L138)</f>
        <v>5508.9623093959526</v>
      </c>
      <c r="M139" s="211">
        <f t="shared" si="100"/>
        <v>0</v>
      </c>
      <c r="N139" s="211">
        <f t="shared" si="100"/>
        <v>0</v>
      </c>
      <c r="O139" s="211">
        <f t="shared" si="100"/>
        <v>0</v>
      </c>
      <c r="P139" s="211">
        <f t="shared" si="100"/>
        <v>0</v>
      </c>
      <c r="Q139" s="211">
        <f t="shared" si="100"/>
        <v>0</v>
      </c>
      <c r="R139" s="211">
        <f t="shared" si="100"/>
        <v>0</v>
      </c>
      <c r="S139" s="211">
        <f t="shared" si="100"/>
        <v>0</v>
      </c>
      <c r="T139" s="211">
        <f t="shared" si="100"/>
        <v>0</v>
      </c>
      <c r="U139" s="211">
        <f t="shared" si="100"/>
        <v>0</v>
      </c>
      <c r="V139" s="211">
        <f t="shared" si="100"/>
        <v>0</v>
      </c>
      <c r="W139" s="211">
        <f t="shared" si="100"/>
        <v>0</v>
      </c>
      <c r="X139" s="211">
        <f t="shared" si="100"/>
        <v>0</v>
      </c>
      <c r="Y139" s="211">
        <f t="shared" si="100"/>
        <v>0</v>
      </c>
      <c r="Z139" s="211">
        <f t="shared" si="100"/>
        <v>0</v>
      </c>
      <c r="AA139" s="211">
        <f t="shared" si="100"/>
        <v>0</v>
      </c>
      <c r="AB139" s="211">
        <f t="shared" si="100"/>
        <v>0</v>
      </c>
      <c r="AC139" s="211">
        <f t="shared" si="100"/>
        <v>0</v>
      </c>
      <c r="AD139" s="211">
        <f t="shared" si="100"/>
        <v>0</v>
      </c>
      <c r="AE139" s="211">
        <f t="shared" si="100"/>
        <v>0</v>
      </c>
      <c r="AF139" s="211">
        <f t="shared" si="100"/>
        <v>0</v>
      </c>
      <c r="AG139" s="211">
        <f t="shared" si="100"/>
        <v>0</v>
      </c>
      <c r="AH139" s="211">
        <f t="shared" si="100"/>
        <v>0</v>
      </c>
      <c r="AI139" s="211">
        <f t="shared" si="100"/>
        <v>0</v>
      </c>
      <c r="AJ139" s="211">
        <f t="shared" si="100"/>
        <v>0</v>
      </c>
      <c r="AK139" s="211">
        <f t="shared" si="100"/>
        <v>0</v>
      </c>
      <c r="AL139" s="211">
        <f t="shared" si="100"/>
        <v>0</v>
      </c>
      <c r="AM139" s="211">
        <f t="shared" si="100"/>
        <v>0</v>
      </c>
      <c r="AN139" s="211">
        <f t="shared" si="100"/>
        <v>0</v>
      </c>
      <c r="AO139" s="211">
        <f t="shared" si="100"/>
        <v>0</v>
      </c>
      <c r="AP139" s="211">
        <f t="shared" si="100"/>
        <v>0</v>
      </c>
      <c r="AQ139" s="211">
        <f t="shared" si="100"/>
        <v>0</v>
      </c>
      <c r="AR139" s="211">
        <f t="shared" si="100"/>
        <v>0</v>
      </c>
      <c r="AS139" s="211">
        <f t="shared" si="100"/>
        <v>0</v>
      </c>
      <c r="AT139" s="211">
        <f t="shared" si="100"/>
        <v>0</v>
      </c>
      <c r="AU139" s="211">
        <f t="shared" si="100"/>
        <v>0</v>
      </c>
      <c r="AV139" s="211">
        <f t="shared" si="100"/>
        <v>0</v>
      </c>
      <c r="AW139" s="211">
        <f t="shared" si="100"/>
        <v>0</v>
      </c>
      <c r="AX139" s="211">
        <f t="shared" si="100"/>
        <v>0</v>
      </c>
      <c r="AY139" s="211">
        <f t="shared" si="100"/>
        <v>0</v>
      </c>
      <c r="AZ139" s="211">
        <f t="shared" si="100"/>
        <v>0</v>
      </c>
      <c r="BA139" s="211">
        <f t="shared" si="100"/>
        <v>0</v>
      </c>
      <c r="BB139" s="211">
        <f t="shared" si="100"/>
        <v>0</v>
      </c>
      <c r="BC139" s="211">
        <f t="shared" si="100"/>
        <v>0</v>
      </c>
      <c r="BD139" s="211">
        <f t="shared" si="100"/>
        <v>0</v>
      </c>
      <c r="BE139" s="211">
        <f t="shared" si="100"/>
        <v>0</v>
      </c>
      <c r="BF139" s="211">
        <f t="shared" si="100"/>
        <v>0</v>
      </c>
      <c r="BG139" s="211">
        <f t="shared" si="100"/>
        <v>0</v>
      </c>
      <c r="BH139" s="211">
        <f t="shared" si="100"/>
        <v>0</v>
      </c>
      <c r="BI139" s="211">
        <f t="shared" si="100"/>
        <v>0</v>
      </c>
      <c r="BJ139" s="211">
        <f t="shared" si="100"/>
        <v>0</v>
      </c>
      <c r="BK139" s="211">
        <f t="shared" si="100"/>
        <v>0</v>
      </c>
      <c r="BL139" s="211">
        <f t="shared" si="100"/>
        <v>0</v>
      </c>
      <c r="BM139" s="211">
        <f t="shared" si="100"/>
        <v>0</v>
      </c>
      <c r="BN139" s="211">
        <f t="shared" si="100"/>
        <v>0</v>
      </c>
      <c r="BO139" s="211">
        <f t="shared" si="100"/>
        <v>0</v>
      </c>
      <c r="BP139" s="211">
        <f t="shared" si="100"/>
        <v>0</v>
      </c>
      <c r="BQ139" s="211">
        <f t="shared" si="100"/>
        <v>0</v>
      </c>
      <c r="BR139" s="211">
        <f t="shared" si="100"/>
        <v>0</v>
      </c>
      <c r="BS139" s="211">
        <f t="shared" si="100"/>
        <v>0</v>
      </c>
      <c r="BT139" s="211">
        <f t="shared" si="100"/>
        <v>0</v>
      </c>
      <c r="BU139" s="211">
        <f t="shared" si="100"/>
        <v>0</v>
      </c>
      <c r="BV139" s="211">
        <f t="shared" si="100"/>
        <v>0</v>
      </c>
      <c r="BW139" s="211">
        <f t="shared" si="100"/>
        <v>0</v>
      </c>
      <c r="BX139" s="211">
        <f t="shared" ref="BX139:CO139" si="101">SUM(BX136:BX138)</f>
        <v>0</v>
      </c>
      <c r="BY139" s="211">
        <f t="shared" si="101"/>
        <v>0</v>
      </c>
      <c r="BZ139" s="211">
        <f t="shared" si="101"/>
        <v>0</v>
      </c>
      <c r="CA139" s="211">
        <f t="shared" si="101"/>
        <v>0</v>
      </c>
      <c r="CB139" s="211">
        <f t="shared" si="101"/>
        <v>0</v>
      </c>
      <c r="CC139" s="211">
        <f t="shared" si="101"/>
        <v>0</v>
      </c>
      <c r="CD139" s="211">
        <f t="shared" si="101"/>
        <v>0</v>
      </c>
      <c r="CE139" s="211">
        <f t="shared" si="101"/>
        <v>0</v>
      </c>
      <c r="CF139" s="211">
        <f t="shared" si="101"/>
        <v>0</v>
      </c>
      <c r="CG139" s="211">
        <f t="shared" si="101"/>
        <v>0</v>
      </c>
      <c r="CH139" s="211">
        <f t="shared" si="101"/>
        <v>0</v>
      </c>
      <c r="CI139" s="211">
        <f t="shared" si="101"/>
        <v>0</v>
      </c>
      <c r="CJ139" s="211">
        <f t="shared" si="101"/>
        <v>0</v>
      </c>
      <c r="CK139" s="211">
        <f t="shared" si="101"/>
        <v>0</v>
      </c>
      <c r="CL139" s="211">
        <f t="shared" si="101"/>
        <v>0</v>
      </c>
      <c r="CM139" s="211">
        <f t="shared" si="101"/>
        <v>0</v>
      </c>
      <c r="CN139" s="211">
        <f t="shared" si="101"/>
        <v>0</v>
      </c>
      <c r="CO139" s="211">
        <f t="shared" si="101"/>
        <v>0</v>
      </c>
    </row>
    <row r="140" spans="1:93" ht="3" customHeight="1" outlineLevel="1" x14ac:dyDescent="0.2">
      <c r="A140" s="14" t="s">
        <v>229</v>
      </c>
      <c r="B140" s="14"/>
      <c r="C140" s="7"/>
      <c r="D140" s="73"/>
      <c r="E140" s="16"/>
      <c r="F140" s="17"/>
      <c r="G140" s="16"/>
      <c r="H140" s="76"/>
      <c r="I140" s="214"/>
      <c r="J140" s="13"/>
      <c r="K140" s="16"/>
    </row>
    <row r="141" spans="1:93" outlineLevel="1" x14ac:dyDescent="0.2">
      <c r="E141" t="str">
        <f xml:space="preserve"> E95</f>
        <v>Replacement cost - meters</v>
      </c>
      <c r="F141">
        <f xml:space="preserve"> F95</f>
        <v>0</v>
      </c>
      <c r="H141" s="197" t="str">
        <f t="shared" ref="H141:AM141" si="102" xml:space="preserve"> H95</f>
        <v>£</v>
      </c>
      <c r="I141" s="222">
        <f t="shared" si="102"/>
        <v>67483.445322465908</v>
      </c>
      <c r="J141">
        <f t="shared" si="102"/>
        <v>0</v>
      </c>
      <c r="K141" s="142">
        <f t="shared" si="102"/>
        <v>0</v>
      </c>
      <c r="L141" s="89">
        <f t="shared" si="102"/>
        <v>0</v>
      </c>
      <c r="M141" s="89">
        <f t="shared" si="102"/>
        <v>0</v>
      </c>
      <c r="N141" s="89">
        <f t="shared" si="102"/>
        <v>0</v>
      </c>
      <c r="O141" s="89">
        <f t="shared" si="102"/>
        <v>0</v>
      </c>
      <c r="P141" s="89">
        <f t="shared" si="102"/>
        <v>0</v>
      </c>
      <c r="Q141" s="89">
        <f t="shared" si="102"/>
        <v>0</v>
      </c>
      <c r="R141" s="89">
        <f t="shared" si="102"/>
        <v>0</v>
      </c>
      <c r="S141" s="89">
        <f t="shared" si="102"/>
        <v>0</v>
      </c>
      <c r="T141" s="89">
        <f t="shared" si="102"/>
        <v>0</v>
      </c>
      <c r="U141" s="89">
        <f t="shared" si="102"/>
        <v>0</v>
      </c>
      <c r="V141" s="89">
        <f t="shared" si="102"/>
        <v>0</v>
      </c>
      <c r="W141" s="89">
        <f t="shared" si="102"/>
        <v>0</v>
      </c>
      <c r="X141" s="89">
        <f t="shared" si="102"/>
        <v>0</v>
      </c>
      <c r="Y141" s="89">
        <f t="shared" si="102"/>
        <v>0</v>
      </c>
      <c r="Z141" s="89">
        <f t="shared" si="102"/>
        <v>5291.0844818146134</v>
      </c>
      <c r="AA141" s="89">
        <f t="shared" si="102"/>
        <v>1810.2821122694438</v>
      </c>
      <c r="AB141" s="89">
        <f t="shared" si="102"/>
        <v>0</v>
      </c>
      <c r="AC141" s="89">
        <f t="shared" si="102"/>
        <v>0</v>
      </c>
      <c r="AD141" s="89">
        <f t="shared" si="102"/>
        <v>0</v>
      </c>
      <c r="AE141" s="89">
        <f t="shared" si="102"/>
        <v>0</v>
      </c>
      <c r="AF141" s="89">
        <f t="shared" si="102"/>
        <v>0</v>
      </c>
      <c r="AG141" s="89">
        <f t="shared" si="102"/>
        <v>0</v>
      </c>
      <c r="AH141" s="89">
        <f t="shared" si="102"/>
        <v>0</v>
      </c>
      <c r="AI141" s="89">
        <f t="shared" si="102"/>
        <v>0</v>
      </c>
      <c r="AJ141" s="89">
        <f t="shared" si="102"/>
        <v>0</v>
      </c>
      <c r="AK141" s="89">
        <f t="shared" si="102"/>
        <v>0</v>
      </c>
      <c r="AL141" s="89">
        <f t="shared" si="102"/>
        <v>0</v>
      </c>
      <c r="AM141" s="89">
        <f t="shared" si="102"/>
        <v>0</v>
      </c>
      <c r="AN141" s="89">
        <f t="shared" ref="AN141:BS141" si="103" xml:space="preserve"> AN95</f>
        <v>0</v>
      </c>
      <c r="AO141" s="89">
        <f t="shared" si="103"/>
        <v>7014.7014358326924</v>
      </c>
      <c r="AP141" s="89">
        <f t="shared" si="103"/>
        <v>2399.9973116746828</v>
      </c>
      <c r="AQ141" s="89">
        <f t="shared" si="103"/>
        <v>0</v>
      </c>
      <c r="AR141" s="89">
        <f t="shared" si="103"/>
        <v>0</v>
      </c>
      <c r="AS141" s="89">
        <f t="shared" si="103"/>
        <v>0</v>
      </c>
      <c r="AT141" s="89">
        <f t="shared" si="103"/>
        <v>0</v>
      </c>
      <c r="AU141" s="89">
        <f t="shared" si="103"/>
        <v>0</v>
      </c>
      <c r="AV141" s="89">
        <f t="shared" si="103"/>
        <v>0</v>
      </c>
      <c r="AW141" s="89">
        <f t="shared" si="103"/>
        <v>0</v>
      </c>
      <c r="AX141" s="89">
        <f t="shared" si="103"/>
        <v>0</v>
      </c>
      <c r="AY141" s="89">
        <f t="shared" si="103"/>
        <v>0</v>
      </c>
      <c r="AZ141" s="89">
        <f t="shared" si="103"/>
        <v>0</v>
      </c>
      <c r="BA141" s="89">
        <f t="shared" si="103"/>
        <v>0</v>
      </c>
      <c r="BB141" s="89">
        <f t="shared" si="103"/>
        <v>0</v>
      </c>
      <c r="BC141" s="89">
        <f t="shared" si="103"/>
        <v>0</v>
      </c>
      <c r="BD141" s="89">
        <f t="shared" si="103"/>
        <v>9299.8016574851008</v>
      </c>
      <c r="BE141" s="89">
        <f t="shared" si="103"/>
        <v>3181.8173847084813</v>
      </c>
      <c r="BF141" s="89">
        <f t="shared" si="103"/>
        <v>0</v>
      </c>
      <c r="BG141" s="89">
        <f t="shared" si="103"/>
        <v>0</v>
      </c>
      <c r="BH141" s="89">
        <f t="shared" si="103"/>
        <v>0</v>
      </c>
      <c r="BI141" s="89">
        <f t="shared" si="103"/>
        <v>0</v>
      </c>
      <c r="BJ141" s="89">
        <f t="shared" si="103"/>
        <v>0</v>
      </c>
      <c r="BK141" s="89">
        <f t="shared" si="103"/>
        <v>0</v>
      </c>
      <c r="BL141" s="89">
        <f t="shared" si="103"/>
        <v>0</v>
      </c>
      <c r="BM141" s="89">
        <f t="shared" si="103"/>
        <v>0</v>
      </c>
      <c r="BN141" s="89">
        <f t="shared" si="103"/>
        <v>0</v>
      </c>
      <c r="BO141" s="89">
        <f t="shared" si="103"/>
        <v>0</v>
      </c>
      <c r="BP141" s="89">
        <f t="shared" si="103"/>
        <v>0</v>
      </c>
      <c r="BQ141" s="89">
        <f t="shared" si="103"/>
        <v>0</v>
      </c>
      <c r="BR141" s="89">
        <f t="shared" si="103"/>
        <v>0</v>
      </c>
      <c r="BS141" s="89">
        <f t="shared" si="103"/>
        <v>12329.293222199147</v>
      </c>
      <c r="BT141" s="89">
        <f t="shared" ref="BT141:CO141" si="104" xml:space="preserve"> BT95</f>
        <v>4218.3221707730854</v>
      </c>
      <c r="BU141" s="89">
        <f t="shared" si="104"/>
        <v>0</v>
      </c>
      <c r="BV141" s="89">
        <f t="shared" si="104"/>
        <v>0</v>
      </c>
      <c r="BW141" s="89">
        <f t="shared" si="104"/>
        <v>0</v>
      </c>
      <c r="BX141" s="89">
        <f t="shared" si="104"/>
        <v>0</v>
      </c>
      <c r="BY141" s="89">
        <f t="shared" si="104"/>
        <v>0</v>
      </c>
      <c r="BZ141" s="89">
        <f t="shared" si="104"/>
        <v>0</v>
      </c>
      <c r="CA141" s="89">
        <f t="shared" si="104"/>
        <v>0</v>
      </c>
      <c r="CB141" s="89">
        <f t="shared" si="104"/>
        <v>0</v>
      </c>
      <c r="CC141" s="89">
        <f t="shared" si="104"/>
        <v>0</v>
      </c>
      <c r="CD141" s="89">
        <f t="shared" si="104"/>
        <v>0</v>
      </c>
      <c r="CE141" s="89">
        <f t="shared" si="104"/>
        <v>0</v>
      </c>
      <c r="CF141" s="89">
        <f t="shared" si="104"/>
        <v>0</v>
      </c>
      <c r="CG141" s="89">
        <f t="shared" si="104"/>
        <v>0</v>
      </c>
      <c r="CH141" s="89">
        <f t="shared" si="104"/>
        <v>16345.668107514623</v>
      </c>
      <c r="CI141" s="89">
        <f t="shared" si="104"/>
        <v>5592.4774381940442</v>
      </c>
      <c r="CJ141" s="89">
        <f t="shared" si="104"/>
        <v>0</v>
      </c>
      <c r="CK141" s="89">
        <f t="shared" si="104"/>
        <v>0</v>
      </c>
      <c r="CL141" s="89">
        <f t="shared" si="104"/>
        <v>0</v>
      </c>
      <c r="CM141" s="89">
        <f t="shared" si="104"/>
        <v>0</v>
      </c>
      <c r="CN141" s="89">
        <f t="shared" si="104"/>
        <v>0</v>
      </c>
      <c r="CO141" s="89">
        <f t="shared" si="104"/>
        <v>0</v>
      </c>
    </row>
    <row r="142" spans="1:93" outlineLevel="1" x14ac:dyDescent="0.2">
      <c r="E142" t="str">
        <f xml:space="preserve"> E96</f>
        <v>Replacement cost - boundary boxes</v>
      </c>
      <c r="F142">
        <f xml:space="preserve"> F96</f>
        <v>0</v>
      </c>
      <c r="H142" s="197" t="str">
        <f t="shared" ref="H142:AM142" si="105" xml:space="preserve"> H96</f>
        <v>£</v>
      </c>
      <c r="I142" s="220">
        <f t="shared" si="105"/>
        <v>30703.714362517956</v>
      </c>
      <c r="J142">
        <f t="shared" si="105"/>
        <v>0</v>
      </c>
      <c r="K142" s="55">
        <f t="shared" si="105"/>
        <v>0</v>
      </c>
      <c r="L142" s="55">
        <f t="shared" si="105"/>
        <v>0</v>
      </c>
      <c r="M142" s="55">
        <f t="shared" si="105"/>
        <v>0</v>
      </c>
      <c r="N142" s="55">
        <f t="shared" si="105"/>
        <v>0</v>
      </c>
      <c r="O142" s="55">
        <f t="shared" si="105"/>
        <v>0</v>
      </c>
      <c r="P142" s="55">
        <f t="shared" si="105"/>
        <v>0</v>
      </c>
      <c r="Q142" s="55">
        <f t="shared" si="105"/>
        <v>0</v>
      </c>
      <c r="R142" s="55">
        <f t="shared" si="105"/>
        <v>0</v>
      </c>
      <c r="S142" s="55">
        <f t="shared" si="105"/>
        <v>0</v>
      </c>
      <c r="T142" s="55">
        <f t="shared" si="105"/>
        <v>0</v>
      </c>
      <c r="U142" s="55">
        <f t="shared" si="105"/>
        <v>0</v>
      </c>
      <c r="V142" s="55">
        <f t="shared" si="105"/>
        <v>0</v>
      </c>
      <c r="W142" s="55">
        <f t="shared" si="105"/>
        <v>0</v>
      </c>
      <c r="X142" s="55">
        <f t="shared" si="105"/>
        <v>0</v>
      </c>
      <c r="Y142" s="55">
        <f t="shared" si="105"/>
        <v>0</v>
      </c>
      <c r="Z142" s="55">
        <f t="shared" si="105"/>
        <v>0</v>
      </c>
      <c r="AA142" s="55">
        <f t="shared" si="105"/>
        <v>0</v>
      </c>
      <c r="AB142" s="55">
        <f t="shared" si="105"/>
        <v>0</v>
      </c>
      <c r="AC142" s="55">
        <f t="shared" si="105"/>
        <v>0</v>
      </c>
      <c r="AD142" s="55">
        <f t="shared" si="105"/>
        <v>0</v>
      </c>
      <c r="AE142" s="55">
        <f t="shared" si="105"/>
        <v>0</v>
      </c>
      <c r="AF142" s="55">
        <f t="shared" si="105"/>
        <v>0</v>
      </c>
      <c r="AG142" s="55">
        <f t="shared" si="105"/>
        <v>0</v>
      </c>
      <c r="AH142" s="55">
        <f t="shared" si="105"/>
        <v>0</v>
      </c>
      <c r="AI142" s="55">
        <f t="shared" si="105"/>
        <v>0</v>
      </c>
      <c r="AJ142" s="55">
        <f t="shared" si="105"/>
        <v>0</v>
      </c>
      <c r="AK142" s="55">
        <f t="shared" si="105"/>
        <v>0</v>
      </c>
      <c r="AL142" s="55">
        <f t="shared" si="105"/>
        <v>0</v>
      </c>
      <c r="AM142" s="55">
        <f t="shared" si="105"/>
        <v>0</v>
      </c>
      <c r="AN142" s="55">
        <f t="shared" ref="AN142:BS142" si="106" xml:space="preserve"> AN96</f>
        <v>0</v>
      </c>
      <c r="AO142" s="55">
        <f t="shared" si="106"/>
        <v>0</v>
      </c>
      <c r="AP142" s="55">
        <f t="shared" si="106"/>
        <v>0</v>
      </c>
      <c r="AQ142" s="55">
        <f t="shared" si="106"/>
        <v>0</v>
      </c>
      <c r="AR142" s="55">
        <f t="shared" si="106"/>
        <v>0</v>
      </c>
      <c r="AS142" s="55">
        <f t="shared" si="106"/>
        <v>0</v>
      </c>
      <c r="AT142" s="55">
        <f t="shared" si="106"/>
        <v>0</v>
      </c>
      <c r="AU142" s="55">
        <f t="shared" si="106"/>
        <v>0</v>
      </c>
      <c r="AV142" s="55">
        <f t="shared" si="106"/>
        <v>0</v>
      </c>
      <c r="AW142" s="55">
        <f t="shared" si="106"/>
        <v>0</v>
      </c>
      <c r="AX142" s="55">
        <f t="shared" si="106"/>
        <v>0</v>
      </c>
      <c r="AY142" s="55">
        <f t="shared" si="106"/>
        <v>0</v>
      </c>
      <c r="AZ142" s="55">
        <f t="shared" si="106"/>
        <v>0</v>
      </c>
      <c r="BA142" s="55">
        <f t="shared" si="106"/>
        <v>0</v>
      </c>
      <c r="BB142" s="55">
        <f t="shared" si="106"/>
        <v>0</v>
      </c>
      <c r="BC142" s="55">
        <f t="shared" si="106"/>
        <v>0</v>
      </c>
      <c r="BD142" s="55">
        <f t="shared" si="106"/>
        <v>0</v>
      </c>
      <c r="BE142" s="55">
        <f t="shared" si="106"/>
        <v>0</v>
      </c>
      <c r="BF142" s="55">
        <f t="shared" si="106"/>
        <v>0</v>
      </c>
      <c r="BG142" s="55">
        <f t="shared" si="106"/>
        <v>0</v>
      </c>
      <c r="BH142" s="55">
        <f t="shared" si="106"/>
        <v>0</v>
      </c>
      <c r="BI142" s="55">
        <f t="shared" si="106"/>
        <v>0</v>
      </c>
      <c r="BJ142" s="55">
        <f t="shared" si="106"/>
        <v>0</v>
      </c>
      <c r="BK142" s="55">
        <f t="shared" si="106"/>
        <v>0</v>
      </c>
      <c r="BL142" s="55">
        <f t="shared" si="106"/>
        <v>0</v>
      </c>
      <c r="BM142" s="55">
        <f t="shared" si="106"/>
        <v>0</v>
      </c>
      <c r="BN142" s="55">
        <f t="shared" si="106"/>
        <v>0</v>
      </c>
      <c r="BO142" s="55">
        <f t="shared" si="106"/>
        <v>0</v>
      </c>
      <c r="BP142" s="55">
        <f t="shared" si="106"/>
        <v>0</v>
      </c>
      <c r="BQ142" s="55">
        <f t="shared" si="106"/>
        <v>0</v>
      </c>
      <c r="BR142" s="55">
        <f t="shared" si="106"/>
        <v>0</v>
      </c>
      <c r="BS142" s="55">
        <f t="shared" si="106"/>
        <v>22876.715973644365</v>
      </c>
      <c r="BT142" s="55">
        <f t="shared" ref="BT142:CO142" si="107" xml:space="preserve"> BT96</f>
        <v>7826.9983888735924</v>
      </c>
      <c r="BU142" s="55">
        <f t="shared" si="107"/>
        <v>0</v>
      </c>
      <c r="BV142" s="55">
        <f t="shared" si="107"/>
        <v>0</v>
      </c>
      <c r="BW142" s="55">
        <f t="shared" si="107"/>
        <v>0</v>
      </c>
      <c r="BX142" s="55">
        <f t="shared" si="107"/>
        <v>0</v>
      </c>
      <c r="BY142" s="55">
        <f t="shared" si="107"/>
        <v>0</v>
      </c>
      <c r="BZ142" s="55">
        <f t="shared" si="107"/>
        <v>0</v>
      </c>
      <c r="CA142" s="55">
        <f t="shared" si="107"/>
        <v>0</v>
      </c>
      <c r="CB142" s="55">
        <f t="shared" si="107"/>
        <v>0</v>
      </c>
      <c r="CC142" s="55">
        <f t="shared" si="107"/>
        <v>0</v>
      </c>
      <c r="CD142" s="55">
        <f t="shared" si="107"/>
        <v>0</v>
      </c>
      <c r="CE142" s="55">
        <f t="shared" si="107"/>
        <v>0</v>
      </c>
      <c r="CF142" s="55">
        <f t="shared" si="107"/>
        <v>0</v>
      </c>
      <c r="CG142" s="55">
        <f t="shared" si="107"/>
        <v>0</v>
      </c>
      <c r="CH142" s="55">
        <f t="shared" si="107"/>
        <v>0</v>
      </c>
      <c r="CI142" s="55">
        <f t="shared" si="107"/>
        <v>0</v>
      </c>
      <c r="CJ142" s="55">
        <f t="shared" si="107"/>
        <v>0</v>
      </c>
      <c r="CK142" s="55">
        <f t="shared" si="107"/>
        <v>0</v>
      </c>
      <c r="CL142" s="55">
        <f t="shared" si="107"/>
        <v>0</v>
      </c>
      <c r="CM142" s="55">
        <f t="shared" si="107"/>
        <v>0</v>
      </c>
      <c r="CN142" s="55">
        <f t="shared" si="107"/>
        <v>0</v>
      </c>
      <c r="CO142" s="55">
        <f t="shared" si="107"/>
        <v>0</v>
      </c>
    </row>
    <row r="143" spans="1:93" ht="3" customHeight="1" outlineLevel="1" x14ac:dyDescent="0.2">
      <c r="A143" s="14" t="s">
        <v>229</v>
      </c>
      <c r="B143" s="14"/>
      <c r="C143" s="7"/>
      <c r="D143" s="73"/>
      <c r="E143" s="16"/>
      <c r="F143" s="17"/>
      <c r="G143" s="16"/>
      <c r="H143" s="76"/>
      <c r="I143" s="214"/>
      <c r="J143" s="13"/>
      <c r="K143" s="16"/>
    </row>
    <row r="144" spans="1:93" s="188" customFormat="1" outlineLevel="1" x14ac:dyDescent="0.2">
      <c r="A144" s="209"/>
      <c r="D144" s="210"/>
      <c r="E144" s="188" t="s">
        <v>314</v>
      </c>
      <c r="H144" s="248" t="s">
        <v>8</v>
      </c>
      <c r="I144" s="227">
        <f xml:space="preserve"> SUM( K144:CO144 )</f>
        <v>98187.159684983868</v>
      </c>
      <c r="J144" s="188" t="s">
        <v>227</v>
      </c>
      <c r="K144" s="211">
        <f>SUM(K141:K143)</f>
        <v>0</v>
      </c>
      <c r="L144" s="211">
        <f t="shared" ref="L144:BW144" si="108">SUM(L141:L143)</f>
        <v>0</v>
      </c>
      <c r="M144" s="211">
        <f t="shared" si="108"/>
        <v>0</v>
      </c>
      <c r="N144" s="211">
        <f t="shared" si="108"/>
        <v>0</v>
      </c>
      <c r="O144" s="211">
        <f t="shared" si="108"/>
        <v>0</v>
      </c>
      <c r="P144" s="211">
        <f t="shared" si="108"/>
        <v>0</v>
      </c>
      <c r="Q144" s="211">
        <f t="shared" si="108"/>
        <v>0</v>
      </c>
      <c r="R144" s="211">
        <f t="shared" si="108"/>
        <v>0</v>
      </c>
      <c r="S144" s="211">
        <f t="shared" si="108"/>
        <v>0</v>
      </c>
      <c r="T144" s="211">
        <f t="shared" si="108"/>
        <v>0</v>
      </c>
      <c r="U144" s="211">
        <f t="shared" si="108"/>
        <v>0</v>
      </c>
      <c r="V144" s="211">
        <f t="shared" si="108"/>
        <v>0</v>
      </c>
      <c r="W144" s="211">
        <f t="shared" si="108"/>
        <v>0</v>
      </c>
      <c r="X144" s="211">
        <f t="shared" si="108"/>
        <v>0</v>
      </c>
      <c r="Y144" s="211">
        <f t="shared" si="108"/>
        <v>0</v>
      </c>
      <c r="Z144" s="211">
        <f t="shared" si="108"/>
        <v>5291.0844818146134</v>
      </c>
      <c r="AA144" s="211">
        <f t="shared" si="108"/>
        <v>1810.2821122694438</v>
      </c>
      <c r="AB144" s="211">
        <f t="shared" si="108"/>
        <v>0</v>
      </c>
      <c r="AC144" s="211">
        <f t="shared" si="108"/>
        <v>0</v>
      </c>
      <c r="AD144" s="211">
        <f t="shared" si="108"/>
        <v>0</v>
      </c>
      <c r="AE144" s="211">
        <f t="shared" si="108"/>
        <v>0</v>
      </c>
      <c r="AF144" s="211">
        <f t="shared" si="108"/>
        <v>0</v>
      </c>
      <c r="AG144" s="211">
        <f t="shared" si="108"/>
        <v>0</v>
      </c>
      <c r="AH144" s="211">
        <f t="shared" si="108"/>
        <v>0</v>
      </c>
      <c r="AI144" s="211">
        <f t="shared" si="108"/>
        <v>0</v>
      </c>
      <c r="AJ144" s="211">
        <f t="shared" si="108"/>
        <v>0</v>
      </c>
      <c r="AK144" s="211">
        <f t="shared" si="108"/>
        <v>0</v>
      </c>
      <c r="AL144" s="211">
        <f t="shared" si="108"/>
        <v>0</v>
      </c>
      <c r="AM144" s="211">
        <f t="shared" si="108"/>
        <v>0</v>
      </c>
      <c r="AN144" s="211">
        <f t="shared" si="108"/>
        <v>0</v>
      </c>
      <c r="AO144" s="211">
        <f t="shared" si="108"/>
        <v>7014.7014358326924</v>
      </c>
      <c r="AP144" s="211">
        <f t="shared" si="108"/>
        <v>2399.9973116746828</v>
      </c>
      <c r="AQ144" s="211">
        <f t="shared" si="108"/>
        <v>0</v>
      </c>
      <c r="AR144" s="211">
        <f t="shared" si="108"/>
        <v>0</v>
      </c>
      <c r="AS144" s="211">
        <f t="shared" si="108"/>
        <v>0</v>
      </c>
      <c r="AT144" s="211">
        <f t="shared" si="108"/>
        <v>0</v>
      </c>
      <c r="AU144" s="211">
        <f t="shared" si="108"/>
        <v>0</v>
      </c>
      <c r="AV144" s="211">
        <f t="shared" si="108"/>
        <v>0</v>
      </c>
      <c r="AW144" s="211">
        <f t="shared" si="108"/>
        <v>0</v>
      </c>
      <c r="AX144" s="211">
        <f t="shared" si="108"/>
        <v>0</v>
      </c>
      <c r="AY144" s="211">
        <f t="shared" si="108"/>
        <v>0</v>
      </c>
      <c r="AZ144" s="211">
        <f t="shared" si="108"/>
        <v>0</v>
      </c>
      <c r="BA144" s="211">
        <f t="shared" si="108"/>
        <v>0</v>
      </c>
      <c r="BB144" s="211">
        <f t="shared" si="108"/>
        <v>0</v>
      </c>
      <c r="BC144" s="211">
        <f t="shared" si="108"/>
        <v>0</v>
      </c>
      <c r="BD144" s="211">
        <f t="shared" si="108"/>
        <v>9299.8016574851008</v>
      </c>
      <c r="BE144" s="211">
        <f t="shared" si="108"/>
        <v>3181.8173847084813</v>
      </c>
      <c r="BF144" s="211">
        <f t="shared" si="108"/>
        <v>0</v>
      </c>
      <c r="BG144" s="211">
        <f t="shared" si="108"/>
        <v>0</v>
      </c>
      <c r="BH144" s="211">
        <f t="shared" si="108"/>
        <v>0</v>
      </c>
      <c r="BI144" s="211">
        <f t="shared" si="108"/>
        <v>0</v>
      </c>
      <c r="BJ144" s="211">
        <f t="shared" si="108"/>
        <v>0</v>
      </c>
      <c r="BK144" s="211">
        <f t="shared" si="108"/>
        <v>0</v>
      </c>
      <c r="BL144" s="211">
        <f t="shared" si="108"/>
        <v>0</v>
      </c>
      <c r="BM144" s="211">
        <f t="shared" si="108"/>
        <v>0</v>
      </c>
      <c r="BN144" s="211">
        <f t="shared" si="108"/>
        <v>0</v>
      </c>
      <c r="BO144" s="211">
        <f t="shared" si="108"/>
        <v>0</v>
      </c>
      <c r="BP144" s="211">
        <f t="shared" si="108"/>
        <v>0</v>
      </c>
      <c r="BQ144" s="211">
        <f t="shared" si="108"/>
        <v>0</v>
      </c>
      <c r="BR144" s="211">
        <f t="shared" si="108"/>
        <v>0</v>
      </c>
      <c r="BS144" s="211">
        <f t="shared" si="108"/>
        <v>35206.009195843508</v>
      </c>
      <c r="BT144" s="211">
        <f t="shared" si="108"/>
        <v>12045.320559646678</v>
      </c>
      <c r="BU144" s="211">
        <f t="shared" si="108"/>
        <v>0</v>
      </c>
      <c r="BV144" s="211">
        <f t="shared" si="108"/>
        <v>0</v>
      </c>
      <c r="BW144" s="211">
        <f t="shared" si="108"/>
        <v>0</v>
      </c>
      <c r="BX144" s="211">
        <f t="shared" ref="BX144:CO144" si="109">SUM(BX141:BX143)</f>
        <v>0</v>
      </c>
      <c r="BY144" s="211">
        <f t="shared" si="109"/>
        <v>0</v>
      </c>
      <c r="BZ144" s="211">
        <f t="shared" si="109"/>
        <v>0</v>
      </c>
      <c r="CA144" s="211">
        <f t="shared" si="109"/>
        <v>0</v>
      </c>
      <c r="CB144" s="211">
        <f t="shared" si="109"/>
        <v>0</v>
      </c>
      <c r="CC144" s="211">
        <f t="shared" si="109"/>
        <v>0</v>
      </c>
      <c r="CD144" s="211">
        <f t="shared" si="109"/>
        <v>0</v>
      </c>
      <c r="CE144" s="211">
        <f t="shared" si="109"/>
        <v>0</v>
      </c>
      <c r="CF144" s="211">
        <f t="shared" si="109"/>
        <v>0</v>
      </c>
      <c r="CG144" s="211">
        <f t="shared" si="109"/>
        <v>0</v>
      </c>
      <c r="CH144" s="211">
        <f t="shared" si="109"/>
        <v>16345.668107514623</v>
      </c>
      <c r="CI144" s="211">
        <f t="shared" si="109"/>
        <v>5592.4774381940442</v>
      </c>
      <c r="CJ144" s="211">
        <f t="shared" si="109"/>
        <v>0</v>
      </c>
      <c r="CK144" s="211">
        <f t="shared" si="109"/>
        <v>0</v>
      </c>
      <c r="CL144" s="211">
        <f t="shared" si="109"/>
        <v>0</v>
      </c>
      <c r="CM144" s="211">
        <f t="shared" si="109"/>
        <v>0</v>
      </c>
      <c r="CN144" s="211">
        <f t="shared" si="109"/>
        <v>0</v>
      </c>
      <c r="CO144" s="211">
        <f t="shared" si="109"/>
        <v>0</v>
      </c>
    </row>
    <row r="145" spans="1:93" outlineLevel="1" x14ac:dyDescent="0.2">
      <c r="I145" s="217"/>
    </row>
    <row r="146" spans="1:93" s="189" customFormat="1" outlineLevel="1" x14ac:dyDescent="0.2">
      <c r="A146" s="187"/>
      <c r="B146" s="188"/>
      <c r="D146" s="190"/>
      <c r="E146" s="130" t="str">
        <f xml:space="preserve"> E64</f>
        <v>Water: Infrastructure Maintenance</v>
      </c>
      <c r="H146" s="244" t="str">
        <f xml:space="preserve"> H64</f>
        <v>£</v>
      </c>
      <c r="I146" s="237">
        <f xml:space="preserve"> I64</f>
        <v>185517.18328932906</v>
      </c>
      <c r="K146" s="138">
        <f t="shared" ref="K146:AP146" si="110" xml:space="preserve"> K64</f>
        <v>1780.9023206632939</v>
      </c>
      <c r="L146" s="212">
        <f t="shared" si="110"/>
        <v>1802.8492197866865</v>
      </c>
      <c r="M146" s="212">
        <f t="shared" si="110"/>
        <v>1828.8159099483521</v>
      </c>
      <c r="N146" s="212">
        <f t="shared" si="110"/>
        <v>213.80083737524265</v>
      </c>
      <c r="O146" s="212">
        <f t="shared" si="110"/>
        <v>243.34711589980276</v>
      </c>
      <c r="P146" s="212">
        <f t="shared" si="110"/>
        <v>298.50272662248994</v>
      </c>
      <c r="Q146" s="212">
        <f t="shared" si="110"/>
        <v>366.35561670411295</v>
      </c>
      <c r="R146" s="212">
        <f t="shared" si="110"/>
        <v>449.83570246419094</v>
      </c>
      <c r="S146" s="212">
        <f t="shared" si="110"/>
        <v>552.33808350448135</v>
      </c>
      <c r="T146" s="212">
        <f t="shared" si="110"/>
        <v>678.19729918767177</v>
      </c>
      <c r="U146" s="212">
        <f t="shared" si="110"/>
        <v>713.68062123812081</v>
      </c>
      <c r="V146" s="212">
        <f t="shared" si="110"/>
        <v>737.13731298389325</v>
      </c>
      <c r="W146" s="212">
        <f t="shared" si="110"/>
        <v>761.22726088295917</v>
      </c>
      <c r="X146" s="212">
        <f t="shared" si="110"/>
        <v>785.96605209026325</v>
      </c>
      <c r="Y146" s="212">
        <f t="shared" si="110"/>
        <v>811.36963730192076</v>
      </c>
      <c r="Z146" s="212">
        <f t="shared" si="110"/>
        <v>837.45433893968357</v>
      </c>
      <c r="AA146" s="212">
        <f t="shared" si="110"/>
        <v>864.23685951512039</v>
      </c>
      <c r="AB146" s="212">
        <f t="shared" si="110"/>
        <v>891.73429017738226</v>
      </c>
      <c r="AC146" s="212">
        <f t="shared" si="110"/>
        <v>919.96411944850774</v>
      </c>
      <c r="AD146" s="212">
        <f t="shared" si="110"/>
        <v>948.94424215030904</v>
      </c>
      <c r="AE146" s="212">
        <f t="shared" si="110"/>
        <v>978.69296852696459</v>
      </c>
      <c r="AF146" s="212">
        <f t="shared" si="110"/>
        <v>1009.2290335675303</v>
      </c>
      <c r="AG146" s="212">
        <f t="shared" si="110"/>
        <v>1040.5716065326733</v>
      </c>
      <c r="AH146" s="212">
        <f t="shared" si="110"/>
        <v>1072.7403006900181</v>
      </c>
      <c r="AI146" s="212">
        <f t="shared" si="110"/>
        <v>1105.7551832625975</v>
      </c>
      <c r="AJ146" s="212">
        <f t="shared" si="110"/>
        <v>1139.6367855949884</v>
      </c>
      <c r="AK146" s="212">
        <f t="shared" si="110"/>
        <v>1174.406113541806</v>
      </c>
      <c r="AL146" s="212">
        <f t="shared" si="110"/>
        <v>1210.0846580833465</v>
      </c>
      <c r="AM146" s="212">
        <f t="shared" si="110"/>
        <v>1246.6944061732484</v>
      </c>
      <c r="AN146" s="212">
        <f t="shared" si="110"/>
        <v>1284.2578518231553</v>
      </c>
      <c r="AO146" s="212">
        <f t="shared" si="110"/>
        <v>1322.7980074294808</v>
      </c>
      <c r="AP146" s="212">
        <f t="shared" si="110"/>
        <v>1362.3384153474551</v>
      </c>
      <c r="AQ146" s="212">
        <f t="shared" ref="AQ146:BV146" si="111" xml:space="preserve"> AQ64</f>
        <v>1402.9031597177727</v>
      </c>
      <c r="AR146" s="212">
        <f t="shared" si="111"/>
        <v>1444.5168785512546</v>
      </c>
      <c r="AS146" s="212">
        <f t="shared" si="111"/>
        <v>1487.2047760770608</v>
      </c>
      <c r="AT146" s="212">
        <f t="shared" si="111"/>
        <v>1530.9926353601013</v>
      </c>
      <c r="AU146" s="212">
        <f t="shared" si="111"/>
        <v>1575.9068311934184</v>
      </c>
      <c r="AV146" s="212">
        <f t="shared" si="111"/>
        <v>1621.9743432714301</v>
      </c>
      <c r="AW146" s="212">
        <f t="shared" si="111"/>
        <v>1669.2227696500554</v>
      </c>
      <c r="AX146" s="212">
        <f t="shared" si="111"/>
        <v>1717.6803404998632</v>
      </c>
      <c r="AY146" s="212">
        <f t="shared" si="111"/>
        <v>1767.3759321585164</v>
      </c>
      <c r="AZ146" s="212">
        <f t="shared" si="111"/>
        <v>1818.3390814889215</v>
      </c>
      <c r="BA146" s="212">
        <f t="shared" si="111"/>
        <v>1870.6000005496276</v>
      </c>
      <c r="BB146" s="212">
        <f t="shared" si="111"/>
        <v>1924.189591584148</v>
      </c>
      <c r="BC146" s="212">
        <f t="shared" si="111"/>
        <v>1979.1394623360336</v>
      </c>
      <c r="BD146" s="212">
        <f t="shared" si="111"/>
        <v>2035.4819416966554</v>
      </c>
      <c r="BE146" s="212">
        <f t="shared" si="111"/>
        <v>2093.2500956928179</v>
      </c>
      <c r="BF146" s="212">
        <f t="shared" si="111"/>
        <v>2152.4777438214569</v>
      </c>
      <c r="BG146" s="212">
        <f t="shared" si="111"/>
        <v>2213.1994757388443</v>
      </c>
      <c r="BH146" s="212">
        <f t="shared" si="111"/>
        <v>2275.450668311867</v>
      </c>
      <c r="BI146" s="212">
        <f t="shared" si="111"/>
        <v>2339.2675030391165</v>
      </c>
      <c r="BJ146" s="212">
        <f t="shared" si="111"/>
        <v>2404.6869838496814</v>
      </c>
      <c r="BK146" s="212">
        <f t="shared" si="111"/>
        <v>2471.7469552877037</v>
      </c>
      <c r="BL146" s="212">
        <f t="shared" si="111"/>
        <v>2540.4861210909344</v>
      </c>
      <c r="BM146" s="212">
        <f t="shared" si="111"/>
        <v>2610.9440631716898</v>
      </c>
      <c r="BN146" s="212">
        <f t="shared" si="111"/>
        <v>2683.1612610087859</v>
      </c>
      <c r="BO146" s="212">
        <f t="shared" si="111"/>
        <v>2757.1791114592338</v>
      </c>
      <c r="BP146" s="212">
        <f t="shared" si="111"/>
        <v>2833.0399489986116</v>
      </c>
      <c r="BQ146" s="212">
        <f t="shared" si="111"/>
        <v>2910.7870663992812</v>
      </c>
      <c r="BR146" s="212">
        <f t="shared" si="111"/>
        <v>2990.4647358557513</v>
      </c>
      <c r="BS146" s="212">
        <f t="shared" si="111"/>
        <v>3072.1182305667353</v>
      </c>
      <c r="BT146" s="212">
        <f t="shared" si="111"/>
        <v>3155.7938467836047</v>
      </c>
      <c r="BU146" s="212">
        <f t="shared" si="111"/>
        <v>3241.538926335194</v>
      </c>
      <c r="BV146" s="212">
        <f t="shared" si="111"/>
        <v>3329.4018796390728</v>
      </c>
      <c r="BW146" s="212">
        <f t="shared" ref="BW146:CO146" si="112" xml:space="preserve"> BW64</f>
        <v>3419.4322092096445</v>
      </c>
      <c r="BX146" s="212">
        <f t="shared" si="112"/>
        <v>3511.6805336736552</v>
      </c>
      <c r="BY146" s="212">
        <f t="shared" si="112"/>
        <v>3606.1986123038791</v>
      </c>
      <c r="BZ146" s="212">
        <f t="shared" si="112"/>
        <v>3703.0393700820186</v>
      </c>
      <c r="CA146" s="212">
        <f t="shared" si="112"/>
        <v>3802.2569233020699</v>
      </c>
      <c r="CB146" s="212">
        <f t="shared" si="112"/>
        <v>3903.9066057256186</v>
      </c>
      <c r="CC146" s="212">
        <f t="shared" si="112"/>
        <v>4008.0449953008274</v>
      </c>
      <c r="CD146" s="212">
        <f t="shared" si="112"/>
        <v>4114.7299414570571</v>
      </c>
      <c r="CE146" s="212">
        <f t="shared" si="112"/>
        <v>4224.02059298737</v>
      </c>
      <c r="CF146" s="212">
        <f t="shared" si="112"/>
        <v>4335.9774265313908</v>
      </c>
      <c r="CG146" s="212">
        <f t="shared" si="112"/>
        <v>4450.6622756712632</v>
      </c>
      <c r="CH146" s="212">
        <f t="shared" si="112"/>
        <v>4568.1383606537274</v>
      </c>
      <c r="CI146" s="212">
        <f t="shared" si="112"/>
        <v>4688.4703187515879</v>
      </c>
      <c r="CJ146" s="212">
        <f t="shared" si="112"/>
        <v>4811.724235278155</v>
      </c>
      <c r="CK146" s="212">
        <f t="shared" si="112"/>
        <v>4937.9676752684882</v>
      </c>
      <c r="CL146" s="212">
        <f t="shared" si="112"/>
        <v>5067.2697158415976</v>
      </c>
      <c r="CM146" s="212">
        <f t="shared" si="112"/>
        <v>5199.7009792580293</v>
      </c>
      <c r="CN146" s="212">
        <f t="shared" si="112"/>
        <v>5335.3336666875675</v>
      </c>
      <c r="CO146" s="212">
        <f t="shared" si="112"/>
        <v>5474.2415927021239</v>
      </c>
    </row>
    <row r="147" spans="1:93" s="189" customFormat="1" outlineLevel="1" x14ac:dyDescent="0.2">
      <c r="A147" s="187"/>
      <c r="B147" s="188"/>
      <c r="D147" s="190"/>
      <c r="E147" s="130" t="str">
        <f xml:space="preserve"> E123</f>
        <v>Regulatory fees, sampling and testing</v>
      </c>
      <c r="H147" s="244" t="str">
        <f xml:space="preserve"> H123</f>
        <v>£</v>
      </c>
      <c r="I147" s="237">
        <f xml:space="preserve"> I65</f>
        <v>0</v>
      </c>
      <c r="K147" s="212">
        <f xml:space="preserve"> K123</f>
        <v>813.85200000000009</v>
      </c>
      <c r="L147" s="212">
        <f t="shared" ref="L147:BW147" si="113" xml:space="preserve"> L123</f>
        <v>835.67933005804889</v>
      </c>
      <c r="M147" s="212">
        <f t="shared" si="113"/>
        <v>873.49926013720426</v>
      </c>
      <c r="N147" s="212">
        <f t="shared" si="113"/>
        <v>890.60184623999237</v>
      </c>
      <c r="O147" s="212">
        <f t="shared" si="113"/>
        <v>909.73433530286832</v>
      </c>
      <c r="P147" s="212">
        <f t="shared" si="113"/>
        <v>929.52219293974349</v>
      </c>
      <c r="Q147" s="212">
        <f t="shared" si="113"/>
        <v>948.47636955873554</v>
      </c>
      <c r="R147" s="212">
        <f t="shared" si="113"/>
        <v>962.91706579293691</v>
      </c>
      <c r="S147" s="212">
        <f t="shared" si="113"/>
        <v>983.02302385591679</v>
      </c>
      <c r="T147" s="212">
        <f t="shared" si="113"/>
        <v>1002.46644082394</v>
      </c>
      <c r="U147" s="212">
        <f t="shared" si="113"/>
        <v>1021.4072541485373</v>
      </c>
      <c r="V147" s="212">
        <f t="shared" si="113"/>
        <v>1040.8460220181998</v>
      </c>
      <c r="W147" s="212">
        <f t="shared" si="113"/>
        <v>1060.6547898455076</v>
      </c>
      <c r="X147" s="212">
        <f t="shared" si="113"/>
        <v>1080.9865835311962</v>
      </c>
      <c r="Y147" s="212">
        <f t="shared" si="113"/>
        <v>1101.4106342792279</v>
      </c>
      <c r="Z147" s="212">
        <f t="shared" si="113"/>
        <v>1122.3722031737791</v>
      </c>
      <c r="AA147" s="212">
        <f t="shared" si="113"/>
        <v>1143.7327617587664</v>
      </c>
      <c r="AB147" s="212">
        <f t="shared" si="113"/>
        <v>1165.6579195523279</v>
      </c>
      <c r="AC147" s="212">
        <f t="shared" si="113"/>
        <v>1187.6813752931537</v>
      </c>
      <c r="AD147" s="212">
        <f t="shared" si="113"/>
        <v>1210.2850582026856</v>
      </c>
      <c r="AE147" s="212">
        <f t="shared" si="113"/>
        <v>1233.3189922836575</v>
      </c>
      <c r="AF147" s="212">
        <f t="shared" si="113"/>
        <v>1256.9624055650906</v>
      </c>
      <c r="AG147" s="212">
        <f t="shared" si="113"/>
        <v>1280.7105335114607</v>
      </c>
      <c r="AH147" s="212">
        <f t="shared" si="113"/>
        <v>1305.0849933018626</v>
      </c>
      <c r="AI147" s="212">
        <f t="shared" si="113"/>
        <v>1329.9234155475031</v>
      </c>
      <c r="AJ147" s="212">
        <f t="shared" si="113"/>
        <v>1355.4197668020388</v>
      </c>
      <c r="AK147" s="212">
        <f t="shared" si="113"/>
        <v>1381.0276467161141</v>
      </c>
      <c r="AL147" s="212">
        <f t="shared" si="113"/>
        <v>1407.311628955352</v>
      </c>
      <c r="AM147" s="212">
        <f t="shared" si="113"/>
        <v>1434.0959267491232</v>
      </c>
      <c r="AN147" s="212">
        <f t="shared" si="113"/>
        <v>1461.5904573116231</v>
      </c>
      <c r="AO147" s="212">
        <f t="shared" si="113"/>
        <v>1489.203750272414</v>
      </c>
      <c r="AP147" s="212">
        <f t="shared" si="113"/>
        <v>1517.5468735050881</v>
      </c>
      <c r="AQ147" s="212">
        <f t="shared" si="113"/>
        <v>1546.4295142723201</v>
      </c>
      <c r="AR147" s="212">
        <f t="shared" si="113"/>
        <v>1576.0788522848225</v>
      </c>
      <c r="AS147" s="212">
        <f t="shared" si="113"/>
        <v>1605.8546296949567</v>
      </c>
      <c r="AT147" s="212">
        <f t="shared" si="113"/>
        <v>1636.4182376695371</v>
      </c>
      <c r="AU147" s="212">
        <f t="shared" si="113"/>
        <v>1667.5636373374559</v>
      </c>
      <c r="AV147" s="212">
        <f t="shared" si="113"/>
        <v>1699.5366906433132</v>
      </c>
      <c r="AW147" s="212">
        <f t="shared" si="113"/>
        <v>1731.6443281962052</v>
      </c>
      <c r="AX147" s="212">
        <f t="shared" si="113"/>
        <v>1764.602408902613</v>
      </c>
      <c r="AY147" s="212">
        <f t="shared" si="113"/>
        <v>1798.1878684435162</v>
      </c>
      <c r="AZ147" s="212">
        <f t="shared" si="113"/>
        <v>1832.66678751221</v>
      </c>
      <c r="BA147" s="212">
        <f t="shared" si="113"/>
        <v>1867.2889292107745</v>
      </c>
      <c r="BB147" s="212">
        <f t="shared" si="113"/>
        <v>1902.8291059669209</v>
      </c>
      <c r="BC147" s="212">
        <f t="shared" si="113"/>
        <v>1939.0458213629529</v>
      </c>
      <c r="BD147" s="212">
        <f t="shared" si="113"/>
        <v>1976.2270377393538</v>
      </c>
      <c r="BE147" s="212">
        <f t="shared" si="113"/>
        <v>2013.5606354564845</v>
      </c>
      <c r="BF147" s="212">
        <f t="shared" si="113"/>
        <v>2051.8852356932462</v>
      </c>
      <c r="BG147" s="212">
        <f t="shared" si="113"/>
        <v>2090.9393870798922</v>
      </c>
      <c r="BH147" s="212">
        <f t="shared" si="113"/>
        <v>2131.034733282821</v>
      </c>
      <c r="BI147" s="212">
        <f t="shared" si="113"/>
        <v>2171.2921677842237</v>
      </c>
      <c r="BJ147" s="212">
        <f t="shared" si="113"/>
        <v>2212.619375621397</v>
      </c>
      <c r="BK147" s="212">
        <f t="shared" si="113"/>
        <v>2254.7333018183303</v>
      </c>
      <c r="BL147" s="212">
        <f t="shared" si="113"/>
        <v>2297.9712190781843</v>
      </c>
      <c r="BM147" s="212">
        <f t="shared" si="113"/>
        <v>2341.3815088922724</v>
      </c>
      <c r="BN147" s="212">
        <f t="shared" si="113"/>
        <v>2385.9466080758798</v>
      </c>
      <c r="BO147" s="212">
        <f t="shared" si="113"/>
        <v>2431.3600732007553</v>
      </c>
      <c r="BP147" s="212">
        <f t="shared" si="113"/>
        <v>2477.9869139273496</v>
      </c>
      <c r="BQ147" s="212">
        <f t="shared" si="113"/>
        <v>2524.7970189474022</v>
      </c>
      <c r="BR147" s="212">
        <f t="shared" si="113"/>
        <v>2572.8537332340406</v>
      </c>
      <c r="BS147" s="212">
        <f t="shared" si="113"/>
        <v>2621.8252926199402</v>
      </c>
      <c r="BT147" s="212">
        <f t="shared" si="113"/>
        <v>2672.1067250324782</v>
      </c>
      <c r="BU147" s="212">
        <f t="shared" si="113"/>
        <v>2722.582952276005</v>
      </c>
      <c r="BV147" s="212">
        <f t="shared" si="113"/>
        <v>2774.4048909056764</v>
      </c>
      <c r="BW147" s="212">
        <f t="shared" si="113"/>
        <v>2827.213364109256</v>
      </c>
      <c r="BX147" s="212">
        <f t="shared" ref="BX147:CO147" si="114" xml:space="preserve"> BX123</f>
        <v>2881.4358870435226</v>
      </c>
      <c r="BY147" s="212">
        <f t="shared" si="114"/>
        <v>2935.8654065758601</v>
      </c>
      <c r="BZ147" s="212">
        <f t="shared" si="114"/>
        <v>2991.7476230740485</v>
      </c>
      <c r="CA147" s="212">
        <f t="shared" si="114"/>
        <v>3048.6936823722067</v>
      </c>
      <c r="CB147" s="212">
        <f t="shared" si="114"/>
        <v>3107.1662589090538</v>
      </c>
      <c r="CC147" s="212">
        <f t="shared" si="114"/>
        <v>3165.8587385658793</v>
      </c>
      <c r="CD147" s="212">
        <f t="shared" si="114"/>
        <v>3226.1194117619948</v>
      </c>
      <c r="CE147" s="212">
        <f t="shared" si="114"/>
        <v>3287.5272951935458</v>
      </c>
      <c r="CF147" s="212">
        <f t="shared" si="114"/>
        <v>3350.583114431076</v>
      </c>
      <c r="CG147" s="212">
        <f t="shared" si="114"/>
        <v>3413.8724826514908</v>
      </c>
      <c r="CH147" s="212">
        <f t="shared" si="114"/>
        <v>3478.8547294978771</v>
      </c>
      <c r="CI147" s="212">
        <f t="shared" si="114"/>
        <v>3545.0740882170612</v>
      </c>
      <c r="CJ147" s="212">
        <f t="shared" si="114"/>
        <v>3613.0724652404888</v>
      </c>
      <c r="CK147" s="212">
        <f t="shared" si="114"/>
        <v>3681.3188120522818</v>
      </c>
      <c r="CL147" s="212">
        <f t="shared" si="114"/>
        <v>3751.3926425797235</v>
      </c>
      <c r="CM147" s="212">
        <f t="shared" si="114"/>
        <v>3822.8005330544684</v>
      </c>
      <c r="CN147" s="212">
        <f t="shared" si="114"/>
        <v>3895.5678853086874</v>
      </c>
      <c r="CO147" s="212">
        <f t="shared" si="114"/>
        <v>3969.720584932621</v>
      </c>
    </row>
    <row r="148" spans="1:93" ht="3" customHeight="1" outlineLevel="1" x14ac:dyDescent="0.2">
      <c r="A148" s="14" t="s">
        <v>229</v>
      </c>
      <c r="B148" s="14"/>
      <c r="C148" s="7"/>
      <c r="D148" s="73"/>
      <c r="E148" s="16"/>
      <c r="F148" s="17"/>
      <c r="G148" s="16"/>
      <c r="H148" s="76"/>
      <c r="I148" s="214"/>
      <c r="J148" s="13"/>
      <c r="K148" s="16"/>
    </row>
    <row r="149" spans="1:93" s="188" customFormat="1" outlineLevel="1" x14ac:dyDescent="0.2">
      <c r="A149" s="209"/>
      <c r="D149" s="210"/>
      <c r="E149" s="188" t="s">
        <v>230</v>
      </c>
      <c r="H149" s="248" t="s">
        <v>8</v>
      </c>
      <c r="I149" s="227">
        <f xml:space="preserve"> SUM( K149:CO149 )</f>
        <v>353541.72677409759</v>
      </c>
      <c r="J149" s="188" t="s">
        <v>227</v>
      </c>
      <c r="K149" s="211">
        <f>SUM(K146:K148)</f>
        <v>2594.754320663294</v>
      </c>
      <c r="L149" s="211">
        <f t="shared" ref="L149:BW149" si="115">SUM(L146:L148)</f>
        <v>2638.5285498447356</v>
      </c>
      <c r="M149" s="211">
        <f t="shared" si="115"/>
        <v>2702.3151700855565</v>
      </c>
      <c r="N149" s="211">
        <f t="shared" si="115"/>
        <v>1104.402683615235</v>
      </c>
      <c r="O149" s="211">
        <f t="shared" si="115"/>
        <v>1153.0814512026711</v>
      </c>
      <c r="P149" s="211">
        <f t="shared" si="115"/>
        <v>1228.0249195622334</v>
      </c>
      <c r="Q149" s="211">
        <f t="shared" si="115"/>
        <v>1314.8319862628484</v>
      </c>
      <c r="R149" s="211">
        <f t="shared" si="115"/>
        <v>1412.7527682571279</v>
      </c>
      <c r="S149" s="211">
        <f t="shared" si="115"/>
        <v>1535.3611073603981</v>
      </c>
      <c r="T149" s="211">
        <f t="shared" si="115"/>
        <v>1680.6637400116119</v>
      </c>
      <c r="U149" s="211">
        <f t="shared" si="115"/>
        <v>1735.0878753866582</v>
      </c>
      <c r="V149" s="211">
        <f t="shared" si="115"/>
        <v>1777.9833350020931</v>
      </c>
      <c r="W149" s="211">
        <f t="shared" si="115"/>
        <v>1821.8820507284668</v>
      </c>
      <c r="X149" s="211">
        <f t="shared" si="115"/>
        <v>1866.9526356214594</v>
      </c>
      <c r="Y149" s="211">
        <f t="shared" si="115"/>
        <v>1912.7802715811486</v>
      </c>
      <c r="Z149" s="211">
        <f t="shared" si="115"/>
        <v>1959.8265421134627</v>
      </c>
      <c r="AA149" s="211">
        <f t="shared" si="115"/>
        <v>2007.9696212738868</v>
      </c>
      <c r="AB149" s="211">
        <f t="shared" si="115"/>
        <v>2057.39220972971</v>
      </c>
      <c r="AC149" s="211">
        <f t="shared" si="115"/>
        <v>2107.6454947416614</v>
      </c>
      <c r="AD149" s="211">
        <f t="shared" si="115"/>
        <v>2159.2293003529949</v>
      </c>
      <c r="AE149" s="211">
        <f t="shared" si="115"/>
        <v>2212.011960810622</v>
      </c>
      <c r="AF149" s="211">
        <f t="shared" si="115"/>
        <v>2266.1914391326209</v>
      </c>
      <c r="AG149" s="211">
        <f t="shared" si="115"/>
        <v>2321.2821400441339</v>
      </c>
      <c r="AH149" s="211">
        <f t="shared" si="115"/>
        <v>2377.8252939918807</v>
      </c>
      <c r="AI149" s="211">
        <f t="shared" si="115"/>
        <v>2435.6785988101005</v>
      </c>
      <c r="AJ149" s="211">
        <f t="shared" si="115"/>
        <v>2495.0565523970272</v>
      </c>
      <c r="AK149" s="211">
        <f t="shared" si="115"/>
        <v>2555.4337602579199</v>
      </c>
      <c r="AL149" s="211">
        <f t="shared" si="115"/>
        <v>2617.3962870386986</v>
      </c>
      <c r="AM149" s="211">
        <f t="shared" si="115"/>
        <v>2680.7903329223718</v>
      </c>
      <c r="AN149" s="211">
        <f t="shared" si="115"/>
        <v>2745.8483091347784</v>
      </c>
      <c r="AO149" s="211">
        <f t="shared" si="115"/>
        <v>2812.0017577018948</v>
      </c>
      <c r="AP149" s="211">
        <f t="shared" si="115"/>
        <v>2879.8852888525435</v>
      </c>
      <c r="AQ149" s="211">
        <f t="shared" si="115"/>
        <v>2949.3326739900931</v>
      </c>
      <c r="AR149" s="211">
        <f t="shared" si="115"/>
        <v>3020.5957308360771</v>
      </c>
      <c r="AS149" s="211">
        <f t="shared" si="115"/>
        <v>3093.0594057720173</v>
      </c>
      <c r="AT149" s="211">
        <f t="shared" si="115"/>
        <v>3167.4108730296384</v>
      </c>
      <c r="AU149" s="211">
        <f t="shared" si="115"/>
        <v>3243.4704685308743</v>
      </c>
      <c r="AV149" s="211">
        <f t="shared" si="115"/>
        <v>3321.5110339147432</v>
      </c>
      <c r="AW149" s="211">
        <f t="shared" si="115"/>
        <v>3400.8670978462605</v>
      </c>
      <c r="AX149" s="211">
        <f t="shared" si="115"/>
        <v>3482.2827494024759</v>
      </c>
      <c r="AY149" s="211">
        <f t="shared" si="115"/>
        <v>3565.5638006020326</v>
      </c>
      <c r="AZ149" s="211">
        <f t="shared" si="115"/>
        <v>3651.0058690011315</v>
      </c>
      <c r="BA149" s="211">
        <f t="shared" si="115"/>
        <v>3737.8889297604019</v>
      </c>
      <c r="BB149" s="211">
        <f t="shared" si="115"/>
        <v>3827.0186975510687</v>
      </c>
      <c r="BC149" s="211">
        <f t="shared" si="115"/>
        <v>3918.1852836989865</v>
      </c>
      <c r="BD149" s="211">
        <f t="shared" si="115"/>
        <v>4011.708979436009</v>
      </c>
      <c r="BE149" s="211">
        <f t="shared" si="115"/>
        <v>4106.8107311493022</v>
      </c>
      <c r="BF149" s="211">
        <f t="shared" si="115"/>
        <v>4204.3629795147026</v>
      </c>
      <c r="BG149" s="211">
        <f t="shared" si="115"/>
        <v>4304.138862818736</v>
      </c>
      <c r="BH149" s="211">
        <f t="shared" si="115"/>
        <v>4406.4854015946876</v>
      </c>
      <c r="BI149" s="211">
        <f t="shared" si="115"/>
        <v>4510.5596708233406</v>
      </c>
      <c r="BJ149" s="211">
        <f t="shared" si="115"/>
        <v>4617.3063594710784</v>
      </c>
      <c r="BK149" s="211">
        <f t="shared" si="115"/>
        <v>4726.4802571060336</v>
      </c>
      <c r="BL149" s="211">
        <f t="shared" si="115"/>
        <v>4838.4573401691187</v>
      </c>
      <c r="BM149" s="211">
        <f t="shared" si="115"/>
        <v>4952.3255720639627</v>
      </c>
      <c r="BN149" s="211">
        <f t="shared" si="115"/>
        <v>5069.1078690846662</v>
      </c>
      <c r="BO149" s="211">
        <f t="shared" si="115"/>
        <v>5188.5391846599887</v>
      </c>
      <c r="BP149" s="211">
        <f t="shared" si="115"/>
        <v>5311.0268629259608</v>
      </c>
      <c r="BQ149" s="211">
        <f t="shared" si="115"/>
        <v>5435.5840853466834</v>
      </c>
      <c r="BR149" s="211">
        <f t="shared" si="115"/>
        <v>5563.3184690897924</v>
      </c>
      <c r="BS149" s="211">
        <f t="shared" si="115"/>
        <v>5693.9435231866755</v>
      </c>
      <c r="BT149" s="211">
        <f t="shared" si="115"/>
        <v>5827.9005718160824</v>
      </c>
      <c r="BU149" s="211">
        <f t="shared" si="115"/>
        <v>5964.1218786111986</v>
      </c>
      <c r="BV149" s="211">
        <f t="shared" si="115"/>
        <v>6103.8067705447493</v>
      </c>
      <c r="BW149" s="211">
        <f t="shared" si="115"/>
        <v>6246.6455733189005</v>
      </c>
      <c r="BX149" s="211">
        <f t="shared" ref="BX149:CO149" si="116">SUM(BX146:BX148)</f>
        <v>6393.1164207171778</v>
      </c>
      <c r="BY149" s="211">
        <f t="shared" si="116"/>
        <v>6542.0640188797388</v>
      </c>
      <c r="BZ149" s="211">
        <f t="shared" si="116"/>
        <v>6694.7869931560672</v>
      </c>
      <c r="CA149" s="211">
        <f t="shared" si="116"/>
        <v>6850.9506056742766</v>
      </c>
      <c r="CB149" s="211">
        <f t="shared" si="116"/>
        <v>7011.0728646346724</v>
      </c>
      <c r="CC149" s="211">
        <f t="shared" si="116"/>
        <v>7173.9037338667067</v>
      </c>
      <c r="CD149" s="211">
        <f t="shared" si="116"/>
        <v>7340.8493532190514</v>
      </c>
      <c r="CE149" s="211">
        <f t="shared" si="116"/>
        <v>7511.5478881809158</v>
      </c>
      <c r="CF149" s="211">
        <f t="shared" si="116"/>
        <v>7686.5605409624668</v>
      </c>
      <c r="CG149" s="211">
        <f t="shared" si="116"/>
        <v>7864.534758322754</v>
      </c>
      <c r="CH149" s="211">
        <f t="shared" si="116"/>
        <v>8046.9930901516045</v>
      </c>
      <c r="CI149" s="211">
        <f t="shared" si="116"/>
        <v>8233.5444069686491</v>
      </c>
      <c r="CJ149" s="211">
        <f t="shared" si="116"/>
        <v>8424.7967005186438</v>
      </c>
      <c r="CK149" s="211">
        <f t="shared" si="116"/>
        <v>8619.2864873207691</v>
      </c>
      <c r="CL149" s="211">
        <f t="shared" si="116"/>
        <v>8818.6623584213212</v>
      </c>
      <c r="CM149" s="211">
        <f t="shared" si="116"/>
        <v>9022.5015123124977</v>
      </c>
      <c r="CN149" s="211">
        <f t="shared" si="116"/>
        <v>9230.9015519962559</v>
      </c>
      <c r="CO149" s="211">
        <f t="shared" si="116"/>
        <v>9443.9621776347449</v>
      </c>
    </row>
    <row r="150" spans="1:93" ht="6.75" customHeight="1" outlineLevel="1" x14ac:dyDescent="0.2">
      <c r="I150" s="217"/>
    </row>
    <row r="151" spans="1:93" outlineLevel="1" x14ac:dyDescent="0.2">
      <c r="E151" t="s">
        <v>281</v>
      </c>
      <c r="H151" s="78" t="s">
        <v>8</v>
      </c>
      <c r="K151" s="55">
        <f t="shared" ref="K151:AP151" si="117" xml:space="preserve"> K149 / $G$40</f>
        <v>36.545835502299916</v>
      </c>
      <c r="L151" s="55">
        <f t="shared" si="117"/>
        <v>37.162373941475153</v>
      </c>
      <c r="M151" s="55">
        <f t="shared" si="117"/>
        <v>38.060777043458543</v>
      </c>
      <c r="N151" s="55">
        <f t="shared" si="117"/>
        <v>15.554967374862464</v>
      </c>
      <c r="O151" s="55">
        <f t="shared" si="117"/>
        <v>16.24058381975593</v>
      </c>
      <c r="P151" s="55">
        <f t="shared" si="117"/>
        <v>17.296125627637089</v>
      </c>
      <c r="Q151" s="55">
        <f t="shared" si="117"/>
        <v>18.518760369899272</v>
      </c>
      <c r="R151" s="55">
        <f t="shared" si="117"/>
        <v>19.897926313480674</v>
      </c>
      <c r="S151" s="55">
        <f t="shared" si="117"/>
        <v>21.624804329019693</v>
      </c>
      <c r="T151" s="55">
        <f t="shared" si="117"/>
        <v>23.671320281853689</v>
      </c>
      <c r="U151" s="55">
        <f t="shared" si="117"/>
        <v>24.437857399812088</v>
      </c>
      <c r="V151" s="55">
        <f t="shared" si="117"/>
        <v>25.042018802846382</v>
      </c>
      <c r="W151" s="55">
        <f t="shared" si="117"/>
        <v>25.660310573640377</v>
      </c>
      <c r="X151" s="55">
        <f t="shared" si="117"/>
        <v>26.295107543964217</v>
      </c>
      <c r="Y151" s="55">
        <f t="shared" si="117"/>
        <v>26.940567205368289</v>
      </c>
      <c r="Z151" s="55">
        <f t="shared" si="117"/>
        <v>27.603190733992431</v>
      </c>
      <c r="AA151" s="55">
        <f t="shared" si="117"/>
        <v>28.281262271463195</v>
      </c>
      <c r="AB151" s="55">
        <f t="shared" si="117"/>
        <v>28.977355066615633</v>
      </c>
      <c r="AC151" s="55">
        <f t="shared" si="117"/>
        <v>29.685147813262837</v>
      </c>
      <c r="AD151" s="55">
        <f t="shared" si="117"/>
        <v>30.411680286661898</v>
      </c>
      <c r="AE151" s="55">
        <f t="shared" si="117"/>
        <v>31.155098039586225</v>
      </c>
      <c r="AF151" s="55">
        <f t="shared" si="117"/>
        <v>31.918189283558039</v>
      </c>
      <c r="AG151" s="55">
        <f t="shared" si="117"/>
        <v>32.694114648508929</v>
      </c>
      <c r="AH151" s="55">
        <f t="shared" si="117"/>
        <v>33.490497098477192</v>
      </c>
      <c r="AI151" s="55">
        <f t="shared" si="117"/>
        <v>34.305332377607051</v>
      </c>
      <c r="AJ151" s="55">
        <f t="shared" si="117"/>
        <v>35.141641583056717</v>
      </c>
      <c r="AK151" s="55">
        <f t="shared" si="117"/>
        <v>35.992024792365065</v>
      </c>
      <c r="AL151" s="55">
        <f t="shared" si="117"/>
        <v>36.864736437164765</v>
      </c>
      <c r="AM151" s="55">
        <f t="shared" si="117"/>
        <v>37.757610322850304</v>
      </c>
      <c r="AN151" s="55">
        <f t="shared" si="117"/>
        <v>38.673919846968708</v>
      </c>
      <c r="AO151" s="55">
        <f t="shared" si="117"/>
        <v>39.60565855918162</v>
      </c>
      <c r="AP151" s="55">
        <f t="shared" si="117"/>
        <v>40.561764631725964</v>
      </c>
      <c r="AQ151" s="55">
        <f t="shared" ref="AQ151:BV151" si="118" xml:space="preserve"> AQ149 / $G$40</f>
        <v>41.539896816761875</v>
      </c>
      <c r="AR151" s="55">
        <f t="shared" si="118"/>
        <v>42.543601842761646</v>
      </c>
      <c r="AS151" s="55">
        <f t="shared" si="118"/>
        <v>43.564216982704465</v>
      </c>
      <c r="AT151" s="55">
        <f t="shared" si="118"/>
        <v>44.611420746896314</v>
      </c>
      <c r="AU151" s="55">
        <f t="shared" si="118"/>
        <v>45.682682655364424</v>
      </c>
      <c r="AV151" s="55">
        <f t="shared" si="118"/>
        <v>46.781845548094971</v>
      </c>
      <c r="AW151" s="55">
        <f t="shared" si="118"/>
        <v>47.899536589383949</v>
      </c>
      <c r="AX151" s="55">
        <f t="shared" si="118"/>
        <v>49.046235907077126</v>
      </c>
      <c r="AY151" s="55">
        <f t="shared" si="118"/>
        <v>50.219208459183555</v>
      </c>
      <c r="AZ151" s="55">
        <f t="shared" si="118"/>
        <v>51.422617873255376</v>
      </c>
      <c r="BA151" s="55">
        <f t="shared" si="118"/>
        <v>52.646322954371854</v>
      </c>
      <c r="BB151" s="55">
        <f t="shared" si="118"/>
        <v>53.901671796493929</v>
      </c>
      <c r="BC151" s="55">
        <f t="shared" si="118"/>
        <v>55.185708221112485</v>
      </c>
      <c r="BD151" s="55">
        <f t="shared" si="118"/>
        <v>56.502943372338159</v>
      </c>
      <c r="BE151" s="55">
        <f t="shared" si="118"/>
        <v>57.842404664074678</v>
      </c>
      <c r="BF151" s="55">
        <f t="shared" si="118"/>
        <v>59.216379993164828</v>
      </c>
      <c r="BG151" s="55">
        <f t="shared" si="118"/>
        <v>60.621674124207551</v>
      </c>
      <c r="BH151" s="55">
        <f t="shared" si="118"/>
        <v>62.063174670347713</v>
      </c>
      <c r="BI151" s="55">
        <f t="shared" si="118"/>
        <v>63.529009448216065</v>
      </c>
      <c r="BJ151" s="55">
        <f t="shared" si="118"/>
        <v>65.032483936212373</v>
      </c>
      <c r="BK151" s="55">
        <f t="shared" si="118"/>
        <v>66.570144466282159</v>
      </c>
      <c r="BL151" s="55">
        <f t="shared" si="118"/>
        <v>68.147286481255193</v>
      </c>
      <c r="BM151" s="55">
        <f t="shared" si="118"/>
        <v>69.751064395267079</v>
      </c>
      <c r="BN151" s="55">
        <f t="shared" si="118"/>
        <v>71.395885480065715</v>
      </c>
      <c r="BO151" s="55">
        <f t="shared" si="118"/>
        <v>73.078016685351955</v>
      </c>
      <c r="BP151" s="55">
        <f t="shared" si="118"/>
        <v>74.803195252478318</v>
      </c>
      <c r="BQ151" s="55">
        <f t="shared" si="118"/>
        <v>76.557522328826522</v>
      </c>
      <c r="BR151" s="55">
        <f t="shared" si="118"/>
        <v>78.356598156194266</v>
      </c>
      <c r="BS151" s="55">
        <f t="shared" si="118"/>
        <v>80.196387650516556</v>
      </c>
      <c r="BT151" s="55">
        <f t="shared" si="118"/>
        <v>82.083106645296937</v>
      </c>
      <c r="BU151" s="55">
        <f t="shared" si="118"/>
        <v>84.001716600157721</v>
      </c>
      <c r="BV151" s="55">
        <f t="shared" si="118"/>
        <v>85.969109444292243</v>
      </c>
      <c r="BW151" s="55">
        <f t="shared" ref="BW151:CO151" si="119" xml:space="preserve"> BW149 / $G$40</f>
        <v>87.980923567871841</v>
      </c>
      <c r="BX151" s="55">
        <f t="shared" si="119"/>
        <v>90.043893249537717</v>
      </c>
      <c r="BY151" s="55">
        <f t="shared" si="119"/>
        <v>92.141746744785053</v>
      </c>
      <c r="BZ151" s="55">
        <f t="shared" si="119"/>
        <v>94.292774551493906</v>
      </c>
      <c r="CA151" s="55">
        <f t="shared" si="119"/>
        <v>96.492262051750373</v>
      </c>
      <c r="CB151" s="55">
        <f t="shared" si="119"/>
        <v>98.747505135699612</v>
      </c>
      <c r="CC151" s="55">
        <f t="shared" si="119"/>
        <v>101.04089766009446</v>
      </c>
      <c r="CD151" s="55">
        <f t="shared" si="119"/>
        <v>103.39224441153594</v>
      </c>
      <c r="CE151" s="55">
        <f t="shared" si="119"/>
        <v>105.79644912930867</v>
      </c>
      <c r="CF151" s="55">
        <f t="shared" si="119"/>
        <v>108.2614160698939</v>
      </c>
      <c r="CG151" s="55">
        <f t="shared" si="119"/>
        <v>110.76809518764442</v>
      </c>
      <c r="CH151" s="55">
        <f t="shared" si="119"/>
        <v>113.3379308472057</v>
      </c>
      <c r="CI151" s="55">
        <f t="shared" si="119"/>
        <v>115.96541418265703</v>
      </c>
      <c r="CJ151" s="55">
        <f t="shared" si="119"/>
        <v>118.65910845800907</v>
      </c>
      <c r="CK151" s="55">
        <f t="shared" si="119"/>
        <v>121.39840122986999</v>
      </c>
      <c r="CL151" s="55">
        <f t="shared" si="119"/>
        <v>124.20651209044114</v>
      </c>
      <c r="CM151" s="55">
        <f t="shared" si="119"/>
        <v>127.07748608890842</v>
      </c>
      <c r="CN151" s="55">
        <f t="shared" si="119"/>
        <v>130.01269791544021</v>
      </c>
      <c r="CO151" s="55">
        <f t="shared" si="119"/>
        <v>133.01355179767248</v>
      </c>
    </row>
    <row r="152" spans="1:93" outlineLevel="1" x14ac:dyDescent="0.2">
      <c r="I152" s="217"/>
      <c r="V152" s="139"/>
    </row>
    <row r="153" spans="1:93" ht="13.5" thickBot="1" x14ac:dyDescent="0.25">
      <c r="A153" s="58" t="s">
        <v>185</v>
      </c>
      <c r="B153" s="9"/>
      <c r="C153" s="8"/>
      <c r="D153" s="72"/>
      <c r="E153" s="11"/>
      <c r="F153" s="12"/>
      <c r="G153" s="12"/>
      <c r="H153" s="12"/>
      <c r="I153" s="21"/>
      <c r="J153" s="13"/>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row>
    <row r="154" spans="1:93" ht="3" customHeight="1" outlineLevel="1" thickTop="1" x14ac:dyDescent="0.2">
      <c r="A154" s="14"/>
      <c r="B154" s="14"/>
      <c r="C154" s="7"/>
      <c r="D154" s="73"/>
      <c r="E154" s="16"/>
      <c r="F154" s="17"/>
      <c r="G154" s="16"/>
      <c r="H154" s="76"/>
      <c r="I154" s="214"/>
      <c r="J154" s="13"/>
      <c r="K154" s="16"/>
    </row>
    <row r="155" spans="1:93" outlineLevel="1" x14ac:dyDescent="0.2">
      <c r="B155" s="61" t="s">
        <v>175</v>
      </c>
      <c r="I155" s="217"/>
    </row>
    <row r="156" spans="1:93" outlineLevel="1" x14ac:dyDescent="0.2">
      <c r="E156" s="18" t="str">
        <f xml:space="preserve"> InpC!E$29</f>
        <v>Overhead rate</v>
      </c>
      <c r="G156" s="60">
        <f xml:space="preserve"> InpC!G$29</f>
        <v>4.3400000000000001E-2</v>
      </c>
      <c r="H156" s="80" t="str">
        <f xml:space="preserve"> InpC!H$29</f>
        <v>%</v>
      </c>
      <c r="I156" s="217"/>
    </row>
    <row r="157" spans="1:93" outlineLevel="1" x14ac:dyDescent="0.2">
      <c r="E157" s="18" t="str">
        <f xml:space="preserve"> InpC!E23</f>
        <v>Sewer costs (assuming 2m depth, grassland, 150mm)</v>
      </c>
      <c r="F157" s="18"/>
      <c r="G157" s="54">
        <f xml:space="preserve"> InpC!G23</f>
        <v>329.02063409824251</v>
      </c>
      <c r="H157" s="80" t="str">
        <f xml:space="preserve"> InpC!H23</f>
        <v>£/m</v>
      </c>
      <c r="I157" s="217"/>
    </row>
    <row r="158" spans="1:93" outlineLevel="1" x14ac:dyDescent="0.2">
      <c r="E158" t="str">
        <f xml:space="preserve"> E20</f>
        <v>Length of mains per plot</v>
      </c>
      <c r="G158" s="55">
        <f xml:space="preserve"> G20</f>
        <v>8.4</v>
      </c>
      <c r="H158" s="197" t="str">
        <f xml:space="preserve"> H20</f>
        <v>£/m</v>
      </c>
      <c r="I158" s="217"/>
    </row>
    <row r="159" spans="1:93" outlineLevel="1" x14ac:dyDescent="0.2">
      <c r="E159" s="82" t="str">
        <f xml:space="preserve"> E40</f>
        <v>Total plots</v>
      </c>
      <c r="G159" s="89">
        <f xml:space="preserve"> G40</f>
        <v>71</v>
      </c>
      <c r="H159" s="236" t="str">
        <f xml:space="preserve"> H40</f>
        <v>Plots</v>
      </c>
      <c r="I159" s="217"/>
    </row>
    <row r="160" spans="1:93" outlineLevel="1" x14ac:dyDescent="0.2">
      <c r="E160" s="82" t="s">
        <v>276</v>
      </c>
      <c r="G160" s="89">
        <f xml:space="preserve"> G158 * G159</f>
        <v>596.4</v>
      </c>
      <c r="H160" s="236" t="s">
        <v>10</v>
      </c>
      <c r="I160" s="217"/>
    </row>
    <row r="161" spans="1:93" outlineLevel="1" x14ac:dyDescent="0.2">
      <c r="E161" t="s">
        <v>174</v>
      </c>
      <c r="G161" s="55">
        <f xml:space="preserve"> ( 1 + G156 ) * G157 * G158 * G159</f>
        <v>204744.19730423859</v>
      </c>
      <c r="H161" s="78" t="s">
        <v>8</v>
      </c>
      <c r="I161" s="223">
        <f xml:space="preserve"> SUM( K161:CO161 )</f>
        <v>204744.19730423859</v>
      </c>
      <c r="K161" s="55">
        <f xml:space="preserve"> IF( J161 = "", G161, 0 )</f>
        <v>204744.19730423859</v>
      </c>
      <c r="L161" s="55">
        <f t="shared" ref="L161:BW161" si="120" xml:space="preserve"> IF( K161 = "", H161, 0 )</f>
        <v>0</v>
      </c>
      <c r="M161" s="55">
        <f t="shared" si="120"/>
        <v>0</v>
      </c>
      <c r="N161" s="55">
        <f t="shared" si="120"/>
        <v>0</v>
      </c>
      <c r="O161" s="55">
        <f t="shared" si="120"/>
        <v>0</v>
      </c>
      <c r="P161" s="55">
        <f t="shared" si="120"/>
        <v>0</v>
      </c>
      <c r="Q161" s="55">
        <f t="shared" si="120"/>
        <v>0</v>
      </c>
      <c r="R161" s="55">
        <f t="shared" si="120"/>
        <v>0</v>
      </c>
      <c r="S161" s="55">
        <f t="shared" si="120"/>
        <v>0</v>
      </c>
      <c r="T161" s="55">
        <f t="shared" si="120"/>
        <v>0</v>
      </c>
      <c r="U161" s="55">
        <f t="shared" si="120"/>
        <v>0</v>
      </c>
      <c r="V161" s="55">
        <f t="shared" si="120"/>
        <v>0</v>
      </c>
      <c r="W161" s="55">
        <f t="shared" si="120"/>
        <v>0</v>
      </c>
      <c r="X161" s="55">
        <f t="shared" si="120"/>
        <v>0</v>
      </c>
      <c r="Y161" s="55">
        <f t="shared" si="120"/>
        <v>0</v>
      </c>
      <c r="Z161" s="55">
        <f t="shared" si="120"/>
        <v>0</v>
      </c>
      <c r="AA161" s="55">
        <f t="shared" si="120"/>
        <v>0</v>
      </c>
      <c r="AB161" s="55">
        <f t="shared" si="120"/>
        <v>0</v>
      </c>
      <c r="AC161" s="55">
        <f t="shared" si="120"/>
        <v>0</v>
      </c>
      <c r="AD161" s="55">
        <f t="shared" si="120"/>
        <v>0</v>
      </c>
      <c r="AE161" s="55">
        <f t="shared" si="120"/>
        <v>0</v>
      </c>
      <c r="AF161" s="55">
        <f t="shared" si="120"/>
        <v>0</v>
      </c>
      <c r="AG161" s="55">
        <f t="shared" si="120"/>
        <v>0</v>
      </c>
      <c r="AH161" s="55">
        <f t="shared" si="120"/>
        <v>0</v>
      </c>
      <c r="AI161" s="55">
        <f t="shared" si="120"/>
        <v>0</v>
      </c>
      <c r="AJ161" s="55">
        <f t="shared" si="120"/>
        <v>0</v>
      </c>
      <c r="AK161" s="55">
        <f t="shared" si="120"/>
        <v>0</v>
      </c>
      <c r="AL161" s="55">
        <f t="shared" si="120"/>
        <v>0</v>
      </c>
      <c r="AM161" s="55">
        <f t="shared" si="120"/>
        <v>0</v>
      </c>
      <c r="AN161" s="55">
        <f t="shared" si="120"/>
        <v>0</v>
      </c>
      <c r="AO161" s="55">
        <f t="shared" si="120"/>
        <v>0</v>
      </c>
      <c r="AP161" s="55">
        <f t="shared" si="120"/>
        <v>0</v>
      </c>
      <c r="AQ161" s="55">
        <f t="shared" si="120"/>
        <v>0</v>
      </c>
      <c r="AR161" s="55">
        <f t="shared" si="120"/>
        <v>0</v>
      </c>
      <c r="AS161" s="55">
        <f t="shared" si="120"/>
        <v>0</v>
      </c>
      <c r="AT161" s="55">
        <f t="shared" si="120"/>
        <v>0</v>
      </c>
      <c r="AU161" s="55">
        <f t="shared" si="120"/>
        <v>0</v>
      </c>
      <c r="AV161" s="55">
        <f t="shared" si="120"/>
        <v>0</v>
      </c>
      <c r="AW161" s="55">
        <f t="shared" si="120"/>
        <v>0</v>
      </c>
      <c r="AX161" s="55">
        <f t="shared" si="120"/>
        <v>0</v>
      </c>
      <c r="AY161" s="55">
        <f t="shared" si="120"/>
        <v>0</v>
      </c>
      <c r="AZ161" s="55">
        <f t="shared" si="120"/>
        <v>0</v>
      </c>
      <c r="BA161" s="55">
        <f t="shared" si="120"/>
        <v>0</v>
      </c>
      <c r="BB161" s="55">
        <f t="shared" si="120"/>
        <v>0</v>
      </c>
      <c r="BC161" s="55">
        <f t="shared" si="120"/>
        <v>0</v>
      </c>
      <c r="BD161" s="55">
        <f t="shared" si="120"/>
        <v>0</v>
      </c>
      <c r="BE161" s="55">
        <f t="shared" si="120"/>
        <v>0</v>
      </c>
      <c r="BF161" s="55">
        <f t="shared" si="120"/>
        <v>0</v>
      </c>
      <c r="BG161" s="55">
        <f t="shared" si="120"/>
        <v>0</v>
      </c>
      <c r="BH161" s="55">
        <f t="shared" si="120"/>
        <v>0</v>
      </c>
      <c r="BI161" s="55">
        <f t="shared" si="120"/>
        <v>0</v>
      </c>
      <c r="BJ161" s="55">
        <f t="shared" si="120"/>
        <v>0</v>
      </c>
      <c r="BK161" s="55">
        <f t="shared" si="120"/>
        <v>0</v>
      </c>
      <c r="BL161" s="55">
        <f t="shared" si="120"/>
        <v>0</v>
      </c>
      <c r="BM161" s="55">
        <f t="shared" si="120"/>
        <v>0</v>
      </c>
      <c r="BN161" s="55">
        <f t="shared" si="120"/>
        <v>0</v>
      </c>
      <c r="BO161" s="55">
        <f t="shared" si="120"/>
        <v>0</v>
      </c>
      <c r="BP161" s="55">
        <f t="shared" si="120"/>
        <v>0</v>
      </c>
      <c r="BQ161" s="55">
        <f t="shared" si="120"/>
        <v>0</v>
      </c>
      <c r="BR161" s="55">
        <f t="shared" si="120"/>
        <v>0</v>
      </c>
      <c r="BS161" s="55">
        <f t="shared" si="120"/>
        <v>0</v>
      </c>
      <c r="BT161" s="55">
        <f t="shared" si="120"/>
        <v>0</v>
      </c>
      <c r="BU161" s="55">
        <f t="shared" si="120"/>
        <v>0</v>
      </c>
      <c r="BV161" s="55">
        <f t="shared" si="120"/>
        <v>0</v>
      </c>
      <c r="BW161" s="55">
        <f t="shared" si="120"/>
        <v>0</v>
      </c>
      <c r="BX161" s="55">
        <f t="shared" ref="BX161:CO161" si="121" xml:space="preserve"> IF( BW161 = "", BT161, 0 )</f>
        <v>0</v>
      </c>
      <c r="BY161" s="55">
        <f t="shared" si="121"/>
        <v>0</v>
      </c>
      <c r="BZ161" s="55">
        <f t="shared" si="121"/>
        <v>0</v>
      </c>
      <c r="CA161" s="55">
        <f t="shared" si="121"/>
        <v>0</v>
      </c>
      <c r="CB161" s="55">
        <f t="shared" si="121"/>
        <v>0</v>
      </c>
      <c r="CC161" s="55">
        <f t="shared" si="121"/>
        <v>0</v>
      </c>
      <c r="CD161" s="55">
        <f t="shared" si="121"/>
        <v>0</v>
      </c>
      <c r="CE161" s="55">
        <f t="shared" si="121"/>
        <v>0</v>
      </c>
      <c r="CF161" s="55">
        <f t="shared" si="121"/>
        <v>0</v>
      </c>
      <c r="CG161" s="55">
        <f t="shared" si="121"/>
        <v>0</v>
      </c>
      <c r="CH161" s="55">
        <f t="shared" si="121"/>
        <v>0</v>
      </c>
      <c r="CI161" s="55">
        <f t="shared" si="121"/>
        <v>0</v>
      </c>
      <c r="CJ161" s="55">
        <f t="shared" si="121"/>
        <v>0</v>
      </c>
      <c r="CK161" s="55">
        <f t="shared" si="121"/>
        <v>0</v>
      </c>
      <c r="CL161" s="55">
        <f t="shared" si="121"/>
        <v>0</v>
      </c>
      <c r="CM161" s="55">
        <f t="shared" si="121"/>
        <v>0</v>
      </c>
      <c r="CN161" s="55">
        <f t="shared" si="121"/>
        <v>0</v>
      </c>
      <c r="CO161" s="55">
        <f t="shared" si="121"/>
        <v>0</v>
      </c>
    </row>
    <row r="162" spans="1:93" ht="3" customHeight="1" outlineLevel="1" x14ac:dyDescent="0.2">
      <c r="A162" s="14"/>
      <c r="B162" s="14"/>
      <c r="C162" s="7"/>
      <c r="D162" s="73"/>
      <c r="E162" s="16"/>
      <c r="F162" s="17"/>
      <c r="G162" s="16"/>
      <c r="H162" s="76"/>
      <c r="I162" s="214"/>
      <c r="J162" s="13"/>
      <c r="K162" s="16"/>
    </row>
    <row r="163" spans="1:93" outlineLevel="1" x14ac:dyDescent="0.2">
      <c r="E163" s="18" t="str">
        <f xml:space="preserve"> InpC!E24</f>
        <v>Asset payment from company</v>
      </c>
      <c r="G163" s="54">
        <f xml:space="preserve"> InpC!G24</f>
        <v>0</v>
      </c>
      <c r="H163" s="80" t="str">
        <f xml:space="preserve"> InpC!H24</f>
        <v>£</v>
      </c>
      <c r="I163" s="223">
        <f xml:space="preserve"> SUM( K163:CO163 )</f>
        <v>0</v>
      </c>
      <c r="K163" s="55">
        <f xml:space="preserve"> IF( J163 = "", MIN( G163, G161 ), 0 )</f>
        <v>0</v>
      </c>
      <c r="L163" s="55">
        <f t="shared" ref="L163:BW163" si="122" xml:space="preserve"> IF( K163 = "", MIN( H163, H161 ), 0 )</f>
        <v>0</v>
      </c>
      <c r="M163" s="55">
        <f t="shared" si="122"/>
        <v>0</v>
      </c>
      <c r="N163" s="55">
        <f t="shared" si="122"/>
        <v>0</v>
      </c>
      <c r="O163" s="55">
        <f t="shared" si="122"/>
        <v>0</v>
      </c>
      <c r="P163" s="55">
        <f t="shared" si="122"/>
        <v>0</v>
      </c>
      <c r="Q163" s="55">
        <f t="shared" si="122"/>
        <v>0</v>
      </c>
      <c r="R163" s="55">
        <f t="shared" si="122"/>
        <v>0</v>
      </c>
      <c r="S163" s="55">
        <f t="shared" si="122"/>
        <v>0</v>
      </c>
      <c r="T163" s="55">
        <f t="shared" si="122"/>
        <v>0</v>
      </c>
      <c r="U163" s="55">
        <f t="shared" si="122"/>
        <v>0</v>
      </c>
      <c r="V163" s="55">
        <f t="shared" si="122"/>
        <v>0</v>
      </c>
      <c r="W163" s="55">
        <f t="shared" si="122"/>
        <v>0</v>
      </c>
      <c r="X163" s="55">
        <f t="shared" si="122"/>
        <v>0</v>
      </c>
      <c r="Y163" s="55">
        <f t="shared" si="122"/>
        <v>0</v>
      </c>
      <c r="Z163" s="55">
        <f t="shared" si="122"/>
        <v>0</v>
      </c>
      <c r="AA163" s="55">
        <f t="shared" si="122"/>
        <v>0</v>
      </c>
      <c r="AB163" s="55">
        <f t="shared" si="122"/>
        <v>0</v>
      </c>
      <c r="AC163" s="55">
        <f t="shared" si="122"/>
        <v>0</v>
      </c>
      <c r="AD163" s="55">
        <f t="shared" si="122"/>
        <v>0</v>
      </c>
      <c r="AE163" s="55">
        <f t="shared" si="122"/>
        <v>0</v>
      </c>
      <c r="AF163" s="55">
        <f t="shared" si="122"/>
        <v>0</v>
      </c>
      <c r="AG163" s="55">
        <f t="shared" si="122"/>
        <v>0</v>
      </c>
      <c r="AH163" s="55">
        <f t="shared" si="122"/>
        <v>0</v>
      </c>
      <c r="AI163" s="55">
        <f t="shared" si="122"/>
        <v>0</v>
      </c>
      <c r="AJ163" s="55">
        <f t="shared" si="122"/>
        <v>0</v>
      </c>
      <c r="AK163" s="55">
        <f t="shared" si="122"/>
        <v>0</v>
      </c>
      <c r="AL163" s="55">
        <f t="shared" si="122"/>
        <v>0</v>
      </c>
      <c r="AM163" s="55">
        <f t="shared" si="122"/>
        <v>0</v>
      </c>
      <c r="AN163" s="55">
        <f t="shared" si="122"/>
        <v>0</v>
      </c>
      <c r="AO163" s="55">
        <f t="shared" si="122"/>
        <v>0</v>
      </c>
      <c r="AP163" s="55">
        <f t="shared" si="122"/>
        <v>0</v>
      </c>
      <c r="AQ163" s="55">
        <f t="shared" si="122"/>
        <v>0</v>
      </c>
      <c r="AR163" s="55">
        <f t="shared" si="122"/>
        <v>0</v>
      </c>
      <c r="AS163" s="55">
        <f t="shared" si="122"/>
        <v>0</v>
      </c>
      <c r="AT163" s="55">
        <f t="shared" si="122"/>
        <v>0</v>
      </c>
      <c r="AU163" s="55">
        <f t="shared" si="122"/>
        <v>0</v>
      </c>
      <c r="AV163" s="55">
        <f t="shared" si="122"/>
        <v>0</v>
      </c>
      <c r="AW163" s="55">
        <f t="shared" si="122"/>
        <v>0</v>
      </c>
      <c r="AX163" s="55">
        <f t="shared" si="122"/>
        <v>0</v>
      </c>
      <c r="AY163" s="55">
        <f t="shared" si="122"/>
        <v>0</v>
      </c>
      <c r="AZ163" s="55">
        <f t="shared" si="122"/>
        <v>0</v>
      </c>
      <c r="BA163" s="55">
        <f t="shared" si="122"/>
        <v>0</v>
      </c>
      <c r="BB163" s="55">
        <f t="shared" si="122"/>
        <v>0</v>
      </c>
      <c r="BC163" s="55">
        <f t="shared" si="122"/>
        <v>0</v>
      </c>
      <c r="BD163" s="55">
        <f t="shared" si="122"/>
        <v>0</v>
      </c>
      <c r="BE163" s="55">
        <f t="shared" si="122"/>
        <v>0</v>
      </c>
      <c r="BF163" s="55">
        <f t="shared" si="122"/>
        <v>0</v>
      </c>
      <c r="BG163" s="55">
        <f t="shared" si="122"/>
        <v>0</v>
      </c>
      <c r="BH163" s="55">
        <f t="shared" si="122"/>
        <v>0</v>
      </c>
      <c r="BI163" s="55">
        <f t="shared" si="122"/>
        <v>0</v>
      </c>
      <c r="BJ163" s="55">
        <f t="shared" si="122"/>
        <v>0</v>
      </c>
      <c r="BK163" s="55">
        <f t="shared" si="122"/>
        <v>0</v>
      </c>
      <c r="BL163" s="55">
        <f t="shared" si="122"/>
        <v>0</v>
      </c>
      <c r="BM163" s="55">
        <f t="shared" si="122"/>
        <v>0</v>
      </c>
      <c r="BN163" s="55">
        <f t="shared" si="122"/>
        <v>0</v>
      </c>
      <c r="BO163" s="55">
        <f t="shared" si="122"/>
        <v>0</v>
      </c>
      <c r="BP163" s="55">
        <f t="shared" si="122"/>
        <v>0</v>
      </c>
      <c r="BQ163" s="55">
        <f t="shared" si="122"/>
        <v>0</v>
      </c>
      <c r="BR163" s="55">
        <f t="shared" si="122"/>
        <v>0</v>
      </c>
      <c r="BS163" s="55">
        <f t="shared" si="122"/>
        <v>0</v>
      </c>
      <c r="BT163" s="55">
        <f t="shared" si="122"/>
        <v>0</v>
      </c>
      <c r="BU163" s="55">
        <f t="shared" si="122"/>
        <v>0</v>
      </c>
      <c r="BV163" s="55">
        <f t="shared" si="122"/>
        <v>0</v>
      </c>
      <c r="BW163" s="55">
        <f t="shared" si="122"/>
        <v>0</v>
      </c>
      <c r="BX163" s="55">
        <f t="shared" ref="BX163:CO163" si="123" xml:space="preserve"> IF( BW163 = "", MIN( BT163, BT161 ), 0 )</f>
        <v>0</v>
      </c>
      <c r="BY163" s="55">
        <f t="shared" si="123"/>
        <v>0</v>
      </c>
      <c r="BZ163" s="55">
        <f t="shared" si="123"/>
        <v>0</v>
      </c>
      <c r="CA163" s="55">
        <f t="shared" si="123"/>
        <v>0</v>
      </c>
      <c r="CB163" s="55">
        <f t="shared" si="123"/>
        <v>0</v>
      </c>
      <c r="CC163" s="55">
        <f t="shared" si="123"/>
        <v>0</v>
      </c>
      <c r="CD163" s="55">
        <f t="shared" si="123"/>
        <v>0</v>
      </c>
      <c r="CE163" s="55">
        <f t="shared" si="123"/>
        <v>0</v>
      </c>
      <c r="CF163" s="55">
        <f t="shared" si="123"/>
        <v>0</v>
      </c>
      <c r="CG163" s="55">
        <f t="shared" si="123"/>
        <v>0</v>
      </c>
      <c r="CH163" s="55">
        <f t="shared" si="123"/>
        <v>0</v>
      </c>
      <c r="CI163" s="55">
        <f t="shared" si="123"/>
        <v>0</v>
      </c>
      <c r="CJ163" s="55">
        <f t="shared" si="123"/>
        <v>0</v>
      </c>
      <c r="CK163" s="55">
        <f t="shared" si="123"/>
        <v>0</v>
      </c>
      <c r="CL163" s="55">
        <f t="shared" si="123"/>
        <v>0</v>
      </c>
      <c r="CM163" s="55">
        <f t="shared" si="123"/>
        <v>0</v>
      </c>
      <c r="CN163" s="55">
        <f t="shared" si="123"/>
        <v>0</v>
      </c>
      <c r="CO163" s="55">
        <f t="shared" si="123"/>
        <v>0</v>
      </c>
    </row>
    <row r="164" spans="1:93" outlineLevel="1" x14ac:dyDescent="0.2">
      <c r="E164" s="18" t="str">
        <f xml:space="preserve"> InpC!E25</f>
        <v>Inspection fee on adoption</v>
      </c>
      <c r="G164" s="81">
        <f xml:space="preserve"> InpC!G25</f>
        <v>0</v>
      </c>
      <c r="H164" s="78" t="s">
        <v>8</v>
      </c>
      <c r="I164" s="223">
        <f xml:space="preserve"> SUM( K164:CO164 )</f>
        <v>0</v>
      </c>
      <c r="K164" s="89">
        <f xml:space="preserve"> K161 * $G164</f>
        <v>0</v>
      </c>
      <c r="L164" s="89">
        <f t="shared" ref="L164:BW164" si="124" xml:space="preserve"> L161 * $G164</f>
        <v>0</v>
      </c>
      <c r="M164" s="89">
        <f t="shared" si="124"/>
        <v>0</v>
      </c>
      <c r="N164" s="89">
        <f t="shared" si="124"/>
        <v>0</v>
      </c>
      <c r="O164" s="89">
        <f t="shared" si="124"/>
        <v>0</v>
      </c>
      <c r="P164" s="89">
        <f t="shared" si="124"/>
        <v>0</v>
      </c>
      <c r="Q164" s="89">
        <f t="shared" si="124"/>
        <v>0</v>
      </c>
      <c r="R164" s="89">
        <f t="shared" si="124"/>
        <v>0</v>
      </c>
      <c r="S164" s="89">
        <f t="shared" si="124"/>
        <v>0</v>
      </c>
      <c r="T164" s="89">
        <f t="shared" si="124"/>
        <v>0</v>
      </c>
      <c r="U164" s="89">
        <f t="shared" si="124"/>
        <v>0</v>
      </c>
      <c r="V164" s="89">
        <f t="shared" si="124"/>
        <v>0</v>
      </c>
      <c r="W164" s="89">
        <f t="shared" si="124"/>
        <v>0</v>
      </c>
      <c r="X164" s="89">
        <f t="shared" si="124"/>
        <v>0</v>
      </c>
      <c r="Y164" s="89">
        <f t="shared" si="124"/>
        <v>0</v>
      </c>
      <c r="Z164" s="89">
        <f t="shared" si="124"/>
        <v>0</v>
      </c>
      <c r="AA164" s="89">
        <f t="shared" si="124"/>
        <v>0</v>
      </c>
      <c r="AB164" s="89">
        <f t="shared" si="124"/>
        <v>0</v>
      </c>
      <c r="AC164" s="89">
        <f t="shared" si="124"/>
        <v>0</v>
      </c>
      <c r="AD164" s="89">
        <f t="shared" si="124"/>
        <v>0</v>
      </c>
      <c r="AE164" s="89">
        <f t="shared" si="124"/>
        <v>0</v>
      </c>
      <c r="AF164" s="89">
        <f t="shared" si="124"/>
        <v>0</v>
      </c>
      <c r="AG164" s="89">
        <f t="shared" si="124"/>
        <v>0</v>
      </c>
      <c r="AH164" s="89">
        <f t="shared" si="124"/>
        <v>0</v>
      </c>
      <c r="AI164" s="89">
        <f t="shared" si="124"/>
        <v>0</v>
      </c>
      <c r="AJ164" s="89">
        <f t="shared" si="124"/>
        <v>0</v>
      </c>
      <c r="AK164" s="89">
        <f t="shared" si="124"/>
        <v>0</v>
      </c>
      <c r="AL164" s="89">
        <f t="shared" si="124"/>
        <v>0</v>
      </c>
      <c r="AM164" s="89">
        <f t="shared" si="124"/>
        <v>0</v>
      </c>
      <c r="AN164" s="89">
        <f t="shared" si="124"/>
        <v>0</v>
      </c>
      <c r="AO164" s="89">
        <f t="shared" si="124"/>
        <v>0</v>
      </c>
      <c r="AP164" s="89">
        <f t="shared" si="124"/>
        <v>0</v>
      </c>
      <c r="AQ164" s="89">
        <f t="shared" si="124"/>
        <v>0</v>
      </c>
      <c r="AR164" s="89">
        <f t="shared" si="124"/>
        <v>0</v>
      </c>
      <c r="AS164" s="89">
        <f t="shared" si="124"/>
        <v>0</v>
      </c>
      <c r="AT164" s="89">
        <f t="shared" si="124"/>
        <v>0</v>
      </c>
      <c r="AU164" s="89">
        <f t="shared" si="124"/>
        <v>0</v>
      </c>
      <c r="AV164" s="89">
        <f t="shared" si="124"/>
        <v>0</v>
      </c>
      <c r="AW164" s="89">
        <f t="shared" si="124"/>
        <v>0</v>
      </c>
      <c r="AX164" s="89">
        <f t="shared" si="124"/>
        <v>0</v>
      </c>
      <c r="AY164" s="89">
        <f t="shared" si="124"/>
        <v>0</v>
      </c>
      <c r="AZ164" s="89">
        <f t="shared" si="124"/>
        <v>0</v>
      </c>
      <c r="BA164" s="89">
        <f t="shared" si="124"/>
        <v>0</v>
      </c>
      <c r="BB164" s="89">
        <f t="shared" si="124"/>
        <v>0</v>
      </c>
      <c r="BC164" s="89">
        <f t="shared" si="124"/>
        <v>0</v>
      </c>
      <c r="BD164" s="89">
        <f t="shared" si="124"/>
        <v>0</v>
      </c>
      <c r="BE164" s="89">
        <f t="shared" si="124"/>
        <v>0</v>
      </c>
      <c r="BF164" s="89">
        <f t="shared" si="124"/>
        <v>0</v>
      </c>
      <c r="BG164" s="89">
        <f t="shared" si="124"/>
        <v>0</v>
      </c>
      <c r="BH164" s="89">
        <f t="shared" si="124"/>
        <v>0</v>
      </c>
      <c r="BI164" s="89">
        <f t="shared" si="124"/>
        <v>0</v>
      </c>
      <c r="BJ164" s="89">
        <f t="shared" si="124"/>
        <v>0</v>
      </c>
      <c r="BK164" s="89">
        <f t="shared" si="124"/>
        <v>0</v>
      </c>
      <c r="BL164" s="89">
        <f t="shared" si="124"/>
        <v>0</v>
      </c>
      <c r="BM164" s="89">
        <f t="shared" si="124"/>
        <v>0</v>
      </c>
      <c r="BN164" s="89">
        <f t="shared" si="124"/>
        <v>0</v>
      </c>
      <c r="BO164" s="89">
        <f t="shared" si="124"/>
        <v>0</v>
      </c>
      <c r="BP164" s="89">
        <f t="shared" si="124"/>
        <v>0</v>
      </c>
      <c r="BQ164" s="89">
        <f t="shared" si="124"/>
        <v>0</v>
      </c>
      <c r="BR164" s="89">
        <f t="shared" si="124"/>
        <v>0</v>
      </c>
      <c r="BS164" s="89">
        <f t="shared" si="124"/>
        <v>0</v>
      </c>
      <c r="BT164" s="89">
        <f t="shared" si="124"/>
        <v>0</v>
      </c>
      <c r="BU164" s="89">
        <f t="shared" si="124"/>
        <v>0</v>
      </c>
      <c r="BV164" s="89">
        <f t="shared" si="124"/>
        <v>0</v>
      </c>
      <c r="BW164" s="89">
        <f t="shared" si="124"/>
        <v>0</v>
      </c>
      <c r="BX164" s="89">
        <f t="shared" ref="BX164:CO164" si="125" xml:space="preserve"> BX161 * $G164</f>
        <v>0</v>
      </c>
      <c r="BY164" s="89">
        <f t="shared" si="125"/>
        <v>0</v>
      </c>
      <c r="BZ164" s="89">
        <f t="shared" si="125"/>
        <v>0</v>
      </c>
      <c r="CA164" s="89">
        <f t="shared" si="125"/>
        <v>0</v>
      </c>
      <c r="CB164" s="89">
        <f t="shared" si="125"/>
        <v>0</v>
      </c>
      <c r="CC164" s="89">
        <f t="shared" si="125"/>
        <v>0</v>
      </c>
      <c r="CD164" s="89">
        <f t="shared" si="125"/>
        <v>0</v>
      </c>
      <c r="CE164" s="89">
        <f t="shared" si="125"/>
        <v>0</v>
      </c>
      <c r="CF164" s="89">
        <f t="shared" si="125"/>
        <v>0</v>
      </c>
      <c r="CG164" s="89">
        <f t="shared" si="125"/>
        <v>0</v>
      </c>
      <c r="CH164" s="89">
        <f t="shared" si="125"/>
        <v>0</v>
      </c>
      <c r="CI164" s="89">
        <f t="shared" si="125"/>
        <v>0</v>
      </c>
      <c r="CJ164" s="89">
        <f t="shared" si="125"/>
        <v>0</v>
      </c>
      <c r="CK164" s="89">
        <f t="shared" si="125"/>
        <v>0</v>
      </c>
      <c r="CL164" s="89">
        <f t="shared" si="125"/>
        <v>0</v>
      </c>
      <c r="CM164" s="89">
        <f t="shared" si="125"/>
        <v>0</v>
      </c>
      <c r="CN164" s="89">
        <f t="shared" si="125"/>
        <v>0</v>
      </c>
      <c r="CO164" s="89">
        <f t="shared" si="125"/>
        <v>0</v>
      </c>
    </row>
    <row r="165" spans="1:93" outlineLevel="1" x14ac:dyDescent="0.2">
      <c r="E165" t="s">
        <v>176</v>
      </c>
      <c r="G165" s="55">
        <f xml:space="preserve"> G161 - G163 - G164</f>
        <v>204744.19730423859</v>
      </c>
      <c r="H165" s="78" t="s">
        <v>8</v>
      </c>
      <c r="I165" s="223">
        <f xml:space="preserve"> SUM( K165:CO165 )</f>
        <v>204744.19730423859</v>
      </c>
      <c r="K165" s="89">
        <f xml:space="preserve"> K161 - K163 + K164</f>
        <v>204744.19730423859</v>
      </c>
      <c r="L165" s="89">
        <f t="shared" ref="L165:BW165" si="126" xml:space="preserve"> L161 - L163 + L164</f>
        <v>0</v>
      </c>
      <c r="M165" s="89">
        <f t="shared" si="126"/>
        <v>0</v>
      </c>
      <c r="N165" s="89">
        <f t="shared" si="126"/>
        <v>0</v>
      </c>
      <c r="O165" s="89">
        <f t="shared" si="126"/>
        <v>0</v>
      </c>
      <c r="P165" s="89">
        <f t="shared" si="126"/>
        <v>0</v>
      </c>
      <c r="Q165" s="89">
        <f t="shared" si="126"/>
        <v>0</v>
      </c>
      <c r="R165" s="89">
        <f t="shared" si="126"/>
        <v>0</v>
      </c>
      <c r="S165" s="89">
        <f t="shared" si="126"/>
        <v>0</v>
      </c>
      <c r="T165" s="89">
        <f t="shared" si="126"/>
        <v>0</v>
      </c>
      <c r="U165" s="89">
        <f t="shared" si="126"/>
        <v>0</v>
      </c>
      <c r="V165" s="89">
        <f t="shared" si="126"/>
        <v>0</v>
      </c>
      <c r="W165" s="89">
        <f t="shared" si="126"/>
        <v>0</v>
      </c>
      <c r="X165" s="89">
        <f t="shared" si="126"/>
        <v>0</v>
      </c>
      <c r="Y165" s="89">
        <f t="shared" si="126"/>
        <v>0</v>
      </c>
      <c r="Z165" s="89">
        <f t="shared" si="126"/>
        <v>0</v>
      </c>
      <c r="AA165" s="89">
        <f t="shared" si="126"/>
        <v>0</v>
      </c>
      <c r="AB165" s="89">
        <f t="shared" si="126"/>
        <v>0</v>
      </c>
      <c r="AC165" s="89">
        <f t="shared" si="126"/>
        <v>0</v>
      </c>
      <c r="AD165" s="89">
        <f t="shared" si="126"/>
        <v>0</v>
      </c>
      <c r="AE165" s="89">
        <f t="shared" si="126"/>
        <v>0</v>
      </c>
      <c r="AF165" s="89">
        <f t="shared" si="126"/>
        <v>0</v>
      </c>
      <c r="AG165" s="89">
        <f t="shared" si="126"/>
        <v>0</v>
      </c>
      <c r="AH165" s="89">
        <f t="shared" si="126"/>
        <v>0</v>
      </c>
      <c r="AI165" s="89">
        <f t="shared" si="126"/>
        <v>0</v>
      </c>
      <c r="AJ165" s="89">
        <f t="shared" si="126"/>
        <v>0</v>
      </c>
      <c r="AK165" s="89">
        <f t="shared" si="126"/>
        <v>0</v>
      </c>
      <c r="AL165" s="89">
        <f t="shared" si="126"/>
        <v>0</v>
      </c>
      <c r="AM165" s="89">
        <f t="shared" si="126"/>
        <v>0</v>
      </c>
      <c r="AN165" s="89">
        <f t="shared" si="126"/>
        <v>0</v>
      </c>
      <c r="AO165" s="89">
        <f t="shared" si="126"/>
        <v>0</v>
      </c>
      <c r="AP165" s="89">
        <f t="shared" si="126"/>
        <v>0</v>
      </c>
      <c r="AQ165" s="89">
        <f t="shared" si="126"/>
        <v>0</v>
      </c>
      <c r="AR165" s="89">
        <f t="shared" si="126"/>
        <v>0</v>
      </c>
      <c r="AS165" s="89">
        <f t="shared" si="126"/>
        <v>0</v>
      </c>
      <c r="AT165" s="89">
        <f t="shared" si="126"/>
        <v>0</v>
      </c>
      <c r="AU165" s="89">
        <f t="shared" si="126"/>
        <v>0</v>
      </c>
      <c r="AV165" s="89">
        <f t="shared" si="126"/>
        <v>0</v>
      </c>
      <c r="AW165" s="89">
        <f t="shared" si="126"/>
        <v>0</v>
      </c>
      <c r="AX165" s="89">
        <f t="shared" si="126"/>
        <v>0</v>
      </c>
      <c r="AY165" s="89">
        <f t="shared" si="126"/>
        <v>0</v>
      </c>
      <c r="AZ165" s="89">
        <f t="shared" si="126"/>
        <v>0</v>
      </c>
      <c r="BA165" s="89">
        <f t="shared" si="126"/>
        <v>0</v>
      </c>
      <c r="BB165" s="89">
        <f t="shared" si="126"/>
        <v>0</v>
      </c>
      <c r="BC165" s="89">
        <f t="shared" si="126"/>
        <v>0</v>
      </c>
      <c r="BD165" s="89">
        <f t="shared" si="126"/>
        <v>0</v>
      </c>
      <c r="BE165" s="89">
        <f t="shared" si="126"/>
        <v>0</v>
      </c>
      <c r="BF165" s="89">
        <f t="shared" si="126"/>
        <v>0</v>
      </c>
      <c r="BG165" s="89">
        <f t="shared" si="126"/>
        <v>0</v>
      </c>
      <c r="BH165" s="89">
        <f t="shared" si="126"/>
        <v>0</v>
      </c>
      <c r="BI165" s="89">
        <f t="shared" si="126"/>
        <v>0</v>
      </c>
      <c r="BJ165" s="89">
        <f t="shared" si="126"/>
        <v>0</v>
      </c>
      <c r="BK165" s="89">
        <f t="shared" si="126"/>
        <v>0</v>
      </c>
      <c r="BL165" s="89">
        <f t="shared" si="126"/>
        <v>0</v>
      </c>
      <c r="BM165" s="89">
        <f t="shared" si="126"/>
        <v>0</v>
      </c>
      <c r="BN165" s="89">
        <f t="shared" si="126"/>
        <v>0</v>
      </c>
      <c r="BO165" s="89">
        <f t="shared" si="126"/>
        <v>0</v>
      </c>
      <c r="BP165" s="89">
        <f t="shared" si="126"/>
        <v>0</v>
      </c>
      <c r="BQ165" s="89">
        <f t="shared" si="126"/>
        <v>0</v>
      </c>
      <c r="BR165" s="89">
        <f t="shared" si="126"/>
        <v>0</v>
      </c>
      <c r="BS165" s="89">
        <f t="shared" si="126"/>
        <v>0</v>
      </c>
      <c r="BT165" s="89">
        <f t="shared" si="126"/>
        <v>0</v>
      </c>
      <c r="BU165" s="89">
        <f t="shared" si="126"/>
        <v>0</v>
      </c>
      <c r="BV165" s="89">
        <f t="shared" si="126"/>
        <v>0</v>
      </c>
      <c r="BW165" s="89">
        <f t="shared" si="126"/>
        <v>0</v>
      </c>
      <c r="BX165" s="89">
        <f t="shared" ref="BX165:CO165" si="127" xml:space="preserve"> BX161 - BX163 + BX164</f>
        <v>0</v>
      </c>
      <c r="BY165" s="89">
        <f t="shared" si="127"/>
        <v>0</v>
      </c>
      <c r="BZ165" s="89">
        <f t="shared" si="127"/>
        <v>0</v>
      </c>
      <c r="CA165" s="89">
        <f t="shared" si="127"/>
        <v>0</v>
      </c>
      <c r="CB165" s="89">
        <f t="shared" si="127"/>
        <v>0</v>
      </c>
      <c r="CC165" s="89">
        <f t="shared" si="127"/>
        <v>0</v>
      </c>
      <c r="CD165" s="89">
        <f t="shared" si="127"/>
        <v>0</v>
      </c>
      <c r="CE165" s="89">
        <f t="shared" si="127"/>
        <v>0</v>
      </c>
      <c r="CF165" s="89">
        <f t="shared" si="127"/>
        <v>0</v>
      </c>
      <c r="CG165" s="89">
        <f t="shared" si="127"/>
        <v>0</v>
      </c>
      <c r="CH165" s="89">
        <f t="shared" si="127"/>
        <v>0</v>
      </c>
      <c r="CI165" s="89">
        <f t="shared" si="127"/>
        <v>0</v>
      </c>
      <c r="CJ165" s="89">
        <f t="shared" si="127"/>
        <v>0</v>
      </c>
      <c r="CK165" s="89">
        <f t="shared" si="127"/>
        <v>0</v>
      </c>
      <c r="CL165" s="89">
        <f t="shared" si="127"/>
        <v>0</v>
      </c>
      <c r="CM165" s="89">
        <f t="shared" si="127"/>
        <v>0</v>
      </c>
      <c r="CN165" s="89">
        <f t="shared" si="127"/>
        <v>0</v>
      </c>
      <c r="CO165" s="89">
        <f t="shared" si="127"/>
        <v>0</v>
      </c>
    </row>
    <row r="166" spans="1:93" s="189" customFormat="1" outlineLevel="1" x14ac:dyDescent="0.2">
      <c r="A166" s="187"/>
      <c r="B166" s="188"/>
      <c r="D166" s="190"/>
      <c r="E166" s="189" t="s">
        <v>490</v>
      </c>
      <c r="G166" s="130"/>
      <c r="H166" s="185" t="s">
        <v>8</v>
      </c>
      <c r="I166" s="228">
        <f xml:space="preserve"> SUM( K166:CO166 )</f>
        <v>0</v>
      </c>
      <c r="K166" s="212">
        <f t="shared" ref="K166:AP166" si="128" xml:space="preserve"> K161 - K165</f>
        <v>0</v>
      </c>
      <c r="L166" s="212">
        <f t="shared" si="128"/>
        <v>0</v>
      </c>
      <c r="M166" s="212">
        <f t="shared" si="128"/>
        <v>0</v>
      </c>
      <c r="N166" s="212">
        <f t="shared" si="128"/>
        <v>0</v>
      </c>
      <c r="O166" s="212">
        <f t="shared" si="128"/>
        <v>0</v>
      </c>
      <c r="P166" s="212">
        <f t="shared" si="128"/>
        <v>0</v>
      </c>
      <c r="Q166" s="212">
        <f t="shared" si="128"/>
        <v>0</v>
      </c>
      <c r="R166" s="212">
        <f t="shared" si="128"/>
        <v>0</v>
      </c>
      <c r="S166" s="212">
        <f t="shared" si="128"/>
        <v>0</v>
      </c>
      <c r="T166" s="212">
        <f t="shared" si="128"/>
        <v>0</v>
      </c>
      <c r="U166" s="212">
        <f t="shared" si="128"/>
        <v>0</v>
      </c>
      <c r="V166" s="212">
        <f t="shared" si="128"/>
        <v>0</v>
      </c>
      <c r="W166" s="212">
        <f t="shared" si="128"/>
        <v>0</v>
      </c>
      <c r="X166" s="212">
        <f t="shared" si="128"/>
        <v>0</v>
      </c>
      <c r="Y166" s="212">
        <f t="shared" si="128"/>
        <v>0</v>
      </c>
      <c r="Z166" s="212">
        <f t="shared" si="128"/>
        <v>0</v>
      </c>
      <c r="AA166" s="212">
        <f t="shared" si="128"/>
        <v>0</v>
      </c>
      <c r="AB166" s="212">
        <f t="shared" si="128"/>
        <v>0</v>
      </c>
      <c r="AC166" s="212">
        <f t="shared" si="128"/>
        <v>0</v>
      </c>
      <c r="AD166" s="212">
        <f t="shared" si="128"/>
        <v>0</v>
      </c>
      <c r="AE166" s="212">
        <f t="shared" si="128"/>
        <v>0</v>
      </c>
      <c r="AF166" s="212">
        <f t="shared" si="128"/>
        <v>0</v>
      </c>
      <c r="AG166" s="212">
        <f t="shared" si="128"/>
        <v>0</v>
      </c>
      <c r="AH166" s="212">
        <f t="shared" si="128"/>
        <v>0</v>
      </c>
      <c r="AI166" s="212">
        <f t="shared" si="128"/>
        <v>0</v>
      </c>
      <c r="AJ166" s="212">
        <f t="shared" si="128"/>
        <v>0</v>
      </c>
      <c r="AK166" s="212">
        <f t="shared" si="128"/>
        <v>0</v>
      </c>
      <c r="AL166" s="212">
        <f t="shared" si="128"/>
        <v>0</v>
      </c>
      <c r="AM166" s="212">
        <f t="shared" si="128"/>
        <v>0</v>
      </c>
      <c r="AN166" s="212">
        <f t="shared" si="128"/>
        <v>0</v>
      </c>
      <c r="AO166" s="212">
        <f t="shared" si="128"/>
        <v>0</v>
      </c>
      <c r="AP166" s="212">
        <f t="shared" si="128"/>
        <v>0</v>
      </c>
      <c r="AQ166" s="212">
        <f t="shared" ref="AQ166:BV166" si="129" xml:space="preserve"> AQ161 - AQ165</f>
        <v>0</v>
      </c>
      <c r="AR166" s="212">
        <f t="shared" si="129"/>
        <v>0</v>
      </c>
      <c r="AS166" s="212">
        <f t="shared" si="129"/>
        <v>0</v>
      </c>
      <c r="AT166" s="212">
        <f t="shared" si="129"/>
        <v>0</v>
      </c>
      <c r="AU166" s="212">
        <f t="shared" si="129"/>
        <v>0</v>
      </c>
      <c r="AV166" s="212">
        <f t="shared" si="129"/>
        <v>0</v>
      </c>
      <c r="AW166" s="212">
        <f t="shared" si="129"/>
        <v>0</v>
      </c>
      <c r="AX166" s="212">
        <f t="shared" si="129"/>
        <v>0</v>
      </c>
      <c r="AY166" s="212">
        <f t="shared" si="129"/>
        <v>0</v>
      </c>
      <c r="AZ166" s="212">
        <f t="shared" si="129"/>
        <v>0</v>
      </c>
      <c r="BA166" s="212">
        <f t="shared" si="129"/>
        <v>0</v>
      </c>
      <c r="BB166" s="212">
        <f t="shared" si="129"/>
        <v>0</v>
      </c>
      <c r="BC166" s="212">
        <f t="shared" si="129"/>
        <v>0</v>
      </c>
      <c r="BD166" s="212">
        <f t="shared" si="129"/>
        <v>0</v>
      </c>
      <c r="BE166" s="212">
        <f t="shared" si="129"/>
        <v>0</v>
      </c>
      <c r="BF166" s="212">
        <f t="shared" si="129"/>
        <v>0</v>
      </c>
      <c r="BG166" s="212">
        <f t="shared" si="129"/>
        <v>0</v>
      </c>
      <c r="BH166" s="212">
        <f t="shared" si="129"/>
        <v>0</v>
      </c>
      <c r="BI166" s="212">
        <f t="shared" si="129"/>
        <v>0</v>
      </c>
      <c r="BJ166" s="212">
        <f t="shared" si="129"/>
        <v>0</v>
      </c>
      <c r="BK166" s="212">
        <f t="shared" si="129"/>
        <v>0</v>
      </c>
      <c r="BL166" s="212">
        <f t="shared" si="129"/>
        <v>0</v>
      </c>
      <c r="BM166" s="212">
        <f t="shared" si="129"/>
        <v>0</v>
      </c>
      <c r="BN166" s="212">
        <f t="shared" si="129"/>
        <v>0</v>
      </c>
      <c r="BO166" s="212">
        <f t="shared" si="129"/>
        <v>0</v>
      </c>
      <c r="BP166" s="212">
        <f t="shared" si="129"/>
        <v>0</v>
      </c>
      <c r="BQ166" s="212">
        <f t="shared" si="129"/>
        <v>0</v>
      </c>
      <c r="BR166" s="212">
        <f t="shared" si="129"/>
        <v>0</v>
      </c>
      <c r="BS166" s="212">
        <f t="shared" si="129"/>
        <v>0</v>
      </c>
      <c r="BT166" s="212">
        <f t="shared" si="129"/>
        <v>0</v>
      </c>
      <c r="BU166" s="212">
        <f t="shared" si="129"/>
        <v>0</v>
      </c>
      <c r="BV166" s="212">
        <f t="shared" si="129"/>
        <v>0</v>
      </c>
      <c r="BW166" s="212">
        <f t="shared" ref="BW166:CO166" si="130" xml:space="preserve"> BW161 - BW165</f>
        <v>0</v>
      </c>
      <c r="BX166" s="212">
        <f t="shared" si="130"/>
        <v>0</v>
      </c>
      <c r="BY166" s="212">
        <f t="shared" si="130"/>
        <v>0</v>
      </c>
      <c r="BZ166" s="212">
        <f t="shared" si="130"/>
        <v>0</v>
      </c>
      <c r="CA166" s="212">
        <f t="shared" si="130"/>
        <v>0</v>
      </c>
      <c r="CB166" s="212">
        <f t="shared" si="130"/>
        <v>0</v>
      </c>
      <c r="CC166" s="212">
        <f t="shared" si="130"/>
        <v>0</v>
      </c>
      <c r="CD166" s="212">
        <f t="shared" si="130"/>
        <v>0</v>
      </c>
      <c r="CE166" s="212">
        <f t="shared" si="130"/>
        <v>0</v>
      </c>
      <c r="CF166" s="212">
        <f t="shared" si="130"/>
        <v>0</v>
      </c>
      <c r="CG166" s="212">
        <f t="shared" si="130"/>
        <v>0</v>
      </c>
      <c r="CH166" s="212">
        <f t="shared" si="130"/>
        <v>0</v>
      </c>
      <c r="CI166" s="212">
        <f t="shared" si="130"/>
        <v>0</v>
      </c>
      <c r="CJ166" s="212">
        <f t="shared" si="130"/>
        <v>0</v>
      </c>
      <c r="CK166" s="212">
        <f t="shared" si="130"/>
        <v>0</v>
      </c>
      <c r="CL166" s="212">
        <f t="shared" si="130"/>
        <v>0</v>
      </c>
      <c r="CM166" s="212">
        <f t="shared" si="130"/>
        <v>0</v>
      </c>
      <c r="CN166" s="212">
        <f t="shared" si="130"/>
        <v>0</v>
      </c>
      <c r="CO166" s="212">
        <f t="shared" si="130"/>
        <v>0</v>
      </c>
    </row>
    <row r="167" spans="1:93" outlineLevel="1" x14ac:dyDescent="0.2">
      <c r="I167" s="217"/>
    </row>
    <row r="168" spans="1:93" outlineLevel="1" x14ac:dyDescent="0.2">
      <c r="B168" s="61" t="s">
        <v>300</v>
      </c>
      <c r="I168" s="217"/>
    </row>
    <row r="169" spans="1:93" outlineLevel="1" x14ac:dyDescent="0.2">
      <c r="E169" s="18" t="str">
        <f xml:space="preserve"> StandardCharges!E207</f>
        <v>Waste water charges received</v>
      </c>
      <c r="H169" s="80" t="str">
        <f xml:space="preserve"> StandardCharges!H207</f>
        <v>£</v>
      </c>
      <c r="I169" s="217"/>
      <c r="K169" s="19">
        <f xml:space="preserve"> StandardCharges!K207</f>
        <v>1789.4434994569469</v>
      </c>
      <c r="L169" s="19">
        <f xml:space="preserve"> StandardCharges!L207</f>
        <v>10431.415107001425</v>
      </c>
      <c r="M169" s="19">
        <f xml:space="preserve"> StandardCharges!M207</f>
        <v>10423.341412826485</v>
      </c>
      <c r="N169" s="19">
        <f xml:space="preserve"> StandardCharges!N207</f>
        <v>12211.643167497332</v>
      </c>
      <c r="O169" s="19">
        <f xml:space="preserve"> StandardCharges!O207</f>
        <v>13367.028524807958</v>
      </c>
      <c r="P169" s="19">
        <f xml:space="preserve"> StandardCharges!P207</f>
        <v>13876.685087068145</v>
      </c>
      <c r="Q169" s="19">
        <f xml:space="preserve"> StandardCharges!Q207</f>
        <v>13833.788948482867</v>
      </c>
      <c r="R169" s="19">
        <f xml:space="preserve"> StandardCharges!R207</f>
        <v>13971.052198637499</v>
      </c>
      <c r="S169" s="19">
        <f xml:space="preserve"> StandardCharges!S207</f>
        <v>14144.149681223062</v>
      </c>
      <c r="T169" s="19">
        <f xml:space="preserve"> StandardCharges!T207</f>
        <v>14397.290648988808</v>
      </c>
      <c r="U169" s="19">
        <f xml:space="preserve"> StandardCharges!U207</f>
        <v>14685.190464467314</v>
      </c>
      <c r="V169" s="19">
        <f xml:space="preserve"> StandardCharges!V207</f>
        <v>14978.847356452347</v>
      </c>
      <c r="W169" s="19">
        <f xml:space="preserve"> StandardCharges!W207</f>
        <v>15309.890673066162</v>
      </c>
      <c r="X169" s="19">
        <f xml:space="preserve"> StandardCharges!X207</f>
        <v>15583.89516458485</v>
      </c>
      <c r="Y169" s="19">
        <f xml:space="preserve"> StandardCharges!Y207</f>
        <v>15895.523279325696</v>
      </c>
      <c r="Z169" s="19">
        <f xml:space="preserve"> StandardCharges!Z207</f>
        <v>16213.382960749415</v>
      </c>
      <c r="AA169" s="19">
        <f xml:space="preserve"> StandardCharges!AA207</f>
        <v>16571.710403517867</v>
      </c>
      <c r="AB169" s="19">
        <f xml:space="preserve"> StandardCharges!AB207</f>
        <v>16868.297961174248</v>
      </c>
      <c r="AC169" s="19">
        <f xml:space="preserve"> StandardCharges!AC207</f>
        <v>17205.610028344305</v>
      </c>
      <c r="AD169" s="19">
        <f xml:space="preserve"> StandardCharges!AD207</f>
        <v>17549.667259188889</v>
      </c>
      <c r="AE169" s="19">
        <f xml:space="preserve"> StandardCharges!AE207</f>
        <v>17937.52754754735</v>
      </c>
      <c r="AF169" s="19">
        <f xml:space="preserve"> StandardCharges!AF207</f>
        <v>18258.559435999337</v>
      </c>
      <c r="AG169" s="19">
        <f xml:space="preserve"> StandardCharges!AG207</f>
        <v>18623.672290958395</v>
      </c>
      <c r="AH169" s="19">
        <f xml:space="preserve"> StandardCharges!AH207</f>
        <v>18996.086236527797</v>
      </c>
      <c r="AI169" s="19">
        <f xml:space="preserve"> StandardCharges!AI207</f>
        <v>19415.913426215619</v>
      </c>
      <c r="AJ169" s="19">
        <f xml:space="preserve"> StandardCharges!AJ207</f>
        <v>19763.404312945495</v>
      </c>
      <c r="AK169" s="19">
        <f xml:space="preserve"> StandardCharges!AK207</f>
        <v>20158.609257656659</v>
      </c>
      <c r="AL169" s="19">
        <f xml:space="preserve"> StandardCharges!AL207</f>
        <v>20561.717038632822</v>
      </c>
      <c r="AM169" s="19">
        <f xml:space="preserve"> StandardCharges!AM207</f>
        <v>21016.145796851772</v>
      </c>
      <c r="AN169" s="19">
        <f xml:space="preserve"> StandardCharges!AN207</f>
        <v>21392.27639541182</v>
      </c>
      <c r="AO169" s="19">
        <f xml:space="preserve"> StandardCharges!AO207</f>
        <v>21820.053577734445</v>
      </c>
      <c r="AP169" s="19">
        <f xml:space="preserve"> StandardCharges!AP207</f>
        <v>22256.38493701016</v>
      </c>
      <c r="AQ169" s="19">
        <f xml:space="preserve"> StandardCharges!AQ207</f>
        <v>22748.267076539956</v>
      </c>
      <c r="AR169" s="19">
        <f xml:space="preserve"> StandardCharges!AR207</f>
        <v>23155.397831836868</v>
      </c>
      <c r="AS169" s="19">
        <f xml:space="preserve"> StandardCharges!AS207</f>
        <v>23618.431809940626</v>
      </c>
      <c r="AT169" s="19">
        <f xml:space="preserve"> StandardCharges!AT207</f>
        <v>24090.724988272148</v>
      </c>
      <c r="AU169" s="19">
        <f xml:space="preserve"> StandardCharges!AU207</f>
        <v>24623.147364304568</v>
      </c>
      <c r="AV169" s="19">
        <f xml:space="preserve"> StandardCharges!AV207</f>
        <v>25063.833265805813</v>
      </c>
      <c r="AW169" s="19">
        <f xml:space="preserve"> StandardCharges!AW207</f>
        <v>25565.029855381967</v>
      </c>
      <c r="AX169" s="19">
        <f xml:space="preserve"> StandardCharges!AX207</f>
        <v>26076.248775490687</v>
      </c>
      <c r="AY169" s="19">
        <f xml:space="preserve"> StandardCharges!AY207</f>
        <v>26652.552657495791</v>
      </c>
      <c r="AZ169" s="19">
        <f xml:space="preserve"> StandardCharges!AZ207</f>
        <v>27129.559273319632</v>
      </c>
      <c r="BA169" s="19">
        <f xml:space="preserve"> StandardCharges!BA207</f>
        <v>27672.063783315796</v>
      </c>
      <c r="BB169" s="19">
        <f xml:space="preserve"> StandardCharges!BB207</f>
        <v>28225.416650279403</v>
      </c>
      <c r="BC169" s="19">
        <f xml:space="preserve"> StandardCharges!BC207</f>
        <v>28849.218690473805</v>
      </c>
      <c r="BD169" s="19">
        <f xml:space="preserve"> StandardCharges!BD207</f>
        <v>29365.539522986423</v>
      </c>
      <c r="BE169" s="19">
        <f xml:space="preserve"> StandardCharges!BE207</f>
        <v>29952.756494305155</v>
      </c>
      <c r="BF169" s="19">
        <f xml:space="preserve"> StandardCharges!BF207</f>
        <v>30551.715928967202</v>
      </c>
      <c r="BG169" s="19">
        <f xml:space="preserve"> StandardCharges!BG207</f>
        <v>31226.930858973938</v>
      </c>
      <c r="BH169" s="19">
        <f xml:space="preserve"> StandardCharges!BH207</f>
        <v>31785.806130810786</v>
      </c>
      <c r="BI169" s="19">
        <f xml:space="preserve"> StandardCharges!BI207</f>
        <v>32421.420701843905</v>
      </c>
      <c r="BJ169" s="19">
        <f xml:space="preserve"> StandardCharges!BJ207</f>
        <v>33069.745533590496</v>
      </c>
      <c r="BK169" s="19">
        <f xml:space="preserve"> StandardCharges!BK207</f>
        <v>33800.610731725981</v>
      </c>
      <c r="BL169" s="19">
        <f xml:space="preserve"> StandardCharges!BL207</f>
        <v>34405.547720130533</v>
      </c>
      <c r="BM169" s="19">
        <f xml:space="preserve"> StandardCharges!BM207</f>
        <v>35093.548753210904</v>
      </c>
      <c r="BN169" s="19">
        <f xml:space="preserve"> StandardCharges!BN207</f>
        <v>35795.307608877643</v>
      </c>
      <c r="BO169" s="19">
        <f xml:space="preserve"> StandardCharges!BO207</f>
        <v>36586.409692239919</v>
      </c>
      <c r="BP169" s="19">
        <f xml:space="preserve"> StandardCharges!BP207</f>
        <v>37241.204739330133</v>
      </c>
      <c r="BQ169" s="19">
        <f xml:space="preserve"> StandardCharges!BQ207</f>
        <v>37985.909853233214</v>
      </c>
      <c r="BR169" s="19">
        <f xml:space="preserve"> StandardCharges!BR207</f>
        <v>38745.506690176793</v>
      </c>
      <c r="BS169" s="19">
        <f xml:space="preserve"> StandardCharges!BS207</f>
        <v>39601.810298416298</v>
      </c>
      <c r="BT169" s="19">
        <f xml:space="preserve"> StandardCharges!BT207</f>
        <v>40310.572635506447</v>
      </c>
      <c r="BU169" s="19">
        <f xml:space="preserve"> StandardCharges!BU207</f>
        <v>41116.655301095379</v>
      </c>
      <c r="BV169" s="19">
        <f xml:space="preserve"> StandardCharges!BV207</f>
        <v>41938.857044665143</v>
      </c>
      <c r="BW169" s="19">
        <f xml:space="preserve"> StandardCharges!BW207</f>
        <v>42865.735996073839</v>
      </c>
      <c r="BX169" s="19">
        <f xml:space="preserve"> StandardCharges!BX207</f>
        <v>43632.913531563434</v>
      </c>
      <c r="BY169" s="19">
        <f xml:space="preserve"> StandardCharges!BY207</f>
        <v>44505.432400619458</v>
      </c>
      <c r="BZ169" s="19">
        <f xml:space="preserve"> StandardCharges!BZ207</f>
        <v>45395.398859470515</v>
      </c>
      <c r="CA169" s="19">
        <f xml:space="preserve"> StandardCharges!CA207</f>
        <v>46398.669874911706</v>
      </c>
      <c r="CB169" s="19">
        <f xml:space="preserve"> StandardCharges!CB207</f>
        <v>47229.07710757626</v>
      </c>
      <c r="CC169" s="19">
        <f xml:space="preserve"> StandardCharges!CC207</f>
        <v>48173.507758870161</v>
      </c>
      <c r="CD169" s="19">
        <f xml:space="preserve"> StandardCharges!CD207</f>
        <v>49136.824005854869</v>
      </c>
      <c r="CE169" s="19">
        <f xml:space="preserve"> StandardCharges!CE207</f>
        <v>50222.78321217261</v>
      </c>
      <c r="CF169" s="19">
        <f xml:space="preserve"> StandardCharges!CF207</f>
        <v>51121.631445028645</v>
      </c>
      <c r="CG169" s="19">
        <f xml:space="preserve"> StandardCharges!CG207</f>
        <v>52143.900746858606</v>
      </c>
      <c r="CH169" s="19">
        <f xml:space="preserve"> StandardCharges!CH207</f>
        <v>53186.612168705513</v>
      </c>
      <c r="CI169" s="19">
        <f xml:space="preserve"> StandardCharges!CI207</f>
        <v>54362.074610693504</v>
      </c>
      <c r="CJ169" s="19">
        <f xml:space="preserve"> StandardCharges!CJ207</f>
        <v>55335.004655047676</v>
      </c>
      <c r="CK169" s="19">
        <f xml:space="preserve"> StandardCharges!CK207</f>
        <v>56441.527959889776</v>
      </c>
      <c r="CL169" s="19">
        <f xml:space="preserve"> StandardCharges!CL207</f>
        <v>57570.178195628323</v>
      </c>
      <c r="CM169" s="19">
        <f xml:space="preserve"> StandardCharges!CM207</f>
        <v>58721.397830188595</v>
      </c>
      <c r="CN169" s="19">
        <f xml:space="preserve"> StandardCharges!CN207</f>
        <v>59895.638179440648</v>
      </c>
      <c r="CO169" s="19">
        <f xml:space="preserve"> StandardCharges!CO207</f>
        <v>61093.359584130092</v>
      </c>
    </row>
    <row r="170" spans="1:93" outlineLevel="1" x14ac:dyDescent="0.2">
      <c r="E170" s="20" t="str">
        <f xml:space="preserve"> E106</f>
        <v>Industry turnover t-1</v>
      </c>
      <c r="G170" s="241">
        <f t="shared" ref="G170:H170" si="131" xml:space="preserve"> G106</f>
        <v>11800</v>
      </c>
      <c r="H170" s="284" t="str">
        <f t="shared" si="131"/>
        <v>£m</v>
      </c>
      <c r="I170" s="217"/>
      <c r="K170" s="89">
        <f t="shared" ref="K170:BV170" si="132" xml:space="preserve"> K106</f>
        <v>11999.61205788864</v>
      </c>
      <c r="L170" s="89">
        <f t="shared" si="132"/>
        <v>12159.64858455837</v>
      </c>
      <c r="M170" s="89">
        <f t="shared" si="132"/>
        <v>12347.132841350289</v>
      </c>
      <c r="N170" s="89">
        <f t="shared" si="132"/>
        <v>12568.068547045892</v>
      </c>
      <c r="O170" s="89">
        <f t="shared" si="132"/>
        <v>12803.473105358702</v>
      </c>
      <c r="P170" s="89">
        <f t="shared" si="132"/>
        <v>13046.608693177541</v>
      </c>
      <c r="Q170" s="89">
        <f t="shared" si="132"/>
        <v>13301.478988202434</v>
      </c>
      <c r="R170" s="89">
        <f t="shared" si="132"/>
        <v>13567.466071443252</v>
      </c>
      <c r="S170" s="89">
        <f t="shared" si="132"/>
        <v>13838.772046554193</v>
      </c>
      <c r="T170" s="89">
        <f t="shared" si="132"/>
        <v>14115.50327437948</v>
      </c>
      <c r="U170" s="89">
        <f t="shared" si="132"/>
        <v>14397.768242640412</v>
      </c>
      <c r="V170" s="89">
        <f t="shared" si="132"/>
        <v>14685.677608466109</v>
      </c>
      <c r="W170" s="89">
        <f t="shared" si="132"/>
        <v>14979.344241774739</v>
      </c>
      <c r="X170" s="89">
        <f t="shared" si="132"/>
        <v>15278.883269522228</v>
      </c>
      <c r="Y170" s="89">
        <f t="shared" si="132"/>
        <v>15584.412120835805</v>
      </c>
      <c r="Z170" s="89">
        <f t="shared" si="132"/>
        <v>15896.05057305007</v>
      </c>
      <c r="AA170" s="89">
        <f t="shared" si="132"/>
        <v>16213.920798663645</v>
      </c>
      <c r="AB170" s="89">
        <f t="shared" si="132"/>
        <v>16538.147413234798</v>
      </c>
      <c r="AC170" s="89">
        <f t="shared" si="132"/>
        <v>16868.857524234827</v>
      </c>
      <c r="AD170" s="89">
        <f t="shared" si="132"/>
        <v>17206.180780878374</v>
      </c>
      <c r="AE170" s="89">
        <f t="shared" si="132"/>
        <v>17550.249424950154</v>
      </c>
      <c r="AF170" s="89">
        <f t="shared" si="132"/>
        <v>17901.19834264808</v>
      </c>
      <c r="AG170" s="89">
        <f t="shared" si="132"/>
        <v>18259.165117463082</v>
      </c>
      <c r="AH170" s="89">
        <f t="shared" si="132"/>
        <v>18624.290084116346</v>
      </c>
      <c r="AI170" s="89">
        <f t="shared" si="132"/>
        <v>18996.716383575131</v>
      </c>
      <c r="AJ170" s="89">
        <f t="shared" si="132"/>
        <v>19376.590019168721</v>
      </c>
      <c r="AK170" s="89">
        <f t="shared" si="132"/>
        <v>19764.059913826528</v>
      </c>
      <c r="AL170" s="89">
        <f t="shared" si="132"/>
        <v>20159.277968460759</v>
      </c>
      <c r="AM170" s="89">
        <f t="shared" si="132"/>
        <v>20562.399121516566</v>
      </c>
      <c r="AN170" s="89">
        <f t="shared" si="132"/>
        <v>20973.581409712991</v>
      </c>
      <c r="AO170" s="89">
        <f t="shared" si="132"/>
        <v>21392.986029998552</v>
      </c>
      <c r="AP170" s="89">
        <f t="shared" si="132"/>
        <v>21820.777402745731</v>
      </c>
      <c r="AQ170" s="89">
        <f t="shared" si="132"/>
        <v>22257.123236209161</v>
      </c>
      <c r="AR170" s="89">
        <f t="shared" si="132"/>
        <v>22702.194592272761</v>
      </c>
      <c r="AS170" s="89">
        <f t="shared" si="132"/>
        <v>23156.165953511601</v>
      </c>
      <c r="AT170" s="89">
        <f t="shared" si="132"/>
        <v>23619.215291594814</v>
      </c>
      <c r="AU170" s="89">
        <f t="shared" si="132"/>
        <v>24091.524137056309</v>
      </c>
      <c r="AV170" s="89">
        <f t="shared" si="132"/>
        <v>24573.277650460714</v>
      </c>
      <c r="AW170" s="89">
        <f t="shared" si="132"/>
        <v>25064.664694992378</v>
      </c>
      <c r="AX170" s="89">
        <f t="shared" si="132"/>
        <v>25565.87791049595</v>
      </c>
      <c r="AY170" s="89">
        <f t="shared" si="132"/>
        <v>26077.113788997507</v>
      </c>
      <c r="AZ170" s="89">
        <f t="shared" si="132"/>
        <v>26598.572751735886</v>
      </c>
      <c r="BA170" s="89">
        <f t="shared" si="132"/>
        <v>27130.459227734376</v>
      </c>
      <c r="BB170" s="89">
        <f t="shared" si="132"/>
        <v>27672.981733943609</v>
      </c>
      <c r="BC170" s="89">
        <f t="shared" si="132"/>
        <v>28226.352956987041</v>
      </c>
      <c r="BD170" s="89">
        <f t="shared" si="132"/>
        <v>28790.789836541098</v>
      </c>
      <c r="BE170" s="89">
        <f t="shared" si="132"/>
        <v>29366.513650382632</v>
      </c>
      <c r="BF170" s="89">
        <f t="shared" si="132"/>
        <v>29953.750101137088</v>
      </c>
      <c r="BG170" s="89">
        <f t="shared" si="132"/>
        <v>30552.729404761318</v>
      </c>
      <c r="BH170" s="89">
        <f t="shared" si="132"/>
        <v>31163.686380795807</v>
      </c>
      <c r="BI170" s="89">
        <f t="shared" si="132"/>
        <v>31786.860544421626</v>
      </c>
      <c r="BJ170" s="89">
        <f t="shared" si="132"/>
        <v>32422.496200358255</v>
      </c>
      <c r="BK170" s="89">
        <f t="shared" si="132"/>
        <v>33070.842538639037</v>
      </c>
      <c r="BL170" s="89">
        <f t="shared" si="132"/>
        <v>33732.153732301849</v>
      </c>
      <c r="BM170" s="89">
        <f t="shared" si="132"/>
        <v>34406.689037033277</v>
      </c>
      <c r="BN170" s="89">
        <f t="shared" si="132"/>
        <v>35094.712892805357</v>
      </c>
      <c r="BO170" s="89">
        <f t="shared" si="132"/>
        <v>35796.495027544704</v>
      </c>
      <c r="BP170" s="89">
        <f t="shared" si="132"/>
        <v>36512.310562874722</v>
      </c>
      <c r="BQ170" s="89">
        <f t="shared" si="132"/>
        <v>37242.4401219723</v>
      </c>
      <c r="BR170" s="89">
        <f t="shared" si="132"/>
        <v>37987.169939581319</v>
      </c>
      <c r="BS170" s="89">
        <f t="shared" si="132"/>
        <v>38746.791974226056</v>
      </c>
      <c r="BT170" s="89">
        <f t="shared" si="132"/>
        <v>39521.604022668493</v>
      </c>
      <c r="BU170" s="89">
        <f t="shared" si="132"/>
        <v>40311.909836654428</v>
      </c>
      <c r="BV170" s="89">
        <f t="shared" si="132"/>
        <v>41118.019241994138</v>
      </c>
      <c r="BW170" s="89">
        <f t="shared" ref="BW170:CO170" si="133" xml:space="preserve"> BW106</f>
        <v>41940.248260024251</v>
      </c>
      <c r="BX170" s="89">
        <f t="shared" si="133"/>
        <v>42778.919231498468</v>
      </c>
      <c r="BY170" s="89">
        <f t="shared" si="133"/>
        <v>43634.36094295574</v>
      </c>
      <c r="BZ170" s="89">
        <f t="shared" si="133"/>
        <v>44506.908755615354</v>
      </c>
      <c r="CA170" s="89">
        <f t="shared" si="133"/>
        <v>45396.904736849559</v>
      </c>
      <c r="CB170" s="89">
        <f t="shared" si="133"/>
        <v>46304.697794285174</v>
      </c>
      <c r="CC170" s="89">
        <f t="shared" si="133"/>
        <v>47230.643812586852</v>
      </c>
      <c r="CD170" s="89">
        <f t="shared" si="133"/>
        <v>48175.105792975526</v>
      </c>
      <c r="CE170" s="89">
        <f t="shared" si="133"/>
        <v>49138.453995536802</v>
      </c>
      <c r="CF170" s="89">
        <f t="shared" si="133"/>
        <v>50121.066084375074</v>
      </c>
      <c r="CG170" s="89">
        <f t="shared" si="133"/>
        <v>51123.327275670228</v>
      </c>
      <c r="CH170" s="89">
        <f t="shared" si="133"/>
        <v>52145.630488695031</v>
      </c>
      <c r="CI170" s="89">
        <f t="shared" si="133"/>
        <v>53188.376499852384</v>
      </c>
      <c r="CJ170" s="89">
        <f t="shared" si="133"/>
        <v>54251.974099792817</v>
      </c>
      <c r="CK170" s="89">
        <f t="shared" si="133"/>
        <v>55336.840253673829</v>
      </c>
      <c r="CL170" s="89">
        <f t="shared" si="133"/>
        <v>56443.400264623924</v>
      </c>
      <c r="CM170" s="89">
        <f t="shared" si="133"/>
        <v>57572.087940475394</v>
      </c>
      <c r="CN170" s="89">
        <f t="shared" si="133"/>
        <v>58723.345763831203</v>
      </c>
      <c r="CO170" s="89">
        <f t="shared" si="133"/>
        <v>59897.625065532702</v>
      </c>
    </row>
    <row r="171" spans="1:93" s="20" customFormat="1" outlineLevel="1" x14ac:dyDescent="0.2">
      <c r="A171" s="87"/>
      <c r="B171" s="34"/>
      <c r="D171" s="88"/>
      <c r="E171" s="20" t="s">
        <v>302</v>
      </c>
      <c r="G171" s="282"/>
      <c r="H171" s="284" t="s">
        <v>14</v>
      </c>
      <c r="I171" s="225"/>
      <c r="K171" s="99">
        <f xml:space="preserve"> K169 / ( K170 * 1000 * 1000 )</f>
        <v>1.4912511261399927E-7</v>
      </c>
      <c r="L171" s="99">
        <f t="shared" ref="L171:BW171" si="134" xml:space="preserve"> L169 / ( L170 * 1000 * 1000 )</f>
        <v>8.5787142896944899E-7</v>
      </c>
      <c r="M171" s="99">
        <f t="shared" si="134"/>
        <v>8.4419124235214622E-7</v>
      </c>
      <c r="N171" s="99">
        <f t="shared" si="134"/>
        <v>9.7164040136999909E-7</v>
      </c>
      <c r="O171" s="99">
        <f t="shared" si="134"/>
        <v>1.0440158240511622E-6</v>
      </c>
      <c r="P171" s="99">
        <f t="shared" si="134"/>
        <v>1.063623920469438E-6</v>
      </c>
      <c r="Q171" s="99">
        <f t="shared" si="134"/>
        <v>1.0400188551026963E-6</v>
      </c>
      <c r="R171" s="99">
        <f t="shared" si="134"/>
        <v>1.0297466103890771E-6</v>
      </c>
      <c r="S171" s="99">
        <f t="shared" si="134"/>
        <v>1.0220668158736602E-6</v>
      </c>
      <c r="T171" s="99">
        <f t="shared" si="134"/>
        <v>1.0199629704397993E-6</v>
      </c>
      <c r="U171" s="99">
        <f t="shared" si="134"/>
        <v>1.0199629704397987E-6</v>
      </c>
      <c r="V171" s="99">
        <f t="shared" si="134"/>
        <v>1.0199629704397997E-6</v>
      </c>
      <c r="W171" s="99">
        <f t="shared" si="134"/>
        <v>1.0220668158736606E-6</v>
      </c>
      <c r="X171" s="99">
        <f t="shared" si="134"/>
        <v>1.0199629704397997E-6</v>
      </c>
      <c r="Y171" s="99">
        <f t="shared" si="134"/>
        <v>1.0199629704397991E-6</v>
      </c>
      <c r="Z171" s="99">
        <f t="shared" si="134"/>
        <v>1.0199629704397989E-6</v>
      </c>
      <c r="AA171" s="99">
        <f t="shared" si="134"/>
        <v>1.0220668158736604E-6</v>
      </c>
      <c r="AB171" s="99">
        <f t="shared" si="134"/>
        <v>1.0199629704397993E-6</v>
      </c>
      <c r="AC171" s="99">
        <f t="shared" si="134"/>
        <v>1.0199629704397989E-6</v>
      </c>
      <c r="AD171" s="99">
        <f t="shared" si="134"/>
        <v>1.0199629704397993E-6</v>
      </c>
      <c r="AE171" s="99">
        <f t="shared" si="134"/>
        <v>1.0220668158736608E-6</v>
      </c>
      <c r="AF171" s="99">
        <f t="shared" si="134"/>
        <v>1.0199629704397985E-6</v>
      </c>
      <c r="AG171" s="99">
        <f t="shared" si="134"/>
        <v>1.0199629704397985E-6</v>
      </c>
      <c r="AH171" s="99">
        <f t="shared" si="134"/>
        <v>1.0199629704397987E-6</v>
      </c>
      <c r="AI171" s="99">
        <f t="shared" si="134"/>
        <v>1.0220668158736598E-6</v>
      </c>
      <c r="AJ171" s="99">
        <f t="shared" si="134"/>
        <v>1.0199629704397993E-6</v>
      </c>
      <c r="AK171" s="99">
        <f t="shared" si="134"/>
        <v>1.0199629704397987E-6</v>
      </c>
      <c r="AL171" s="99">
        <f t="shared" si="134"/>
        <v>1.0199629704397983E-6</v>
      </c>
      <c r="AM171" s="99">
        <f t="shared" si="134"/>
        <v>1.0220668158736596E-6</v>
      </c>
      <c r="AN171" s="99">
        <f t="shared" si="134"/>
        <v>1.0199629704397993E-6</v>
      </c>
      <c r="AO171" s="99">
        <f t="shared" si="134"/>
        <v>1.0199629704397991E-6</v>
      </c>
      <c r="AP171" s="99">
        <f t="shared" si="134"/>
        <v>1.019962970439798E-6</v>
      </c>
      <c r="AQ171" s="99">
        <f t="shared" si="134"/>
        <v>1.0220668158736604E-6</v>
      </c>
      <c r="AR171" s="99">
        <f t="shared" si="134"/>
        <v>1.0199629704397991E-6</v>
      </c>
      <c r="AS171" s="99">
        <f t="shared" si="134"/>
        <v>1.0199629704397985E-6</v>
      </c>
      <c r="AT171" s="99">
        <f t="shared" si="134"/>
        <v>1.019962970439798E-6</v>
      </c>
      <c r="AU171" s="99">
        <f t="shared" si="134"/>
        <v>1.0220668158736602E-6</v>
      </c>
      <c r="AV171" s="99">
        <f t="shared" si="134"/>
        <v>1.0199629704397983E-6</v>
      </c>
      <c r="AW171" s="99">
        <f t="shared" si="134"/>
        <v>1.0199629704397983E-6</v>
      </c>
      <c r="AX171" s="99">
        <f t="shared" si="134"/>
        <v>1.0199629704397987E-6</v>
      </c>
      <c r="AY171" s="99">
        <f t="shared" si="134"/>
        <v>1.0220668158736598E-6</v>
      </c>
      <c r="AZ171" s="99">
        <f t="shared" si="134"/>
        <v>1.0199629704397989E-6</v>
      </c>
      <c r="BA171" s="99">
        <f t="shared" si="134"/>
        <v>1.0199629704397985E-6</v>
      </c>
      <c r="BB171" s="99">
        <f t="shared" si="134"/>
        <v>1.0199629704397983E-6</v>
      </c>
      <c r="BC171" s="99">
        <f t="shared" si="134"/>
        <v>1.0220668158736598E-6</v>
      </c>
      <c r="BD171" s="99">
        <f t="shared" si="134"/>
        <v>1.0199629704397987E-6</v>
      </c>
      <c r="BE171" s="99">
        <f t="shared" si="134"/>
        <v>1.0199629704397983E-6</v>
      </c>
      <c r="BF171" s="99">
        <f t="shared" si="134"/>
        <v>1.0199629704397987E-6</v>
      </c>
      <c r="BG171" s="99">
        <f t="shared" si="134"/>
        <v>1.0220668158736598E-6</v>
      </c>
      <c r="BH171" s="99">
        <f t="shared" si="134"/>
        <v>1.0199629704397985E-6</v>
      </c>
      <c r="BI171" s="99">
        <f t="shared" si="134"/>
        <v>1.0199629704397983E-6</v>
      </c>
      <c r="BJ171" s="99">
        <f t="shared" si="134"/>
        <v>1.0199629704397987E-6</v>
      </c>
      <c r="BK171" s="99">
        <f t="shared" si="134"/>
        <v>1.0220668158736598E-6</v>
      </c>
      <c r="BL171" s="99">
        <f t="shared" si="134"/>
        <v>1.0199629704397987E-6</v>
      </c>
      <c r="BM171" s="99">
        <f t="shared" si="134"/>
        <v>1.0199629704397985E-6</v>
      </c>
      <c r="BN171" s="99">
        <f t="shared" si="134"/>
        <v>1.0199629704397985E-6</v>
      </c>
      <c r="BO171" s="99">
        <f t="shared" si="134"/>
        <v>1.0220668158736598E-6</v>
      </c>
      <c r="BP171" s="99">
        <f t="shared" si="134"/>
        <v>1.0199629704397987E-6</v>
      </c>
      <c r="BQ171" s="99">
        <f t="shared" si="134"/>
        <v>1.0199629704397989E-6</v>
      </c>
      <c r="BR171" s="99">
        <f t="shared" si="134"/>
        <v>1.0199629704397987E-6</v>
      </c>
      <c r="BS171" s="99">
        <f t="shared" si="134"/>
        <v>1.0220668158736596E-6</v>
      </c>
      <c r="BT171" s="99">
        <f t="shared" si="134"/>
        <v>1.0199629704397985E-6</v>
      </c>
      <c r="BU171" s="99">
        <f t="shared" si="134"/>
        <v>1.0199629704397985E-6</v>
      </c>
      <c r="BV171" s="99">
        <f t="shared" si="134"/>
        <v>1.0199629704397989E-6</v>
      </c>
      <c r="BW171" s="99">
        <f t="shared" si="134"/>
        <v>1.0220668158736613E-6</v>
      </c>
      <c r="BX171" s="99">
        <f t="shared" ref="BX171:CO171" si="135" xml:space="preserve"> BX169 / ( BX170 * 1000 * 1000 )</f>
        <v>1.0199629704397993E-6</v>
      </c>
      <c r="BY171" s="99">
        <f t="shared" si="135"/>
        <v>1.0199629704397983E-6</v>
      </c>
      <c r="BZ171" s="99">
        <f t="shared" si="135"/>
        <v>1.0199629704397985E-6</v>
      </c>
      <c r="CA171" s="99">
        <f t="shared" si="135"/>
        <v>1.02206681587366E-6</v>
      </c>
      <c r="CB171" s="99">
        <f t="shared" si="135"/>
        <v>1.0199629704397978E-6</v>
      </c>
      <c r="CC171" s="99">
        <f t="shared" si="135"/>
        <v>1.0199629704397983E-6</v>
      </c>
      <c r="CD171" s="99">
        <f t="shared" si="135"/>
        <v>1.0199629704397987E-6</v>
      </c>
      <c r="CE171" s="99">
        <f t="shared" si="135"/>
        <v>1.0220668158736596E-6</v>
      </c>
      <c r="CF171" s="99">
        <f t="shared" si="135"/>
        <v>1.0199629704397985E-6</v>
      </c>
      <c r="CG171" s="99">
        <f t="shared" si="135"/>
        <v>1.0199629704397991E-6</v>
      </c>
      <c r="CH171" s="99">
        <f t="shared" si="135"/>
        <v>1.0199629704397987E-6</v>
      </c>
      <c r="CI171" s="99">
        <f t="shared" si="135"/>
        <v>1.0220668158736596E-6</v>
      </c>
      <c r="CJ171" s="99">
        <f t="shared" si="135"/>
        <v>1.0199629704397983E-6</v>
      </c>
      <c r="CK171" s="99">
        <f t="shared" si="135"/>
        <v>1.0199629704397987E-6</v>
      </c>
      <c r="CL171" s="99">
        <f t="shared" si="135"/>
        <v>1.0199629704397985E-6</v>
      </c>
      <c r="CM171" s="99">
        <f t="shared" si="135"/>
        <v>1.0199629704397987E-6</v>
      </c>
      <c r="CN171" s="99">
        <f t="shared" si="135"/>
        <v>1.0199629704397987E-6</v>
      </c>
      <c r="CO171" s="99">
        <f t="shared" si="135"/>
        <v>1.0199629704397989E-6</v>
      </c>
    </row>
    <row r="172" spans="1:93" s="277" customFormat="1" outlineLevel="1" x14ac:dyDescent="0.2">
      <c r="A172" s="275"/>
      <c r="B172" s="276"/>
      <c r="D172" s="278"/>
      <c r="E172" s="279"/>
      <c r="G172" s="280"/>
      <c r="H172" s="285"/>
      <c r="I172" s="281"/>
    </row>
    <row r="173" spans="1:93" outlineLevel="1" x14ac:dyDescent="0.2">
      <c r="E173" t="str">
        <f xml:space="preserve"> E112</f>
        <v>Total regulatory fees - industry</v>
      </c>
      <c r="H173" s="78" t="str">
        <f xml:space="preserve"> H112</f>
        <v>£m</v>
      </c>
      <c r="I173" s="217"/>
      <c r="K173" s="295">
        <f t="shared" ref="K173:BV173" si="136" xml:space="preserve"> K112</f>
        <v>41.371204860261315</v>
      </c>
      <c r="L173" s="295">
        <f t="shared" si="136"/>
        <v>41.922964691998992</v>
      </c>
      <c r="M173" s="295">
        <f t="shared" si="136"/>
        <v>42.569356388529975</v>
      </c>
      <c r="N173" s="295">
        <f t="shared" si="136"/>
        <v>43.331079042327794</v>
      </c>
      <c r="O173" s="295">
        <f t="shared" si="136"/>
        <v>44.14268613095831</v>
      </c>
      <c r="P173" s="295">
        <f t="shared" si="136"/>
        <v>44.980947581740836</v>
      </c>
      <c r="Q173" s="295">
        <f t="shared" si="136"/>
        <v>45.859666921783017</v>
      </c>
      <c r="R173" s="295">
        <f t="shared" si="136"/>
        <v>46.776713744451335</v>
      </c>
      <c r="S173" s="295">
        <f t="shared" si="136"/>
        <v>47.712098573725783</v>
      </c>
      <c r="T173" s="295">
        <f t="shared" si="136"/>
        <v>48.666188111150873</v>
      </c>
      <c r="U173" s="295">
        <f t="shared" si="136"/>
        <v>49.639356391130498</v>
      </c>
      <c r="V173" s="295">
        <f t="shared" si="136"/>
        <v>50.631984927561582</v>
      </c>
      <c r="W173" s="295">
        <f t="shared" si="136"/>
        <v>51.644462863400143</v>
      </c>
      <c r="X173" s="295">
        <f t="shared" si="136"/>
        <v>52.677187123218026</v>
      </c>
      <c r="Y173" s="295">
        <f t="shared" si="136"/>
        <v>53.73056256881042</v>
      </c>
      <c r="Z173" s="295">
        <f t="shared" si="136"/>
        <v>54.805002157914906</v>
      </c>
      <c r="AA173" s="295">
        <f t="shared" si="136"/>
        <v>55.900927106104483</v>
      </c>
      <c r="AB173" s="295">
        <f t="shared" si="136"/>
        <v>57.018767051917884</v>
      </c>
      <c r="AC173" s="295">
        <f t="shared" si="136"/>
        <v>58.15896022529197</v>
      </c>
      <c r="AD173" s="295">
        <f t="shared" si="136"/>
        <v>59.321953619362262</v>
      </c>
      <c r="AE173" s="295">
        <f t="shared" si="136"/>
        <v>60.508203165698887</v>
      </c>
      <c r="AF173" s="295">
        <f t="shared" si="136"/>
        <v>61.718173913046741</v>
      </c>
      <c r="AG173" s="295">
        <f t="shared" si="136"/>
        <v>62.95234020963985</v>
      </c>
      <c r="AH173" s="295">
        <f t="shared" si="136"/>
        <v>64.211185889161442</v>
      </c>
      <c r="AI173" s="295">
        <f t="shared" si="136"/>
        <v>65.495204460422599</v>
      </c>
      <c r="AJ173" s="295">
        <f t="shared" si="136"/>
        <v>66.804899300833966</v>
      </c>
      <c r="AK173" s="295">
        <f t="shared" si="136"/>
        <v>68.140783853746129</v>
      </c>
      <c r="AL173" s="295">
        <f t="shared" si="136"/>
        <v>69.503381829736341</v>
      </c>
      <c r="AM173" s="295">
        <f t="shared" si="136"/>
        <v>70.893227411920179</v>
      </c>
      <c r="AN173" s="295">
        <f t="shared" si="136"/>
        <v>72.310865465368934</v>
      </c>
      <c r="AO173" s="295">
        <f t="shared" si="136"/>
        <v>73.756851750714475</v>
      </c>
      <c r="AP173" s="295">
        <f t="shared" si="136"/>
        <v>75.231753142025781</v>
      </c>
      <c r="AQ173" s="295">
        <f t="shared" si="136"/>
        <v>76.736147849042126</v>
      </c>
      <c r="AR173" s="295">
        <f t="shared" si="136"/>
        <v>78.270625643850195</v>
      </c>
      <c r="AS173" s="295">
        <f t="shared" si="136"/>
        <v>79.835788092094248</v>
      </c>
      <c r="AT173" s="295">
        <f t="shared" si="136"/>
        <v>81.43224878880946</v>
      </c>
      <c r="AU173" s="295">
        <f t="shared" si="136"/>
        <v>83.060633598971322</v>
      </c>
      <c r="AV173" s="295">
        <f t="shared" si="136"/>
        <v>84.721580902855337</v>
      </c>
      <c r="AW173" s="295">
        <f t="shared" si="136"/>
        <v>86.415741846302936</v>
      </c>
      <c r="AX173" s="295">
        <f t="shared" si="136"/>
        <v>88.143780595992069</v>
      </c>
      <c r="AY173" s="295">
        <f t="shared" si="136"/>
        <v>89.90637459981231</v>
      </c>
      <c r="AZ173" s="295">
        <f t="shared" si="136"/>
        <v>91.704214852446668</v>
      </c>
      <c r="BA173" s="295">
        <f t="shared" si="136"/>
        <v>93.538006166264168</v>
      </c>
      <c r="BB173" s="295">
        <f t="shared" si="136"/>
        <v>95.408467447629434</v>
      </c>
      <c r="BC173" s="295">
        <f t="shared" si="136"/>
        <v>97.316331978737566</v>
      </c>
      <c r="BD173" s="295">
        <f t="shared" si="136"/>
        <v>99.262347705084821</v>
      </c>
      <c r="BE173" s="295">
        <f t="shared" si="136"/>
        <v>101.24727752868782</v>
      </c>
      <c r="BF173" s="295">
        <f t="shared" si="136"/>
        <v>103.27189960716606</v>
      </c>
      <c r="BG173" s="295">
        <f t="shared" si="136"/>
        <v>105.33700765880543</v>
      </c>
      <c r="BH173" s="295">
        <f t="shared" si="136"/>
        <v>107.44341127372162</v>
      </c>
      <c r="BI173" s="295">
        <f t="shared" si="136"/>
        <v>109.59193623124614</v>
      </c>
      <c r="BJ173" s="295">
        <f t="shared" si="136"/>
        <v>111.78342482365883</v>
      </c>
      <c r="BK173" s="295">
        <f t="shared" si="136"/>
        <v>114.01873618639416</v>
      </c>
      <c r="BL173" s="295">
        <f t="shared" si="136"/>
        <v>116.29874663485046</v>
      </c>
      <c r="BM173" s="295">
        <f t="shared" si="136"/>
        <v>118.62435000793425</v>
      </c>
      <c r="BN173" s="295">
        <f t="shared" si="136"/>
        <v>120.99645801847454</v>
      </c>
      <c r="BO173" s="295">
        <f t="shared" si="136"/>
        <v>123.4160006106441</v>
      </c>
      <c r="BP173" s="295">
        <f t="shared" si="136"/>
        <v>125.88392632452809</v>
      </c>
      <c r="BQ173" s="295">
        <f t="shared" si="136"/>
        <v>128.40120266798289</v>
      </c>
      <c r="BR173" s="295">
        <f t="shared" si="136"/>
        <v>130.96881649593101</v>
      </c>
      <c r="BS173" s="295">
        <f t="shared" si="136"/>
        <v>133.58777439724048</v>
      </c>
      <c r="BT173" s="295">
        <f t="shared" si="136"/>
        <v>136.25910308934078</v>
      </c>
      <c r="BU173" s="295">
        <f t="shared" si="136"/>
        <v>138.98384982072974</v>
      </c>
      <c r="BV173" s="295">
        <f t="shared" si="136"/>
        <v>141.76308278152936</v>
      </c>
      <c r="BW173" s="295">
        <f t="shared" ref="BW173:CO173" si="137" xml:space="preserve"> BW112</f>
        <v>144.59789152225133</v>
      </c>
      <c r="BX173" s="295">
        <f t="shared" si="137"/>
        <v>147.48938738093653</v>
      </c>
      <c r="BY173" s="295">
        <f t="shared" si="137"/>
        <v>150.43870391883621</v>
      </c>
      <c r="BZ173" s="295">
        <f t="shared" si="137"/>
        <v>153.44699736480496</v>
      </c>
      <c r="CA173" s="295">
        <f t="shared" si="137"/>
        <v>156.51544706858044</v>
      </c>
      <c r="CB173" s="295">
        <f t="shared" si="137"/>
        <v>159.64525596312734</v>
      </c>
      <c r="CC173" s="295">
        <f t="shared" si="137"/>
        <v>162.83765103622625</v>
      </c>
      <c r="CD173" s="295">
        <f t="shared" si="137"/>
        <v>166.09388381149338</v>
      </c>
      <c r="CE173" s="295">
        <f t="shared" si="137"/>
        <v>169.41523083901885</v>
      </c>
      <c r="CF173" s="295">
        <f t="shared" si="137"/>
        <v>172.80299419581607</v>
      </c>
      <c r="CG173" s="295">
        <f t="shared" si="137"/>
        <v>176.25850199627882</v>
      </c>
      <c r="CH173" s="295">
        <f t="shared" si="137"/>
        <v>179.78310891284562</v>
      </c>
      <c r="CI173" s="295">
        <f t="shared" si="137"/>
        <v>183.37819670707569</v>
      </c>
      <c r="CJ173" s="295">
        <f t="shared" si="137"/>
        <v>187.0451747713449</v>
      </c>
      <c r="CK173" s="295">
        <f t="shared" si="137"/>
        <v>190.78548068137383</v>
      </c>
      <c r="CL173" s="295">
        <f t="shared" si="137"/>
        <v>194.60058075980456</v>
      </c>
      <c r="CM173" s="295">
        <f t="shared" si="137"/>
        <v>198.49197065104738</v>
      </c>
      <c r="CN173" s="295">
        <f t="shared" si="137"/>
        <v>202.46117590762231</v>
      </c>
      <c r="CO173" s="295">
        <f t="shared" si="137"/>
        <v>206.50975258822589</v>
      </c>
    </row>
    <row r="174" spans="1:93" outlineLevel="1" x14ac:dyDescent="0.2">
      <c r="I174" s="217"/>
    </row>
    <row r="175" spans="1:93" outlineLevel="1" x14ac:dyDescent="0.2">
      <c r="E175" s="189" t="s">
        <v>353</v>
      </c>
      <c r="F175" s="189"/>
      <c r="G175" s="189"/>
      <c r="H175" s="185" t="s">
        <v>8</v>
      </c>
      <c r="I175" s="316"/>
      <c r="J175" s="189"/>
      <c r="K175" s="317">
        <f t="shared" ref="K175:AP175" si="138" xml:space="preserve"> K173 * 1000 * 1000 * J171</f>
        <v>0</v>
      </c>
      <c r="L175" s="317">
        <f t="shared" si="138"/>
        <v>6.251766830807064</v>
      </c>
      <c r="M175" s="317">
        <f t="shared" si="138"/>
        <v>36.519034595337949</v>
      </c>
      <c r="N175" s="317">
        <f t="shared" si="138"/>
        <v>36.579717449201745</v>
      </c>
      <c r="O175" s="317">
        <f t="shared" si="138"/>
        <v>42.890817269834223</v>
      </c>
      <c r="P175" s="317">
        <f t="shared" si="138"/>
        <v>46.960821056153293</v>
      </c>
      <c r="Q175" s="317">
        <f t="shared" si="138"/>
        <v>48.77743872276946</v>
      </c>
      <c r="R175" s="317">
        <f t="shared" si="138"/>
        <v>48.648664273970837</v>
      </c>
      <c r="S175" s="317">
        <f t="shared" si="138"/>
        <v>49.131371780843644</v>
      </c>
      <c r="T175" s="317">
        <f t="shared" si="138"/>
        <v>49.740095923472545</v>
      </c>
      <c r="U175" s="317">
        <f t="shared" si="138"/>
        <v>50.630305395417295</v>
      </c>
      <c r="V175" s="317">
        <f t="shared" si="138"/>
        <v>51.642749745978833</v>
      </c>
      <c r="W175" s="317">
        <f t="shared" si="138"/>
        <v>52.675439748921534</v>
      </c>
      <c r="X175" s="317">
        <f t="shared" si="138"/>
        <v>53.839604912208451</v>
      </c>
      <c r="Y175" s="317">
        <f t="shared" si="138"/>
        <v>54.803184201085394</v>
      </c>
      <c r="Z175" s="317">
        <f t="shared" si="138"/>
        <v>55.899072795946488</v>
      </c>
      <c r="AA175" s="317">
        <f t="shared" si="138"/>
        <v>57.016875661481002</v>
      </c>
      <c r="AB175" s="317">
        <f t="shared" si="138"/>
        <v>58.276989685795698</v>
      </c>
      <c r="AC175" s="317">
        <f t="shared" si="138"/>
        <v>59.319985829078945</v>
      </c>
      <c r="AD175" s="317">
        <f t="shared" si="138"/>
        <v>60.506196025896713</v>
      </c>
      <c r="AE175" s="317">
        <f t="shared" si="138"/>
        <v>61.716126636861105</v>
      </c>
      <c r="AF175" s="317">
        <f t="shared" si="138"/>
        <v>63.080097492844523</v>
      </c>
      <c r="AG175" s="317">
        <f t="shared" si="138"/>
        <v>64.209055916361024</v>
      </c>
      <c r="AH175" s="317">
        <f t="shared" si="138"/>
        <v>65.493031894971168</v>
      </c>
      <c r="AI175" s="317">
        <f t="shared" si="138"/>
        <v>66.802683291014588</v>
      </c>
      <c r="AJ175" s="317">
        <f t="shared" si="138"/>
        <v>68.279070713163847</v>
      </c>
      <c r="AK175" s="317">
        <f t="shared" si="138"/>
        <v>69.501076307563224</v>
      </c>
      <c r="AL175" s="317">
        <f t="shared" si="138"/>
        <v>70.890875786669426</v>
      </c>
      <c r="AM175" s="317">
        <f t="shared" si="138"/>
        <v>72.308466815126238</v>
      </c>
      <c r="AN175" s="317">
        <f t="shared" si="138"/>
        <v>73.906536019258198</v>
      </c>
      <c r="AO175" s="317">
        <f t="shared" si="138"/>
        <v>75.229257601946642</v>
      </c>
      <c r="AP175" s="317">
        <f t="shared" si="138"/>
        <v>76.73360240613431</v>
      </c>
      <c r="AQ175" s="317">
        <f t="shared" ref="AQ175:BV175" si="139" xml:space="preserve"> AQ173 * 1000 * 1000 * AP171</f>
        <v>78.26802930021654</v>
      </c>
      <c r="AR175" s="317">
        <f t="shared" si="139"/>
        <v>79.997809128249258</v>
      </c>
      <c r="AS175" s="317">
        <f t="shared" si="139"/>
        <v>81.429547569814787</v>
      </c>
      <c r="AT175" s="317">
        <f t="shared" si="139"/>
        <v>83.057878364226781</v>
      </c>
      <c r="AU175" s="317">
        <f t="shared" si="139"/>
        <v>84.718770572218489</v>
      </c>
      <c r="AV175" s="317">
        <f t="shared" si="139"/>
        <v>86.591116429164046</v>
      </c>
      <c r="AW175" s="317">
        <f t="shared" si="139"/>
        <v>88.140856746313915</v>
      </c>
      <c r="AX175" s="317">
        <f t="shared" si="139"/>
        <v>89.903392282481931</v>
      </c>
      <c r="AY175" s="317">
        <f t="shared" si="139"/>
        <v>91.701172898297813</v>
      </c>
      <c r="AZ175" s="317">
        <f t="shared" si="139"/>
        <v>93.72783487643413</v>
      </c>
      <c r="BA175" s="317">
        <f t="shared" si="139"/>
        <v>95.405302618359016</v>
      </c>
      <c r="BB175" s="317">
        <f t="shared" si="139"/>
        <v>97.313103862992932</v>
      </c>
      <c r="BC175" s="317">
        <f t="shared" si="139"/>
        <v>99.259055037338698</v>
      </c>
      <c r="BD175" s="317">
        <f t="shared" si="139"/>
        <v>101.45275165508012</v>
      </c>
      <c r="BE175" s="317">
        <f t="shared" si="139"/>
        <v>103.26847393710311</v>
      </c>
      <c r="BF175" s="317">
        <f t="shared" si="139"/>
        <v>105.33351348628574</v>
      </c>
      <c r="BG175" s="317">
        <f t="shared" si="139"/>
        <v>107.43984722891501</v>
      </c>
      <c r="BH175" s="317">
        <f t="shared" si="139"/>
        <v>109.81434524713674</v>
      </c>
      <c r="BI175" s="317">
        <f t="shared" si="139"/>
        <v>111.77971681467078</v>
      </c>
      <c r="BJ175" s="317">
        <f t="shared" si="139"/>
        <v>114.01495402907295</v>
      </c>
      <c r="BK175" s="317">
        <f t="shared" si="139"/>
        <v>116.29488884646635</v>
      </c>
      <c r="BL175" s="317">
        <f t="shared" si="139"/>
        <v>118.86508966317911</v>
      </c>
      <c r="BM175" s="317">
        <f t="shared" si="139"/>
        <v>120.99244440058297</v>
      </c>
      <c r="BN175" s="317">
        <f t="shared" si="139"/>
        <v>123.41190673321768</v>
      </c>
      <c r="BO175" s="317">
        <f t="shared" si="139"/>
        <v>125.87975058263254</v>
      </c>
      <c r="BP175" s="317">
        <f t="shared" si="139"/>
        <v>128.6617837481848</v>
      </c>
      <c r="BQ175" s="317">
        <f t="shared" si="139"/>
        <v>130.96447208127844</v>
      </c>
      <c r="BR175" s="317">
        <f t="shared" si="139"/>
        <v>133.58334310817474</v>
      </c>
      <c r="BS175" s="317">
        <f t="shared" si="139"/>
        <v>136.25458318865108</v>
      </c>
      <c r="BT175" s="317">
        <f t="shared" si="139"/>
        <v>139.26590762832325</v>
      </c>
      <c r="BU175" s="317">
        <f t="shared" si="139"/>
        <v>141.75838030631039</v>
      </c>
      <c r="BV175" s="317">
        <f t="shared" si="139"/>
        <v>144.59309501255174</v>
      </c>
      <c r="BW175" s="317">
        <f t="shared" ref="BW175:CO175" si="140" xml:space="preserve"> BW173 * 1000 * 1000 * BV171</f>
        <v>147.48449495636729</v>
      </c>
      <c r="BX175" s="317">
        <f t="shared" si="140"/>
        <v>150.74400853559075</v>
      </c>
      <c r="BY175" s="317">
        <f t="shared" si="140"/>
        <v>153.44190731816968</v>
      </c>
      <c r="BZ175" s="317">
        <f t="shared" si="140"/>
        <v>156.51025523727435</v>
      </c>
      <c r="CA175" s="317">
        <f t="shared" si="140"/>
        <v>159.63996031178237</v>
      </c>
      <c r="CB175" s="317">
        <f t="shared" si="140"/>
        <v>163.16811843156898</v>
      </c>
      <c r="CC175" s="317">
        <f t="shared" si="140"/>
        <v>166.08837425034855</v>
      </c>
      <c r="CD175" s="317">
        <f t="shared" si="140"/>
        <v>169.40961110425349</v>
      </c>
      <c r="CE175" s="317">
        <f t="shared" si="140"/>
        <v>172.79726208430986</v>
      </c>
      <c r="CF175" s="317">
        <f t="shared" si="140"/>
        <v>176.6162060511522</v>
      </c>
      <c r="CG175" s="317">
        <f t="shared" si="140"/>
        <v>179.77714526139368</v>
      </c>
      <c r="CH175" s="317">
        <f t="shared" si="140"/>
        <v>183.37211380164794</v>
      </c>
      <c r="CI175" s="317">
        <f t="shared" si="140"/>
        <v>187.03897022724263</v>
      </c>
      <c r="CJ175" s="317">
        <f t="shared" si="140"/>
        <v>191.17266620308064</v>
      </c>
      <c r="CK175" s="317">
        <f t="shared" si="140"/>
        <v>194.59412559255881</v>
      </c>
      <c r="CL175" s="317">
        <f t="shared" si="140"/>
        <v>198.48538640108018</v>
      </c>
      <c r="CM175" s="317">
        <f t="shared" si="140"/>
        <v>202.45445999369159</v>
      </c>
      <c r="CN175" s="317">
        <f t="shared" si="140"/>
        <v>206.50290237747305</v>
      </c>
      <c r="CO175" s="317">
        <f t="shared" si="140"/>
        <v>210.63230067467478</v>
      </c>
    </row>
    <row r="176" spans="1:93" outlineLevel="1" x14ac:dyDescent="0.2">
      <c r="I176" s="217"/>
    </row>
    <row r="177" spans="1:93" outlineLevel="1" x14ac:dyDescent="0.2">
      <c r="B177" s="61" t="s">
        <v>162</v>
      </c>
      <c r="I177" s="217"/>
    </row>
    <row r="178" spans="1:93" outlineLevel="1" x14ac:dyDescent="0.2">
      <c r="E178" s="18" t="str">
        <f xml:space="preserve"> InpS!E13</f>
        <v>Sewerage: Blockages average per metre</v>
      </c>
      <c r="F178" s="18"/>
      <c r="G178" s="254">
        <f xml:space="preserve"> InpS!G13</f>
        <v>6.5324743110724601E-2</v>
      </c>
      <c r="H178" s="80" t="str">
        <f xml:space="preserve"> InpS!H13</f>
        <v>£/m</v>
      </c>
      <c r="I178" s="223">
        <f xml:space="preserve"> SUM( K178:CO178 )</f>
        <v>0</v>
      </c>
      <c r="J178" s="18"/>
    </row>
    <row r="179" spans="1:93" outlineLevel="1" x14ac:dyDescent="0.2">
      <c r="E179" s="18" t="str">
        <f xml:space="preserve"> InpS!E14</f>
        <v>Sewerage: Collapses average per metre</v>
      </c>
      <c r="F179" s="18"/>
      <c r="G179" s="254">
        <f xml:space="preserve"> InpS!G14</f>
        <v>1.6297635745956033E-3</v>
      </c>
      <c r="H179" s="80" t="str">
        <f xml:space="preserve"> InpS!H14</f>
        <v>£/m</v>
      </c>
      <c r="I179" s="223">
        <f xml:space="preserve"> SUM( K179:CO179 )</f>
        <v>0</v>
      </c>
      <c r="J179" s="18"/>
    </row>
    <row r="180" spans="1:93" outlineLevel="1" x14ac:dyDescent="0.2">
      <c r="E180" s="18" t="str">
        <f xml:space="preserve"> InpS!E$16</f>
        <v>Sewerage: Infastructure Maintenance (override)</v>
      </c>
      <c r="F180" s="18"/>
      <c r="G180" s="18"/>
      <c r="H180" s="80" t="str">
        <f xml:space="preserve"> InpS!H$16</f>
        <v>£/m</v>
      </c>
      <c r="I180" s="223">
        <f xml:space="preserve"> SUM( K180:CO180 )</f>
        <v>0</v>
      </c>
      <c r="J180" s="18">
        <f xml:space="preserve"> InpS!J$16</f>
        <v>0</v>
      </c>
      <c r="K180" s="54">
        <f xml:space="preserve"> InpS!K$16</f>
        <v>0</v>
      </c>
      <c r="L180" s="19">
        <f xml:space="preserve"> InpS!L$16</f>
        <v>0</v>
      </c>
      <c r="M180" s="19">
        <f xml:space="preserve"> InpS!M$16</f>
        <v>0</v>
      </c>
      <c r="N180" s="19">
        <f xml:space="preserve"> InpS!N$16</f>
        <v>0</v>
      </c>
      <c r="O180" s="19">
        <f xml:space="preserve"> InpS!O$16</f>
        <v>0</v>
      </c>
      <c r="P180" s="19">
        <f xml:space="preserve"> InpS!P$16</f>
        <v>0</v>
      </c>
      <c r="Q180" s="19">
        <f xml:space="preserve"> InpS!Q$16</f>
        <v>0</v>
      </c>
      <c r="R180" s="19">
        <f xml:space="preserve"> InpS!R$16</f>
        <v>0</v>
      </c>
      <c r="S180" s="19">
        <f xml:space="preserve"> InpS!S$16</f>
        <v>0</v>
      </c>
      <c r="T180" s="19">
        <f xml:space="preserve"> InpS!T$16</f>
        <v>0</v>
      </c>
      <c r="U180" s="19">
        <f xml:space="preserve"> InpS!U$16</f>
        <v>0</v>
      </c>
      <c r="V180" s="19">
        <f xml:space="preserve"> InpS!V$16</f>
        <v>0</v>
      </c>
      <c r="W180" s="19">
        <f xml:space="preserve"> InpS!W$16</f>
        <v>0</v>
      </c>
      <c r="X180" s="19">
        <f xml:space="preserve"> InpS!X$16</f>
        <v>0</v>
      </c>
      <c r="Y180" s="19">
        <f xml:space="preserve"> InpS!Y$16</f>
        <v>0</v>
      </c>
      <c r="Z180" s="19">
        <f xml:space="preserve"> InpS!Z$16</f>
        <v>0</v>
      </c>
      <c r="AA180" s="19">
        <f xml:space="preserve"> InpS!AA$16</f>
        <v>0</v>
      </c>
      <c r="AB180" s="19">
        <f xml:space="preserve"> InpS!AB$16</f>
        <v>0</v>
      </c>
      <c r="AC180" s="19">
        <f xml:space="preserve"> InpS!AC$16</f>
        <v>0</v>
      </c>
      <c r="AD180" s="19">
        <f xml:space="preserve"> InpS!AD$16</f>
        <v>0</v>
      </c>
      <c r="AE180" s="19">
        <f xml:space="preserve"> InpS!AE$16</f>
        <v>0</v>
      </c>
      <c r="AF180" s="19">
        <f xml:space="preserve"> InpS!AF$16</f>
        <v>0</v>
      </c>
      <c r="AG180" s="19">
        <f xml:space="preserve"> InpS!AG$16</f>
        <v>0</v>
      </c>
      <c r="AH180" s="19">
        <f xml:space="preserve"> InpS!AH$16</f>
        <v>0</v>
      </c>
      <c r="AI180" s="19">
        <f xml:space="preserve"> InpS!AI$16</f>
        <v>0</v>
      </c>
      <c r="AJ180" s="19">
        <f xml:space="preserve"> InpS!AJ$16</f>
        <v>0</v>
      </c>
      <c r="AK180" s="19">
        <f xml:space="preserve"> InpS!AK$16</f>
        <v>0</v>
      </c>
      <c r="AL180" s="19">
        <f xml:space="preserve"> InpS!AL$16</f>
        <v>0</v>
      </c>
      <c r="AM180" s="19">
        <f xml:space="preserve"> InpS!AM$16</f>
        <v>0</v>
      </c>
      <c r="AN180" s="19">
        <f xml:space="preserve"> InpS!AN$16</f>
        <v>0</v>
      </c>
      <c r="AO180" s="19">
        <f xml:space="preserve"> InpS!AO$16</f>
        <v>0</v>
      </c>
      <c r="AP180" s="19">
        <f xml:space="preserve"> InpS!AP$16</f>
        <v>0</v>
      </c>
      <c r="AQ180" s="19">
        <f xml:space="preserve"> InpS!AQ$16</f>
        <v>0</v>
      </c>
      <c r="AR180" s="19">
        <f xml:space="preserve"> InpS!AR$16</f>
        <v>0</v>
      </c>
      <c r="AS180" s="19">
        <f xml:space="preserve"> InpS!AS$16</f>
        <v>0</v>
      </c>
      <c r="AT180" s="19">
        <f xml:space="preserve"> InpS!AT$16</f>
        <v>0</v>
      </c>
      <c r="AU180" s="19">
        <f xml:space="preserve"> InpS!AU$16</f>
        <v>0</v>
      </c>
      <c r="AV180" s="19">
        <f xml:space="preserve"> InpS!AV$16</f>
        <v>0</v>
      </c>
      <c r="AW180" s="19">
        <f xml:space="preserve"> InpS!AW$16</f>
        <v>0</v>
      </c>
      <c r="AX180" s="19">
        <f xml:space="preserve"> InpS!AX$16</f>
        <v>0</v>
      </c>
      <c r="AY180" s="19">
        <f xml:space="preserve"> InpS!AY$16</f>
        <v>0</v>
      </c>
      <c r="AZ180" s="19">
        <f xml:space="preserve"> InpS!AZ$16</f>
        <v>0</v>
      </c>
      <c r="BA180" s="19">
        <f xml:space="preserve"> InpS!BA$16</f>
        <v>0</v>
      </c>
      <c r="BB180" s="19">
        <f xml:space="preserve"> InpS!BB$16</f>
        <v>0</v>
      </c>
      <c r="BC180" s="19">
        <f xml:space="preserve"> InpS!BC$16</f>
        <v>0</v>
      </c>
      <c r="BD180" s="19">
        <f xml:space="preserve"> InpS!BD$16</f>
        <v>0</v>
      </c>
      <c r="BE180" s="19">
        <f xml:space="preserve"> InpS!BE$16</f>
        <v>0</v>
      </c>
      <c r="BF180" s="19">
        <f xml:space="preserve"> InpS!BF$16</f>
        <v>0</v>
      </c>
      <c r="BG180" s="19">
        <f xml:space="preserve"> InpS!BG$16</f>
        <v>0</v>
      </c>
      <c r="BH180" s="19">
        <f xml:space="preserve"> InpS!BH$16</f>
        <v>0</v>
      </c>
      <c r="BI180" s="19">
        <f xml:space="preserve"> InpS!BI$16</f>
        <v>0</v>
      </c>
      <c r="BJ180" s="19">
        <f xml:space="preserve"> InpS!BJ$16</f>
        <v>0</v>
      </c>
      <c r="BK180" s="19">
        <f xml:space="preserve"> InpS!BK$16</f>
        <v>0</v>
      </c>
      <c r="BL180" s="19">
        <f xml:space="preserve"> InpS!BL$16</f>
        <v>0</v>
      </c>
      <c r="BM180" s="19">
        <f xml:space="preserve"> InpS!BM$16</f>
        <v>0</v>
      </c>
      <c r="BN180" s="19">
        <f xml:space="preserve"> InpS!BN$16</f>
        <v>0</v>
      </c>
      <c r="BO180" s="19">
        <f xml:space="preserve"> InpS!BO$16</f>
        <v>0</v>
      </c>
      <c r="BP180" s="19">
        <f xml:space="preserve"> InpS!BP$16</f>
        <v>0</v>
      </c>
      <c r="BQ180" s="19">
        <f xml:space="preserve"> InpS!BQ$16</f>
        <v>0</v>
      </c>
      <c r="BR180" s="19">
        <f xml:space="preserve"> InpS!BR$16</f>
        <v>0</v>
      </c>
      <c r="BS180" s="19">
        <f xml:space="preserve"> InpS!BS$16</f>
        <v>0</v>
      </c>
      <c r="BT180" s="19">
        <f xml:space="preserve"> InpS!BT$16</f>
        <v>0</v>
      </c>
      <c r="BU180" s="19">
        <f xml:space="preserve"> InpS!BU$16</f>
        <v>0</v>
      </c>
      <c r="BV180" s="19">
        <f xml:space="preserve"> InpS!BV$16</f>
        <v>0</v>
      </c>
      <c r="BW180" s="19">
        <f xml:space="preserve"> InpS!BW$16</f>
        <v>0</v>
      </c>
      <c r="BX180" s="19">
        <f xml:space="preserve"> InpS!BX$16</f>
        <v>0</v>
      </c>
      <c r="BY180" s="19">
        <f xml:space="preserve"> InpS!BY$16</f>
        <v>0</v>
      </c>
      <c r="BZ180" s="19">
        <f xml:space="preserve"> InpS!BZ$16</f>
        <v>0</v>
      </c>
      <c r="CA180" s="19">
        <f xml:space="preserve"> InpS!CA$16</f>
        <v>0</v>
      </c>
      <c r="CB180" s="19">
        <f xml:space="preserve"> InpS!CB$16</f>
        <v>0</v>
      </c>
      <c r="CC180" s="19">
        <f xml:space="preserve"> InpS!CC$16</f>
        <v>0</v>
      </c>
      <c r="CD180" s="19">
        <f xml:space="preserve"> InpS!CD$16</f>
        <v>0</v>
      </c>
      <c r="CE180" s="19">
        <f xml:space="preserve"> InpS!CE$16</f>
        <v>0</v>
      </c>
      <c r="CF180" s="19">
        <f xml:space="preserve"> InpS!CF$16</f>
        <v>0</v>
      </c>
      <c r="CG180" s="19">
        <f xml:space="preserve"> InpS!CG$16</f>
        <v>0</v>
      </c>
      <c r="CH180" s="19">
        <f xml:space="preserve"> InpS!CH$16</f>
        <v>0</v>
      </c>
      <c r="CI180" s="19">
        <f xml:space="preserve"> InpS!CI$16</f>
        <v>0</v>
      </c>
      <c r="CJ180" s="19">
        <f xml:space="preserve"> InpS!CJ$16</f>
        <v>0</v>
      </c>
      <c r="CK180" s="19">
        <f xml:space="preserve"> InpS!CK$16</f>
        <v>0</v>
      </c>
      <c r="CL180" s="19">
        <f xml:space="preserve"> InpS!CL$16</f>
        <v>0</v>
      </c>
      <c r="CM180" s="19">
        <f xml:space="preserve"> InpS!CM$16</f>
        <v>0</v>
      </c>
      <c r="CN180" s="19">
        <f xml:space="preserve"> InpS!CN$16</f>
        <v>0</v>
      </c>
      <c r="CO180" s="19">
        <f xml:space="preserve"> InpS!CO$16</f>
        <v>0</v>
      </c>
    </row>
    <row r="181" spans="1:93" s="20" customFormat="1" outlineLevel="1" x14ac:dyDescent="0.2">
      <c r="A181" s="87"/>
      <c r="B181" s="34"/>
      <c r="D181" s="88"/>
      <c r="E181" s="20" t="s">
        <v>277</v>
      </c>
      <c r="G181" s="255"/>
      <c r="H181" s="185" t="s">
        <v>8</v>
      </c>
      <c r="I181" s="223">
        <f xml:space="preserve"> SUM( K181:CO181 )</f>
        <v>3314.3284263313658</v>
      </c>
      <c r="K181" s="175">
        <f t="shared" ref="K181:AP181" si="141" xml:space="preserve"> IF( K180, K180, $G$178 + $G$179 ) * $G$160</f>
        <v>39.931667787124965</v>
      </c>
      <c r="L181" s="175">
        <f t="shared" si="141"/>
        <v>39.931667787124965</v>
      </c>
      <c r="M181" s="175">
        <f t="shared" si="141"/>
        <v>39.931667787124965</v>
      </c>
      <c r="N181" s="175">
        <f t="shared" si="141"/>
        <v>39.931667787124965</v>
      </c>
      <c r="O181" s="175">
        <f t="shared" si="141"/>
        <v>39.931667787124965</v>
      </c>
      <c r="P181" s="175">
        <f t="shared" si="141"/>
        <v>39.931667787124965</v>
      </c>
      <c r="Q181" s="175">
        <f t="shared" si="141"/>
        <v>39.931667787124965</v>
      </c>
      <c r="R181" s="175">
        <f t="shared" si="141"/>
        <v>39.931667787124965</v>
      </c>
      <c r="S181" s="175">
        <f t="shared" si="141"/>
        <v>39.931667787124965</v>
      </c>
      <c r="T181" s="175">
        <f t="shared" si="141"/>
        <v>39.931667787124965</v>
      </c>
      <c r="U181" s="175">
        <f t="shared" si="141"/>
        <v>39.931667787124965</v>
      </c>
      <c r="V181" s="175">
        <f t="shared" si="141"/>
        <v>39.931667787124965</v>
      </c>
      <c r="W181" s="175">
        <f t="shared" si="141"/>
        <v>39.931667787124965</v>
      </c>
      <c r="X181" s="175">
        <f t="shared" si="141"/>
        <v>39.931667787124965</v>
      </c>
      <c r="Y181" s="175">
        <f t="shared" si="141"/>
        <v>39.931667787124965</v>
      </c>
      <c r="Z181" s="175">
        <f t="shared" si="141"/>
        <v>39.931667787124965</v>
      </c>
      <c r="AA181" s="175">
        <f t="shared" si="141"/>
        <v>39.931667787124965</v>
      </c>
      <c r="AB181" s="175">
        <f t="shared" si="141"/>
        <v>39.931667787124965</v>
      </c>
      <c r="AC181" s="175">
        <f t="shared" si="141"/>
        <v>39.931667787124965</v>
      </c>
      <c r="AD181" s="175">
        <f t="shared" si="141"/>
        <v>39.931667787124965</v>
      </c>
      <c r="AE181" s="175">
        <f t="shared" si="141"/>
        <v>39.931667787124965</v>
      </c>
      <c r="AF181" s="175">
        <f t="shared" si="141"/>
        <v>39.931667787124965</v>
      </c>
      <c r="AG181" s="175">
        <f t="shared" si="141"/>
        <v>39.931667787124965</v>
      </c>
      <c r="AH181" s="175">
        <f t="shared" si="141"/>
        <v>39.931667787124965</v>
      </c>
      <c r="AI181" s="175">
        <f t="shared" si="141"/>
        <v>39.931667787124965</v>
      </c>
      <c r="AJ181" s="175">
        <f t="shared" si="141"/>
        <v>39.931667787124965</v>
      </c>
      <c r="AK181" s="175">
        <f t="shared" si="141"/>
        <v>39.931667787124965</v>
      </c>
      <c r="AL181" s="175">
        <f t="shared" si="141"/>
        <v>39.931667787124965</v>
      </c>
      <c r="AM181" s="175">
        <f t="shared" si="141"/>
        <v>39.931667787124965</v>
      </c>
      <c r="AN181" s="175">
        <f t="shared" si="141"/>
        <v>39.931667787124965</v>
      </c>
      <c r="AO181" s="175">
        <f t="shared" si="141"/>
        <v>39.931667787124965</v>
      </c>
      <c r="AP181" s="175">
        <f t="shared" si="141"/>
        <v>39.931667787124965</v>
      </c>
      <c r="AQ181" s="175">
        <f t="shared" ref="AQ181:BV181" si="142" xml:space="preserve"> IF( AQ180, AQ180, $G$178 + $G$179 ) * $G$160</f>
        <v>39.931667787124965</v>
      </c>
      <c r="AR181" s="175">
        <f t="shared" si="142"/>
        <v>39.931667787124965</v>
      </c>
      <c r="AS181" s="175">
        <f t="shared" si="142"/>
        <v>39.931667787124965</v>
      </c>
      <c r="AT181" s="175">
        <f t="shared" si="142"/>
        <v>39.931667787124965</v>
      </c>
      <c r="AU181" s="175">
        <f t="shared" si="142"/>
        <v>39.931667787124965</v>
      </c>
      <c r="AV181" s="175">
        <f t="shared" si="142"/>
        <v>39.931667787124965</v>
      </c>
      <c r="AW181" s="175">
        <f t="shared" si="142"/>
        <v>39.931667787124965</v>
      </c>
      <c r="AX181" s="175">
        <f t="shared" si="142"/>
        <v>39.931667787124965</v>
      </c>
      <c r="AY181" s="175">
        <f t="shared" si="142"/>
        <v>39.931667787124965</v>
      </c>
      <c r="AZ181" s="175">
        <f t="shared" si="142"/>
        <v>39.931667787124965</v>
      </c>
      <c r="BA181" s="175">
        <f t="shared" si="142"/>
        <v>39.931667787124965</v>
      </c>
      <c r="BB181" s="175">
        <f t="shared" si="142"/>
        <v>39.931667787124965</v>
      </c>
      <c r="BC181" s="175">
        <f t="shared" si="142"/>
        <v>39.931667787124965</v>
      </c>
      <c r="BD181" s="175">
        <f t="shared" si="142"/>
        <v>39.931667787124965</v>
      </c>
      <c r="BE181" s="175">
        <f t="shared" si="142"/>
        <v>39.931667787124965</v>
      </c>
      <c r="BF181" s="175">
        <f t="shared" si="142"/>
        <v>39.931667787124965</v>
      </c>
      <c r="BG181" s="175">
        <f t="shared" si="142"/>
        <v>39.931667787124965</v>
      </c>
      <c r="BH181" s="175">
        <f t="shared" si="142"/>
        <v>39.931667787124965</v>
      </c>
      <c r="BI181" s="175">
        <f t="shared" si="142"/>
        <v>39.931667787124965</v>
      </c>
      <c r="BJ181" s="175">
        <f t="shared" si="142"/>
        <v>39.931667787124965</v>
      </c>
      <c r="BK181" s="175">
        <f t="shared" si="142"/>
        <v>39.931667787124965</v>
      </c>
      <c r="BL181" s="175">
        <f t="shared" si="142"/>
        <v>39.931667787124965</v>
      </c>
      <c r="BM181" s="175">
        <f t="shared" si="142"/>
        <v>39.931667787124965</v>
      </c>
      <c r="BN181" s="175">
        <f t="shared" si="142"/>
        <v>39.931667787124965</v>
      </c>
      <c r="BO181" s="175">
        <f t="shared" si="142"/>
        <v>39.931667787124965</v>
      </c>
      <c r="BP181" s="175">
        <f t="shared" si="142"/>
        <v>39.931667787124965</v>
      </c>
      <c r="BQ181" s="175">
        <f t="shared" si="142"/>
        <v>39.931667787124965</v>
      </c>
      <c r="BR181" s="175">
        <f t="shared" si="142"/>
        <v>39.931667787124965</v>
      </c>
      <c r="BS181" s="175">
        <f t="shared" si="142"/>
        <v>39.931667787124965</v>
      </c>
      <c r="BT181" s="175">
        <f t="shared" si="142"/>
        <v>39.931667787124965</v>
      </c>
      <c r="BU181" s="175">
        <f t="shared" si="142"/>
        <v>39.931667787124965</v>
      </c>
      <c r="BV181" s="175">
        <f t="shared" si="142"/>
        <v>39.931667787124965</v>
      </c>
      <c r="BW181" s="175">
        <f t="shared" ref="BW181:CO181" si="143" xml:space="preserve"> IF( BW180, BW180, $G$178 + $G$179 ) * $G$160</f>
        <v>39.931667787124965</v>
      </c>
      <c r="BX181" s="175">
        <f t="shared" si="143"/>
        <v>39.931667787124965</v>
      </c>
      <c r="BY181" s="175">
        <f t="shared" si="143"/>
        <v>39.931667787124965</v>
      </c>
      <c r="BZ181" s="175">
        <f t="shared" si="143"/>
        <v>39.931667787124965</v>
      </c>
      <c r="CA181" s="175">
        <f t="shared" si="143"/>
        <v>39.931667787124965</v>
      </c>
      <c r="CB181" s="175">
        <f t="shared" si="143"/>
        <v>39.931667787124965</v>
      </c>
      <c r="CC181" s="175">
        <f t="shared" si="143"/>
        <v>39.931667787124965</v>
      </c>
      <c r="CD181" s="175">
        <f t="shared" si="143"/>
        <v>39.931667787124965</v>
      </c>
      <c r="CE181" s="175">
        <f t="shared" si="143"/>
        <v>39.931667787124965</v>
      </c>
      <c r="CF181" s="175">
        <f t="shared" si="143"/>
        <v>39.931667787124965</v>
      </c>
      <c r="CG181" s="175">
        <f t="shared" si="143"/>
        <v>39.931667787124965</v>
      </c>
      <c r="CH181" s="175">
        <f t="shared" si="143"/>
        <v>39.931667787124965</v>
      </c>
      <c r="CI181" s="175">
        <f t="shared" si="143"/>
        <v>39.931667787124965</v>
      </c>
      <c r="CJ181" s="175">
        <f t="shared" si="143"/>
        <v>39.931667787124965</v>
      </c>
      <c r="CK181" s="175">
        <f t="shared" si="143"/>
        <v>39.931667787124965</v>
      </c>
      <c r="CL181" s="175">
        <f t="shared" si="143"/>
        <v>39.931667787124965</v>
      </c>
      <c r="CM181" s="175">
        <f t="shared" si="143"/>
        <v>39.931667787124965</v>
      </c>
      <c r="CN181" s="175">
        <f t="shared" si="143"/>
        <v>39.931667787124965</v>
      </c>
      <c r="CO181" s="175">
        <f t="shared" si="143"/>
        <v>39.931667787124965</v>
      </c>
    </row>
    <row r="182" spans="1:93" s="189" customFormat="1" outlineLevel="1" x14ac:dyDescent="0.2">
      <c r="A182" s="187"/>
      <c r="B182" s="188"/>
      <c r="D182" s="190"/>
      <c r="E182" s="189" t="s">
        <v>352</v>
      </c>
      <c r="H182" s="185" t="s">
        <v>8</v>
      </c>
      <c r="I182" s="228">
        <f xml:space="preserve"> SUM( K182:CO182 )</f>
        <v>7789.9925482347189</v>
      </c>
      <c r="K182" s="212">
        <f t="shared" ref="K182:AP182" si="144" xml:space="preserve"> K181 * K$6 * K$8</f>
        <v>39.931667787124965</v>
      </c>
      <c r="L182" s="212">
        <f t="shared" si="144"/>
        <v>40.423764559971239</v>
      </c>
      <c r="M182" s="212">
        <f t="shared" si="144"/>
        <v>41.005993710349713</v>
      </c>
      <c r="N182" s="212">
        <f t="shared" si="144"/>
        <v>41.698002302801179</v>
      </c>
      <c r="O182" s="212">
        <f t="shared" si="144"/>
        <v>42.436542240647725</v>
      </c>
      <c r="P182" s="212">
        <f t="shared" si="144"/>
        <v>43.199161929963665</v>
      </c>
      <c r="Q182" s="212">
        <f t="shared" si="144"/>
        <v>43.999030359117647</v>
      </c>
      <c r="R182" s="212">
        <f t="shared" si="144"/>
        <v>44.833991524633355</v>
      </c>
      <c r="S182" s="212">
        <f t="shared" si="144"/>
        <v>45.684797588144072</v>
      </c>
      <c r="T182" s="212">
        <f t="shared" si="144"/>
        <v>46.551749235241935</v>
      </c>
      <c r="U182" s="212">
        <f t="shared" si="144"/>
        <v>47.435152857571943</v>
      </c>
      <c r="V182" s="212">
        <f t="shared" si="144"/>
        <v>48.335320661114608</v>
      </c>
      <c r="W182" s="212">
        <f t="shared" si="144"/>
        <v>49.252570776523491</v>
      </c>
      <c r="X182" s="212">
        <f t="shared" si="144"/>
        <v>50.187227371556588</v>
      </c>
      <c r="Y182" s="212">
        <f t="shared" si="144"/>
        <v>51.139620765641297</v>
      </c>
      <c r="Z182" s="212">
        <f t="shared" si="144"/>
        <v>52.110087546613507</v>
      </c>
      <c r="AA182" s="212">
        <f t="shared" si="144"/>
        <v>53.098970689671894</v>
      </c>
      <c r="AB182" s="212">
        <f t="shared" si="144"/>
        <v>54.106619678589794</v>
      </c>
      <c r="AC182" s="212">
        <f t="shared" si="144"/>
        <v>55.13339062922708</v>
      </c>
      <c r="AD182" s="212">
        <f t="shared" si="144"/>
        <v>56.179646415386074</v>
      </c>
      <c r="AE182" s="212">
        <f t="shared" si="144"/>
        <v>57.24575679705567</v>
      </c>
      <c r="AF182" s="212">
        <f t="shared" si="144"/>
        <v>58.332098551089196</v>
      </c>
      <c r="AG182" s="212">
        <f t="shared" si="144"/>
        <v>59.43905560436211</v>
      </c>
      <c r="AH182" s="212">
        <f t="shared" si="144"/>
        <v>60.5670191694566</v>
      </c>
      <c r="AI182" s="212">
        <f t="shared" si="144"/>
        <v>61.71638788292104</v>
      </c>
      <c r="AJ182" s="212">
        <f t="shared" si="144"/>
        <v>62.887567946153155</v>
      </c>
      <c r="AK182" s="212">
        <f t="shared" si="144"/>
        <v>64.080973268956754</v>
      </c>
      <c r="AL182" s="212">
        <f t="shared" si="144"/>
        <v>65.297025615822648</v>
      </c>
      <c r="AM182" s="212">
        <f t="shared" si="144"/>
        <v>66.536154754985574</v>
      </c>
      <c r="AN182" s="212">
        <f t="shared" si="144"/>
        <v>67.798798610309618</v>
      </c>
      <c r="AO182" s="212">
        <f t="shared" si="144"/>
        <v>69.085403416056167</v>
      </c>
      <c r="AP182" s="212">
        <f t="shared" si="144"/>
        <v>70.396423874588592</v>
      </c>
      <c r="AQ182" s="212">
        <f t="shared" ref="AQ182:BV182" si="145" xml:space="preserve"> AQ181 * AQ$6 * AQ$8</f>
        <v>71.732323317069913</v>
      </c>
      <c r="AR182" s="212">
        <f t="shared" si="145"/>
        <v>73.093573867209784</v>
      </c>
      <c r="AS182" s="212">
        <f t="shared" si="145"/>
        <v>74.480656608119034</v>
      </c>
      <c r="AT182" s="212">
        <f t="shared" si="145"/>
        <v>75.89406175233043</v>
      </c>
      <c r="AU182" s="212">
        <f t="shared" si="145"/>
        <v>77.334288815046037</v>
      </c>
      <c r="AV182" s="212">
        <f t="shared" si="145"/>
        <v>78.801846790672172</v>
      </c>
      <c r="AW182" s="212">
        <f t="shared" si="145"/>
        <v>80.297254332704384</v>
      </c>
      <c r="AX182" s="212">
        <f t="shared" si="145"/>
        <v>81.821039937026299</v>
      </c>
      <c r="AY182" s="212">
        <f t="shared" si="145"/>
        <v>83.373742128686516</v>
      </c>
      <c r="AZ182" s="212">
        <f t="shared" si="145"/>
        <v>84.955909652220328</v>
      </c>
      <c r="BA182" s="212">
        <f t="shared" si="145"/>
        <v>86.568101665582844</v>
      </c>
      <c r="BB182" s="212">
        <f t="shared" si="145"/>
        <v>88.210887937762578</v>
      </c>
      <c r="BC182" s="212">
        <f t="shared" si="145"/>
        <v>89.884849050144851</v>
      </c>
      <c r="BD182" s="212">
        <f t="shared" si="145"/>
        <v>91.590576601696682</v>
      </c>
      <c r="BE182" s="212">
        <f t="shared" si="145"/>
        <v>93.328673418045298</v>
      </c>
      <c r="BF182" s="212">
        <f t="shared" si="145"/>
        <v>95.09975376452428</v>
      </c>
      <c r="BG182" s="212">
        <f t="shared" si="145"/>
        <v>96.90444356326276</v>
      </c>
      <c r="BH182" s="212">
        <f t="shared" si="145"/>
        <v>98.743380614394084</v>
      </c>
      <c r="BI182" s="212">
        <f t="shared" si="145"/>
        <v>100.61721482146247</v>
      </c>
      <c r="BJ182" s="212">
        <f t="shared" si="145"/>
        <v>102.52660842110718</v>
      </c>
      <c r="BK182" s="212">
        <f t="shared" si="145"/>
        <v>104.47223621710521</v>
      </c>
      <c r="BL182" s="212">
        <f t="shared" si="145"/>
        <v>106.45478581885546</v>
      </c>
      <c r="BM182" s="212">
        <f t="shared" si="145"/>
        <v>108.47495788438864</v>
      </c>
      <c r="BN182" s="212">
        <f t="shared" si="145"/>
        <v>110.53346636798861</v>
      </c>
      <c r="BO182" s="212">
        <f t="shared" si="145"/>
        <v>112.6310387725128</v>
      </c>
      <c r="BP182" s="212">
        <f t="shared" si="145"/>
        <v>114.7684164065009</v>
      </c>
      <c r="BQ182" s="212">
        <f t="shared" si="145"/>
        <v>116.94635464616273</v>
      </c>
      <c r="BR182" s="212">
        <f t="shared" si="145"/>
        <v>119.16562320233761</v>
      </c>
      <c r="BS182" s="212">
        <f t="shared" si="145"/>
        <v>121.42700639251991</v>
      </c>
      <c r="BT182" s="212">
        <f t="shared" si="145"/>
        <v>123.73130341804679</v>
      </c>
      <c r="BU182" s="212">
        <f t="shared" si="145"/>
        <v>126.07932864654597</v>
      </c>
      <c r="BV182" s="212">
        <f t="shared" si="145"/>
        <v>128.47191189974356</v>
      </c>
      <c r="BW182" s="212">
        <f t="shared" ref="BW182:CO182" si="146" xml:space="preserve"> BW181 * BW$6 * BW$8</f>
        <v>130.90989874673355</v>
      </c>
      <c r="BX182" s="212">
        <f t="shared" si="146"/>
        <v>133.39415080281245</v>
      </c>
      <c r="BY182" s="212">
        <f t="shared" si="146"/>
        <v>135.92554603398517</v>
      </c>
      <c r="BZ182" s="212">
        <f t="shared" si="146"/>
        <v>138.50497906724922</v>
      </c>
      <c r="CA182" s="212">
        <f t="shared" si="146"/>
        <v>141.13336150676707</v>
      </c>
      <c r="CB182" s="212">
        <f t="shared" si="146"/>
        <v>143.81162225603882</v>
      </c>
      <c r="CC182" s="212">
        <f t="shared" si="146"/>
        <v>146.54070784618804</v>
      </c>
      <c r="CD182" s="212">
        <f t="shared" si="146"/>
        <v>149.32158277047816</v>
      </c>
      <c r="CE182" s="212">
        <f t="shared" si="146"/>
        <v>152.15522982517635</v>
      </c>
      <c r="CF182" s="212">
        <f t="shared" si="146"/>
        <v>155.04265045688607</v>
      </c>
      <c r="CG182" s="212">
        <f t="shared" si="146"/>
        <v>157.98486511647116</v>
      </c>
      <c r="CH182" s="212">
        <f t="shared" si="146"/>
        <v>160.98291361969586</v>
      </c>
      <c r="CI182" s="212">
        <f t="shared" si="146"/>
        <v>164.03785551470881</v>
      </c>
      <c r="CJ182" s="212">
        <f t="shared" si="146"/>
        <v>167.15077045650082</v>
      </c>
      <c r="CK182" s="212">
        <f t="shared" si="146"/>
        <v>170.32275858846853</v>
      </c>
      <c r="CL182" s="212">
        <f t="shared" si="146"/>
        <v>173.55494093121891</v>
      </c>
      <c r="CM182" s="212">
        <f t="shared" si="146"/>
        <v>176.84845977875216</v>
      </c>
      <c r="CN182" s="212">
        <f t="shared" si="146"/>
        <v>180.20447910216265</v>
      </c>
      <c r="CO182" s="212">
        <f t="shared" si="146"/>
        <v>183.62418496100125</v>
      </c>
    </row>
    <row r="183" spans="1:93" outlineLevel="1" x14ac:dyDescent="0.2">
      <c r="I183" s="217"/>
    </row>
    <row r="184" spans="1:93" outlineLevel="1" x14ac:dyDescent="0.2">
      <c r="B184" s="61" t="s">
        <v>332</v>
      </c>
      <c r="G184" s="139"/>
      <c r="I184" s="217"/>
    </row>
    <row r="185" spans="1:93" outlineLevel="1" x14ac:dyDescent="0.2">
      <c r="E185" s="18" t="str">
        <f xml:space="preserve"> UserInput!E84</f>
        <v>Wastewater: pumping costs</v>
      </c>
      <c r="G185" s="95">
        <f xml:space="preserve"> UserInput!G84</f>
        <v>0</v>
      </c>
      <c r="H185" s="80" t="str">
        <f xml:space="preserve"> UserInput!H84</f>
        <v>£</v>
      </c>
      <c r="I185" s="217"/>
      <c r="K185" s="55">
        <f t="shared" ref="K185:T189" si="147" xml:space="preserve"> $G185 * K$6 * K$8 * ( 1 + $G$118 )</f>
        <v>0</v>
      </c>
      <c r="L185" s="55">
        <f t="shared" si="147"/>
        <v>0</v>
      </c>
      <c r="M185" s="55">
        <f t="shared" si="147"/>
        <v>0</v>
      </c>
      <c r="N185" s="55">
        <f t="shared" si="147"/>
        <v>0</v>
      </c>
      <c r="O185" s="55">
        <f t="shared" si="147"/>
        <v>0</v>
      </c>
      <c r="P185" s="55">
        <f t="shared" si="147"/>
        <v>0</v>
      </c>
      <c r="Q185" s="55">
        <f t="shared" si="147"/>
        <v>0</v>
      </c>
      <c r="R185" s="55">
        <f t="shared" si="147"/>
        <v>0</v>
      </c>
      <c r="S185" s="55">
        <f t="shared" si="147"/>
        <v>0</v>
      </c>
      <c r="T185" s="55">
        <f t="shared" si="147"/>
        <v>0</v>
      </c>
      <c r="U185" s="55">
        <f t="shared" ref="U185:AD189" si="148" xml:space="preserve"> $G185 * U$6 * U$8 * ( 1 + $G$118 )</f>
        <v>0</v>
      </c>
      <c r="V185" s="55">
        <f t="shared" si="148"/>
        <v>0</v>
      </c>
      <c r="W185" s="55">
        <f t="shared" si="148"/>
        <v>0</v>
      </c>
      <c r="X185" s="55">
        <f t="shared" si="148"/>
        <v>0</v>
      </c>
      <c r="Y185" s="55">
        <f t="shared" si="148"/>
        <v>0</v>
      </c>
      <c r="Z185" s="55">
        <f t="shared" si="148"/>
        <v>0</v>
      </c>
      <c r="AA185" s="55">
        <f t="shared" si="148"/>
        <v>0</v>
      </c>
      <c r="AB185" s="55">
        <f t="shared" si="148"/>
        <v>0</v>
      </c>
      <c r="AC185" s="55">
        <f t="shared" si="148"/>
        <v>0</v>
      </c>
      <c r="AD185" s="55">
        <f t="shared" si="148"/>
        <v>0</v>
      </c>
      <c r="AE185" s="55">
        <f t="shared" ref="AE185:AN189" si="149" xml:space="preserve"> $G185 * AE$6 * AE$8 * ( 1 + $G$118 )</f>
        <v>0</v>
      </c>
      <c r="AF185" s="55">
        <f t="shared" si="149"/>
        <v>0</v>
      </c>
      <c r="AG185" s="55">
        <f t="shared" si="149"/>
        <v>0</v>
      </c>
      <c r="AH185" s="55">
        <f t="shared" si="149"/>
        <v>0</v>
      </c>
      <c r="AI185" s="55">
        <f t="shared" si="149"/>
        <v>0</v>
      </c>
      <c r="AJ185" s="55">
        <f t="shared" si="149"/>
        <v>0</v>
      </c>
      <c r="AK185" s="55">
        <f t="shared" si="149"/>
        <v>0</v>
      </c>
      <c r="AL185" s="55">
        <f t="shared" si="149"/>
        <v>0</v>
      </c>
      <c r="AM185" s="55">
        <f t="shared" si="149"/>
        <v>0</v>
      </c>
      <c r="AN185" s="55">
        <f t="shared" si="149"/>
        <v>0</v>
      </c>
      <c r="AO185" s="55">
        <f t="shared" ref="AO185:AX189" si="150" xml:space="preserve"> $G185 * AO$6 * AO$8 * ( 1 + $G$118 )</f>
        <v>0</v>
      </c>
      <c r="AP185" s="55">
        <f t="shared" si="150"/>
        <v>0</v>
      </c>
      <c r="AQ185" s="55">
        <f t="shared" si="150"/>
        <v>0</v>
      </c>
      <c r="AR185" s="55">
        <f t="shared" si="150"/>
        <v>0</v>
      </c>
      <c r="AS185" s="55">
        <f t="shared" si="150"/>
        <v>0</v>
      </c>
      <c r="AT185" s="55">
        <f t="shared" si="150"/>
        <v>0</v>
      </c>
      <c r="AU185" s="55">
        <f t="shared" si="150"/>
        <v>0</v>
      </c>
      <c r="AV185" s="55">
        <f t="shared" si="150"/>
        <v>0</v>
      </c>
      <c r="AW185" s="55">
        <f t="shared" si="150"/>
        <v>0</v>
      </c>
      <c r="AX185" s="55">
        <f t="shared" si="150"/>
        <v>0</v>
      </c>
      <c r="AY185" s="55">
        <f t="shared" ref="AY185:BH189" si="151" xml:space="preserve"> $G185 * AY$6 * AY$8 * ( 1 + $G$118 )</f>
        <v>0</v>
      </c>
      <c r="AZ185" s="55">
        <f t="shared" si="151"/>
        <v>0</v>
      </c>
      <c r="BA185" s="55">
        <f t="shared" si="151"/>
        <v>0</v>
      </c>
      <c r="BB185" s="55">
        <f t="shared" si="151"/>
        <v>0</v>
      </c>
      <c r="BC185" s="55">
        <f t="shared" si="151"/>
        <v>0</v>
      </c>
      <c r="BD185" s="55">
        <f t="shared" si="151"/>
        <v>0</v>
      </c>
      <c r="BE185" s="55">
        <f t="shared" si="151"/>
        <v>0</v>
      </c>
      <c r="BF185" s="55">
        <f t="shared" si="151"/>
        <v>0</v>
      </c>
      <c r="BG185" s="55">
        <f t="shared" si="151"/>
        <v>0</v>
      </c>
      <c r="BH185" s="55">
        <f t="shared" si="151"/>
        <v>0</v>
      </c>
      <c r="BI185" s="55">
        <f t="shared" ref="BI185:BR189" si="152" xml:space="preserve"> $G185 * BI$6 * BI$8 * ( 1 + $G$118 )</f>
        <v>0</v>
      </c>
      <c r="BJ185" s="55">
        <f t="shared" si="152"/>
        <v>0</v>
      </c>
      <c r="BK185" s="55">
        <f t="shared" si="152"/>
        <v>0</v>
      </c>
      <c r="BL185" s="55">
        <f t="shared" si="152"/>
        <v>0</v>
      </c>
      <c r="BM185" s="55">
        <f t="shared" si="152"/>
        <v>0</v>
      </c>
      <c r="BN185" s="55">
        <f t="shared" si="152"/>
        <v>0</v>
      </c>
      <c r="BO185" s="55">
        <f t="shared" si="152"/>
        <v>0</v>
      </c>
      <c r="BP185" s="55">
        <f t="shared" si="152"/>
        <v>0</v>
      </c>
      <c r="BQ185" s="55">
        <f t="shared" si="152"/>
        <v>0</v>
      </c>
      <c r="BR185" s="55">
        <f t="shared" si="152"/>
        <v>0</v>
      </c>
      <c r="BS185" s="55">
        <f t="shared" ref="BS185:CB189" si="153" xml:space="preserve"> $G185 * BS$6 * BS$8 * ( 1 + $G$118 )</f>
        <v>0</v>
      </c>
      <c r="BT185" s="55">
        <f t="shared" si="153"/>
        <v>0</v>
      </c>
      <c r="BU185" s="55">
        <f t="shared" si="153"/>
        <v>0</v>
      </c>
      <c r="BV185" s="55">
        <f t="shared" si="153"/>
        <v>0</v>
      </c>
      <c r="BW185" s="55">
        <f t="shared" si="153"/>
        <v>0</v>
      </c>
      <c r="BX185" s="55">
        <f t="shared" si="153"/>
        <v>0</v>
      </c>
      <c r="BY185" s="55">
        <f t="shared" si="153"/>
        <v>0</v>
      </c>
      <c r="BZ185" s="55">
        <f t="shared" si="153"/>
        <v>0</v>
      </c>
      <c r="CA185" s="55">
        <f t="shared" si="153"/>
        <v>0</v>
      </c>
      <c r="CB185" s="55">
        <f t="shared" si="153"/>
        <v>0</v>
      </c>
      <c r="CC185" s="55">
        <f t="shared" ref="CC185:CO189" si="154" xml:space="preserve"> $G185 * CC$6 * CC$8 * ( 1 + $G$118 )</f>
        <v>0</v>
      </c>
      <c r="CD185" s="55">
        <f t="shared" si="154"/>
        <v>0</v>
      </c>
      <c r="CE185" s="55">
        <f t="shared" si="154"/>
        <v>0</v>
      </c>
      <c r="CF185" s="55">
        <f t="shared" si="154"/>
        <v>0</v>
      </c>
      <c r="CG185" s="55">
        <f t="shared" si="154"/>
        <v>0</v>
      </c>
      <c r="CH185" s="55">
        <f t="shared" si="154"/>
        <v>0</v>
      </c>
      <c r="CI185" s="55">
        <f t="shared" si="154"/>
        <v>0</v>
      </c>
      <c r="CJ185" s="55">
        <f t="shared" si="154"/>
        <v>0</v>
      </c>
      <c r="CK185" s="55">
        <f t="shared" si="154"/>
        <v>0</v>
      </c>
      <c r="CL185" s="55">
        <f t="shared" si="154"/>
        <v>0</v>
      </c>
      <c r="CM185" s="55">
        <f t="shared" si="154"/>
        <v>0</v>
      </c>
      <c r="CN185" s="55">
        <f t="shared" si="154"/>
        <v>0</v>
      </c>
      <c r="CO185" s="55">
        <f t="shared" si="154"/>
        <v>0</v>
      </c>
    </row>
    <row r="186" spans="1:93" outlineLevel="1" x14ac:dyDescent="0.2">
      <c r="E186" s="18" t="str">
        <f xml:space="preserve"> UserInput!E85</f>
        <v>Wastewater: other cost item 2 (specify)</v>
      </c>
      <c r="G186" s="95">
        <f xml:space="preserve"> UserInput!G85</f>
        <v>0</v>
      </c>
      <c r="H186" s="80" t="str">
        <f xml:space="preserve"> UserInput!H85</f>
        <v>£</v>
      </c>
      <c r="I186" s="217"/>
      <c r="K186" s="55">
        <f t="shared" si="147"/>
        <v>0</v>
      </c>
      <c r="L186" s="55">
        <f t="shared" si="147"/>
        <v>0</v>
      </c>
      <c r="M186" s="55">
        <f t="shared" si="147"/>
        <v>0</v>
      </c>
      <c r="N186" s="55">
        <f t="shared" si="147"/>
        <v>0</v>
      </c>
      <c r="O186" s="55">
        <f t="shared" si="147"/>
        <v>0</v>
      </c>
      <c r="P186" s="55">
        <f t="shared" si="147"/>
        <v>0</v>
      </c>
      <c r="Q186" s="55">
        <f t="shared" si="147"/>
        <v>0</v>
      </c>
      <c r="R186" s="55">
        <f t="shared" si="147"/>
        <v>0</v>
      </c>
      <c r="S186" s="55">
        <f t="shared" si="147"/>
        <v>0</v>
      </c>
      <c r="T186" s="55">
        <f t="shared" si="147"/>
        <v>0</v>
      </c>
      <c r="U186" s="55">
        <f t="shared" si="148"/>
        <v>0</v>
      </c>
      <c r="V186" s="55">
        <f t="shared" si="148"/>
        <v>0</v>
      </c>
      <c r="W186" s="55">
        <f t="shared" si="148"/>
        <v>0</v>
      </c>
      <c r="X186" s="55">
        <f t="shared" si="148"/>
        <v>0</v>
      </c>
      <c r="Y186" s="55">
        <f t="shared" si="148"/>
        <v>0</v>
      </c>
      <c r="Z186" s="55">
        <f t="shared" si="148"/>
        <v>0</v>
      </c>
      <c r="AA186" s="55">
        <f t="shared" si="148"/>
        <v>0</v>
      </c>
      <c r="AB186" s="55">
        <f t="shared" si="148"/>
        <v>0</v>
      </c>
      <c r="AC186" s="55">
        <f t="shared" si="148"/>
        <v>0</v>
      </c>
      <c r="AD186" s="55">
        <f t="shared" si="148"/>
        <v>0</v>
      </c>
      <c r="AE186" s="55">
        <f t="shared" si="149"/>
        <v>0</v>
      </c>
      <c r="AF186" s="55">
        <f t="shared" si="149"/>
        <v>0</v>
      </c>
      <c r="AG186" s="55">
        <f t="shared" si="149"/>
        <v>0</v>
      </c>
      <c r="AH186" s="55">
        <f t="shared" si="149"/>
        <v>0</v>
      </c>
      <c r="AI186" s="55">
        <f t="shared" si="149"/>
        <v>0</v>
      </c>
      <c r="AJ186" s="55">
        <f t="shared" si="149"/>
        <v>0</v>
      </c>
      <c r="AK186" s="55">
        <f t="shared" si="149"/>
        <v>0</v>
      </c>
      <c r="AL186" s="55">
        <f t="shared" si="149"/>
        <v>0</v>
      </c>
      <c r="AM186" s="55">
        <f t="shared" si="149"/>
        <v>0</v>
      </c>
      <c r="AN186" s="55">
        <f t="shared" si="149"/>
        <v>0</v>
      </c>
      <c r="AO186" s="55">
        <f t="shared" si="150"/>
        <v>0</v>
      </c>
      <c r="AP186" s="55">
        <f t="shared" si="150"/>
        <v>0</v>
      </c>
      <c r="AQ186" s="55">
        <f t="shared" si="150"/>
        <v>0</v>
      </c>
      <c r="AR186" s="55">
        <f t="shared" si="150"/>
        <v>0</v>
      </c>
      <c r="AS186" s="55">
        <f t="shared" si="150"/>
        <v>0</v>
      </c>
      <c r="AT186" s="55">
        <f t="shared" si="150"/>
        <v>0</v>
      </c>
      <c r="AU186" s="55">
        <f t="shared" si="150"/>
        <v>0</v>
      </c>
      <c r="AV186" s="55">
        <f t="shared" si="150"/>
        <v>0</v>
      </c>
      <c r="AW186" s="55">
        <f t="shared" si="150"/>
        <v>0</v>
      </c>
      <c r="AX186" s="55">
        <f t="shared" si="150"/>
        <v>0</v>
      </c>
      <c r="AY186" s="55">
        <f t="shared" si="151"/>
        <v>0</v>
      </c>
      <c r="AZ186" s="55">
        <f t="shared" si="151"/>
        <v>0</v>
      </c>
      <c r="BA186" s="55">
        <f t="shared" si="151"/>
        <v>0</v>
      </c>
      <c r="BB186" s="55">
        <f t="shared" si="151"/>
        <v>0</v>
      </c>
      <c r="BC186" s="55">
        <f t="shared" si="151"/>
        <v>0</v>
      </c>
      <c r="BD186" s="55">
        <f t="shared" si="151"/>
        <v>0</v>
      </c>
      <c r="BE186" s="55">
        <f t="shared" si="151"/>
        <v>0</v>
      </c>
      <c r="BF186" s="55">
        <f t="shared" si="151"/>
        <v>0</v>
      </c>
      <c r="BG186" s="55">
        <f t="shared" si="151"/>
        <v>0</v>
      </c>
      <c r="BH186" s="55">
        <f t="shared" si="151"/>
        <v>0</v>
      </c>
      <c r="BI186" s="55">
        <f t="shared" si="152"/>
        <v>0</v>
      </c>
      <c r="BJ186" s="55">
        <f t="shared" si="152"/>
        <v>0</v>
      </c>
      <c r="BK186" s="55">
        <f t="shared" si="152"/>
        <v>0</v>
      </c>
      <c r="BL186" s="55">
        <f t="shared" si="152"/>
        <v>0</v>
      </c>
      <c r="BM186" s="55">
        <f t="shared" si="152"/>
        <v>0</v>
      </c>
      <c r="BN186" s="55">
        <f t="shared" si="152"/>
        <v>0</v>
      </c>
      <c r="BO186" s="55">
        <f t="shared" si="152"/>
        <v>0</v>
      </c>
      <c r="BP186" s="55">
        <f t="shared" si="152"/>
        <v>0</v>
      </c>
      <c r="BQ186" s="55">
        <f t="shared" si="152"/>
        <v>0</v>
      </c>
      <c r="BR186" s="55">
        <f t="shared" si="152"/>
        <v>0</v>
      </c>
      <c r="BS186" s="55">
        <f t="shared" si="153"/>
        <v>0</v>
      </c>
      <c r="BT186" s="55">
        <f t="shared" si="153"/>
        <v>0</v>
      </c>
      <c r="BU186" s="55">
        <f t="shared" si="153"/>
        <v>0</v>
      </c>
      <c r="BV186" s="55">
        <f t="shared" si="153"/>
        <v>0</v>
      </c>
      <c r="BW186" s="55">
        <f t="shared" si="153"/>
        <v>0</v>
      </c>
      <c r="BX186" s="55">
        <f t="shared" si="153"/>
        <v>0</v>
      </c>
      <c r="BY186" s="55">
        <f t="shared" si="153"/>
        <v>0</v>
      </c>
      <c r="BZ186" s="55">
        <f t="shared" si="153"/>
        <v>0</v>
      </c>
      <c r="CA186" s="55">
        <f t="shared" si="153"/>
        <v>0</v>
      </c>
      <c r="CB186" s="55">
        <f t="shared" si="153"/>
        <v>0</v>
      </c>
      <c r="CC186" s="55">
        <f t="shared" si="154"/>
        <v>0</v>
      </c>
      <c r="CD186" s="55">
        <f t="shared" si="154"/>
        <v>0</v>
      </c>
      <c r="CE186" s="55">
        <f t="shared" si="154"/>
        <v>0</v>
      </c>
      <c r="CF186" s="55">
        <f t="shared" si="154"/>
        <v>0</v>
      </c>
      <c r="CG186" s="55">
        <f t="shared" si="154"/>
        <v>0</v>
      </c>
      <c r="CH186" s="55">
        <f t="shared" si="154"/>
        <v>0</v>
      </c>
      <c r="CI186" s="55">
        <f t="shared" si="154"/>
        <v>0</v>
      </c>
      <c r="CJ186" s="55">
        <f t="shared" si="154"/>
        <v>0</v>
      </c>
      <c r="CK186" s="55">
        <f t="shared" si="154"/>
        <v>0</v>
      </c>
      <c r="CL186" s="55">
        <f t="shared" si="154"/>
        <v>0</v>
      </c>
      <c r="CM186" s="55">
        <f t="shared" si="154"/>
        <v>0</v>
      </c>
      <c r="CN186" s="55">
        <f t="shared" si="154"/>
        <v>0</v>
      </c>
      <c r="CO186" s="55">
        <f t="shared" si="154"/>
        <v>0</v>
      </c>
    </row>
    <row r="187" spans="1:93" outlineLevel="1" x14ac:dyDescent="0.2">
      <c r="E187" s="18" t="str">
        <f xml:space="preserve"> UserInput!E86</f>
        <v>Wastewater: other cost item 3 (specify)</v>
      </c>
      <c r="G187" s="95">
        <f xml:space="preserve"> UserInput!G86</f>
        <v>0</v>
      </c>
      <c r="H187" s="80" t="str">
        <f xml:space="preserve"> UserInput!H86</f>
        <v>£</v>
      </c>
      <c r="I187" s="217"/>
      <c r="K187" s="55">
        <f t="shared" si="147"/>
        <v>0</v>
      </c>
      <c r="L187" s="55">
        <f t="shared" si="147"/>
        <v>0</v>
      </c>
      <c r="M187" s="55">
        <f t="shared" si="147"/>
        <v>0</v>
      </c>
      <c r="N187" s="55">
        <f t="shared" si="147"/>
        <v>0</v>
      </c>
      <c r="O187" s="55">
        <f t="shared" si="147"/>
        <v>0</v>
      </c>
      <c r="P187" s="55">
        <f t="shared" si="147"/>
        <v>0</v>
      </c>
      <c r="Q187" s="55">
        <f t="shared" si="147"/>
        <v>0</v>
      </c>
      <c r="R187" s="55">
        <f t="shared" si="147"/>
        <v>0</v>
      </c>
      <c r="S187" s="55">
        <f t="shared" si="147"/>
        <v>0</v>
      </c>
      <c r="T187" s="55">
        <f t="shared" si="147"/>
        <v>0</v>
      </c>
      <c r="U187" s="55">
        <f t="shared" si="148"/>
        <v>0</v>
      </c>
      <c r="V187" s="55">
        <f t="shared" si="148"/>
        <v>0</v>
      </c>
      <c r="W187" s="55">
        <f t="shared" si="148"/>
        <v>0</v>
      </c>
      <c r="X187" s="55">
        <f t="shared" si="148"/>
        <v>0</v>
      </c>
      <c r="Y187" s="55">
        <f t="shared" si="148"/>
        <v>0</v>
      </c>
      <c r="Z187" s="55">
        <f t="shared" si="148"/>
        <v>0</v>
      </c>
      <c r="AA187" s="55">
        <f t="shared" si="148"/>
        <v>0</v>
      </c>
      <c r="AB187" s="55">
        <f t="shared" si="148"/>
        <v>0</v>
      </c>
      <c r="AC187" s="55">
        <f t="shared" si="148"/>
        <v>0</v>
      </c>
      <c r="AD187" s="55">
        <f t="shared" si="148"/>
        <v>0</v>
      </c>
      <c r="AE187" s="55">
        <f t="shared" si="149"/>
        <v>0</v>
      </c>
      <c r="AF187" s="55">
        <f t="shared" si="149"/>
        <v>0</v>
      </c>
      <c r="AG187" s="55">
        <f t="shared" si="149"/>
        <v>0</v>
      </c>
      <c r="AH187" s="55">
        <f t="shared" si="149"/>
        <v>0</v>
      </c>
      <c r="AI187" s="55">
        <f t="shared" si="149"/>
        <v>0</v>
      </c>
      <c r="AJ187" s="55">
        <f t="shared" si="149"/>
        <v>0</v>
      </c>
      <c r="AK187" s="55">
        <f t="shared" si="149"/>
        <v>0</v>
      </c>
      <c r="AL187" s="55">
        <f t="shared" si="149"/>
        <v>0</v>
      </c>
      <c r="AM187" s="55">
        <f t="shared" si="149"/>
        <v>0</v>
      </c>
      <c r="AN187" s="55">
        <f t="shared" si="149"/>
        <v>0</v>
      </c>
      <c r="AO187" s="55">
        <f t="shared" si="150"/>
        <v>0</v>
      </c>
      <c r="AP187" s="55">
        <f t="shared" si="150"/>
        <v>0</v>
      </c>
      <c r="AQ187" s="55">
        <f t="shared" si="150"/>
        <v>0</v>
      </c>
      <c r="AR187" s="55">
        <f t="shared" si="150"/>
        <v>0</v>
      </c>
      <c r="AS187" s="55">
        <f t="shared" si="150"/>
        <v>0</v>
      </c>
      <c r="AT187" s="55">
        <f t="shared" si="150"/>
        <v>0</v>
      </c>
      <c r="AU187" s="55">
        <f t="shared" si="150"/>
        <v>0</v>
      </c>
      <c r="AV187" s="55">
        <f t="shared" si="150"/>
        <v>0</v>
      </c>
      <c r="AW187" s="55">
        <f t="shared" si="150"/>
        <v>0</v>
      </c>
      <c r="AX187" s="55">
        <f t="shared" si="150"/>
        <v>0</v>
      </c>
      <c r="AY187" s="55">
        <f t="shared" si="151"/>
        <v>0</v>
      </c>
      <c r="AZ187" s="55">
        <f t="shared" si="151"/>
        <v>0</v>
      </c>
      <c r="BA187" s="55">
        <f t="shared" si="151"/>
        <v>0</v>
      </c>
      <c r="BB187" s="55">
        <f t="shared" si="151"/>
        <v>0</v>
      </c>
      <c r="BC187" s="55">
        <f t="shared" si="151"/>
        <v>0</v>
      </c>
      <c r="BD187" s="55">
        <f t="shared" si="151"/>
        <v>0</v>
      </c>
      <c r="BE187" s="55">
        <f t="shared" si="151"/>
        <v>0</v>
      </c>
      <c r="BF187" s="55">
        <f t="shared" si="151"/>
        <v>0</v>
      </c>
      <c r="BG187" s="55">
        <f t="shared" si="151"/>
        <v>0</v>
      </c>
      <c r="BH187" s="55">
        <f t="shared" si="151"/>
        <v>0</v>
      </c>
      <c r="BI187" s="55">
        <f t="shared" si="152"/>
        <v>0</v>
      </c>
      <c r="BJ187" s="55">
        <f t="shared" si="152"/>
        <v>0</v>
      </c>
      <c r="BK187" s="55">
        <f t="shared" si="152"/>
        <v>0</v>
      </c>
      <c r="BL187" s="55">
        <f t="shared" si="152"/>
        <v>0</v>
      </c>
      <c r="BM187" s="55">
        <f t="shared" si="152"/>
        <v>0</v>
      </c>
      <c r="BN187" s="55">
        <f t="shared" si="152"/>
        <v>0</v>
      </c>
      <c r="BO187" s="55">
        <f t="shared" si="152"/>
        <v>0</v>
      </c>
      <c r="BP187" s="55">
        <f t="shared" si="152"/>
        <v>0</v>
      </c>
      <c r="BQ187" s="55">
        <f t="shared" si="152"/>
        <v>0</v>
      </c>
      <c r="BR187" s="55">
        <f t="shared" si="152"/>
        <v>0</v>
      </c>
      <c r="BS187" s="55">
        <f t="shared" si="153"/>
        <v>0</v>
      </c>
      <c r="BT187" s="55">
        <f t="shared" si="153"/>
        <v>0</v>
      </c>
      <c r="BU187" s="55">
        <f t="shared" si="153"/>
        <v>0</v>
      </c>
      <c r="BV187" s="55">
        <f t="shared" si="153"/>
        <v>0</v>
      </c>
      <c r="BW187" s="55">
        <f t="shared" si="153"/>
        <v>0</v>
      </c>
      <c r="BX187" s="55">
        <f t="shared" si="153"/>
        <v>0</v>
      </c>
      <c r="BY187" s="55">
        <f t="shared" si="153"/>
        <v>0</v>
      </c>
      <c r="BZ187" s="55">
        <f t="shared" si="153"/>
        <v>0</v>
      </c>
      <c r="CA187" s="55">
        <f t="shared" si="153"/>
        <v>0</v>
      </c>
      <c r="CB187" s="55">
        <f t="shared" si="153"/>
        <v>0</v>
      </c>
      <c r="CC187" s="55">
        <f t="shared" si="154"/>
        <v>0</v>
      </c>
      <c r="CD187" s="55">
        <f t="shared" si="154"/>
        <v>0</v>
      </c>
      <c r="CE187" s="55">
        <f t="shared" si="154"/>
        <v>0</v>
      </c>
      <c r="CF187" s="55">
        <f t="shared" si="154"/>
        <v>0</v>
      </c>
      <c r="CG187" s="55">
        <f t="shared" si="154"/>
        <v>0</v>
      </c>
      <c r="CH187" s="55">
        <f t="shared" si="154"/>
        <v>0</v>
      </c>
      <c r="CI187" s="55">
        <f t="shared" si="154"/>
        <v>0</v>
      </c>
      <c r="CJ187" s="55">
        <f t="shared" si="154"/>
        <v>0</v>
      </c>
      <c r="CK187" s="55">
        <f t="shared" si="154"/>
        <v>0</v>
      </c>
      <c r="CL187" s="55">
        <f t="shared" si="154"/>
        <v>0</v>
      </c>
      <c r="CM187" s="55">
        <f t="shared" si="154"/>
        <v>0</v>
      </c>
      <c r="CN187" s="55">
        <f t="shared" si="154"/>
        <v>0</v>
      </c>
      <c r="CO187" s="55">
        <f t="shared" si="154"/>
        <v>0</v>
      </c>
    </row>
    <row r="188" spans="1:93" outlineLevel="1" x14ac:dyDescent="0.2">
      <c r="E188" s="18" t="str">
        <f xml:space="preserve"> UserInput!E87</f>
        <v>Wastewater: other cost item 4 (specify)</v>
      </c>
      <c r="G188" s="95">
        <f xml:space="preserve"> UserInput!G87</f>
        <v>0</v>
      </c>
      <c r="H188" s="80" t="str">
        <f xml:space="preserve"> UserInput!H87</f>
        <v>£</v>
      </c>
      <c r="I188" s="217"/>
      <c r="K188" s="55">
        <f t="shared" si="147"/>
        <v>0</v>
      </c>
      <c r="L188" s="55">
        <f t="shared" si="147"/>
        <v>0</v>
      </c>
      <c r="M188" s="55">
        <f t="shared" si="147"/>
        <v>0</v>
      </c>
      <c r="N188" s="55">
        <f t="shared" si="147"/>
        <v>0</v>
      </c>
      <c r="O188" s="55">
        <f t="shared" si="147"/>
        <v>0</v>
      </c>
      <c r="P188" s="55">
        <f t="shared" si="147"/>
        <v>0</v>
      </c>
      <c r="Q188" s="55">
        <f t="shared" si="147"/>
        <v>0</v>
      </c>
      <c r="R188" s="55">
        <f t="shared" si="147"/>
        <v>0</v>
      </c>
      <c r="S188" s="55">
        <f t="shared" si="147"/>
        <v>0</v>
      </c>
      <c r="T188" s="55">
        <f t="shared" si="147"/>
        <v>0</v>
      </c>
      <c r="U188" s="55">
        <f t="shared" si="148"/>
        <v>0</v>
      </c>
      <c r="V188" s="55">
        <f t="shared" si="148"/>
        <v>0</v>
      </c>
      <c r="W188" s="55">
        <f t="shared" si="148"/>
        <v>0</v>
      </c>
      <c r="X188" s="55">
        <f t="shared" si="148"/>
        <v>0</v>
      </c>
      <c r="Y188" s="55">
        <f t="shared" si="148"/>
        <v>0</v>
      </c>
      <c r="Z188" s="55">
        <f t="shared" si="148"/>
        <v>0</v>
      </c>
      <c r="AA188" s="55">
        <f t="shared" si="148"/>
        <v>0</v>
      </c>
      <c r="AB188" s="55">
        <f t="shared" si="148"/>
        <v>0</v>
      </c>
      <c r="AC188" s="55">
        <f t="shared" si="148"/>
        <v>0</v>
      </c>
      <c r="AD188" s="55">
        <f t="shared" si="148"/>
        <v>0</v>
      </c>
      <c r="AE188" s="55">
        <f t="shared" si="149"/>
        <v>0</v>
      </c>
      <c r="AF188" s="55">
        <f t="shared" si="149"/>
        <v>0</v>
      </c>
      <c r="AG188" s="55">
        <f t="shared" si="149"/>
        <v>0</v>
      </c>
      <c r="AH188" s="55">
        <f t="shared" si="149"/>
        <v>0</v>
      </c>
      <c r="AI188" s="55">
        <f t="shared" si="149"/>
        <v>0</v>
      </c>
      <c r="AJ188" s="55">
        <f t="shared" si="149"/>
        <v>0</v>
      </c>
      <c r="AK188" s="55">
        <f t="shared" si="149"/>
        <v>0</v>
      </c>
      <c r="AL188" s="55">
        <f t="shared" si="149"/>
        <v>0</v>
      </c>
      <c r="AM188" s="55">
        <f t="shared" si="149"/>
        <v>0</v>
      </c>
      <c r="AN188" s="55">
        <f t="shared" si="149"/>
        <v>0</v>
      </c>
      <c r="AO188" s="55">
        <f t="shared" si="150"/>
        <v>0</v>
      </c>
      <c r="AP188" s="55">
        <f t="shared" si="150"/>
        <v>0</v>
      </c>
      <c r="AQ188" s="55">
        <f t="shared" si="150"/>
        <v>0</v>
      </c>
      <c r="AR188" s="55">
        <f t="shared" si="150"/>
        <v>0</v>
      </c>
      <c r="AS188" s="55">
        <f t="shared" si="150"/>
        <v>0</v>
      </c>
      <c r="AT188" s="55">
        <f t="shared" si="150"/>
        <v>0</v>
      </c>
      <c r="AU188" s="55">
        <f t="shared" si="150"/>
        <v>0</v>
      </c>
      <c r="AV188" s="55">
        <f t="shared" si="150"/>
        <v>0</v>
      </c>
      <c r="AW188" s="55">
        <f t="shared" si="150"/>
        <v>0</v>
      </c>
      <c r="AX188" s="55">
        <f t="shared" si="150"/>
        <v>0</v>
      </c>
      <c r="AY188" s="55">
        <f t="shared" si="151"/>
        <v>0</v>
      </c>
      <c r="AZ188" s="55">
        <f t="shared" si="151"/>
        <v>0</v>
      </c>
      <c r="BA188" s="55">
        <f t="shared" si="151"/>
        <v>0</v>
      </c>
      <c r="BB188" s="55">
        <f t="shared" si="151"/>
        <v>0</v>
      </c>
      <c r="BC188" s="55">
        <f t="shared" si="151"/>
        <v>0</v>
      </c>
      <c r="BD188" s="55">
        <f t="shared" si="151"/>
        <v>0</v>
      </c>
      <c r="BE188" s="55">
        <f t="shared" si="151"/>
        <v>0</v>
      </c>
      <c r="BF188" s="55">
        <f t="shared" si="151"/>
        <v>0</v>
      </c>
      <c r="BG188" s="55">
        <f t="shared" si="151"/>
        <v>0</v>
      </c>
      <c r="BH188" s="55">
        <f t="shared" si="151"/>
        <v>0</v>
      </c>
      <c r="BI188" s="55">
        <f t="shared" si="152"/>
        <v>0</v>
      </c>
      <c r="BJ188" s="55">
        <f t="shared" si="152"/>
        <v>0</v>
      </c>
      <c r="BK188" s="55">
        <f t="shared" si="152"/>
        <v>0</v>
      </c>
      <c r="BL188" s="55">
        <f t="shared" si="152"/>
        <v>0</v>
      </c>
      <c r="BM188" s="55">
        <f t="shared" si="152"/>
        <v>0</v>
      </c>
      <c r="BN188" s="55">
        <f t="shared" si="152"/>
        <v>0</v>
      </c>
      <c r="BO188" s="55">
        <f t="shared" si="152"/>
        <v>0</v>
      </c>
      <c r="BP188" s="55">
        <f t="shared" si="152"/>
        <v>0</v>
      </c>
      <c r="BQ188" s="55">
        <f t="shared" si="152"/>
        <v>0</v>
      </c>
      <c r="BR188" s="55">
        <f t="shared" si="152"/>
        <v>0</v>
      </c>
      <c r="BS188" s="55">
        <f t="shared" si="153"/>
        <v>0</v>
      </c>
      <c r="BT188" s="55">
        <f t="shared" si="153"/>
        <v>0</v>
      </c>
      <c r="BU188" s="55">
        <f t="shared" si="153"/>
        <v>0</v>
      </c>
      <c r="BV188" s="55">
        <f t="shared" si="153"/>
        <v>0</v>
      </c>
      <c r="BW188" s="55">
        <f t="shared" si="153"/>
        <v>0</v>
      </c>
      <c r="BX188" s="55">
        <f t="shared" si="153"/>
        <v>0</v>
      </c>
      <c r="BY188" s="55">
        <f t="shared" si="153"/>
        <v>0</v>
      </c>
      <c r="BZ188" s="55">
        <f t="shared" si="153"/>
        <v>0</v>
      </c>
      <c r="CA188" s="55">
        <f t="shared" si="153"/>
        <v>0</v>
      </c>
      <c r="CB188" s="55">
        <f t="shared" si="153"/>
        <v>0</v>
      </c>
      <c r="CC188" s="55">
        <f t="shared" si="154"/>
        <v>0</v>
      </c>
      <c r="CD188" s="55">
        <f t="shared" si="154"/>
        <v>0</v>
      </c>
      <c r="CE188" s="55">
        <f t="shared" si="154"/>
        <v>0</v>
      </c>
      <c r="CF188" s="55">
        <f t="shared" si="154"/>
        <v>0</v>
      </c>
      <c r="CG188" s="55">
        <f t="shared" si="154"/>
        <v>0</v>
      </c>
      <c r="CH188" s="55">
        <f t="shared" si="154"/>
        <v>0</v>
      </c>
      <c r="CI188" s="55">
        <f t="shared" si="154"/>
        <v>0</v>
      </c>
      <c r="CJ188" s="55">
        <f t="shared" si="154"/>
        <v>0</v>
      </c>
      <c r="CK188" s="55">
        <f t="shared" si="154"/>
        <v>0</v>
      </c>
      <c r="CL188" s="55">
        <f t="shared" si="154"/>
        <v>0</v>
      </c>
      <c r="CM188" s="55">
        <f t="shared" si="154"/>
        <v>0</v>
      </c>
      <c r="CN188" s="55">
        <f t="shared" si="154"/>
        <v>0</v>
      </c>
      <c r="CO188" s="55">
        <f t="shared" si="154"/>
        <v>0</v>
      </c>
    </row>
    <row r="189" spans="1:93" outlineLevel="1" x14ac:dyDescent="0.2">
      <c r="E189" s="18" t="str">
        <f xml:space="preserve"> UserInput!E88</f>
        <v>Wastewater: other cost item 5 (specify)</v>
      </c>
      <c r="G189" s="95">
        <f xml:space="preserve"> UserInput!G88</f>
        <v>0</v>
      </c>
      <c r="H189" s="80" t="str">
        <f xml:space="preserve"> UserInput!H88</f>
        <v>£</v>
      </c>
      <c r="I189" s="217"/>
      <c r="K189" s="55">
        <f t="shared" si="147"/>
        <v>0</v>
      </c>
      <c r="L189" s="55">
        <f t="shared" si="147"/>
        <v>0</v>
      </c>
      <c r="M189" s="55">
        <f t="shared" si="147"/>
        <v>0</v>
      </c>
      <c r="N189" s="55">
        <f t="shared" si="147"/>
        <v>0</v>
      </c>
      <c r="O189" s="55">
        <f t="shared" si="147"/>
        <v>0</v>
      </c>
      <c r="P189" s="55">
        <f t="shared" si="147"/>
        <v>0</v>
      </c>
      <c r="Q189" s="55">
        <f t="shared" si="147"/>
        <v>0</v>
      </c>
      <c r="R189" s="55">
        <f t="shared" si="147"/>
        <v>0</v>
      </c>
      <c r="S189" s="55">
        <f t="shared" si="147"/>
        <v>0</v>
      </c>
      <c r="T189" s="55">
        <f t="shared" si="147"/>
        <v>0</v>
      </c>
      <c r="U189" s="55">
        <f t="shared" si="148"/>
        <v>0</v>
      </c>
      <c r="V189" s="55">
        <f t="shared" si="148"/>
        <v>0</v>
      </c>
      <c r="W189" s="55">
        <f t="shared" si="148"/>
        <v>0</v>
      </c>
      <c r="X189" s="55">
        <f t="shared" si="148"/>
        <v>0</v>
      </c>
      <c r="Y189" s="55">
        <f t="shared" si="148"/>
        <v>0</v>
      </c>
      <c r="Z189" s="55">
        <f t="shared" si="148"/>
        <v>0</v>
      </c>
      <c r="AA189" s="55">
        <f t="shared" si="148"/>
        <v>0</v>
      </c>
      <c r="AB189" s="55">
        <f t="shared" si="148"/>
        <v>0</v>
      </c>
      <c r="AC189" s="55">
        <f t="shared" si="148"/>
        <v>0</v>
      </c>
      <c r="AD189" s="55">
        <f t="shared" si="148"/>
        <v>0</v>
      </c>
      <c r="AE189" s="55">
        <f t="shared" si="149"/>
        <v>0</v>
      </c>
      <c r="AF189" s="55">
        <f t="shared" si="149"/>
        <v>0</v>
      </c>
      <c r="AG189" s="55">
        <f t="shared" si="149"/>
        <v>0</v>
      </c>
      <c r="AH189" s="55">
        <f t="shared" si="149"/>
        <v>0</v>
      </c>
      <c r="AI189" s="55">
        <f t="shared" si="149"/>
        <v>0</v>
      </c>
      <c r="AJ189" s="55">
        <f t="shared" si="149"/>
        <v>0</v>
      </c>
      <c r="AK189" s="55">
        <f t="shared" si="149"/>
        <v>0</v>
      </c>
      <c r="AL189" s="55">
        <f t="shared" si="149"/>
        <v>0</v>
      </c>
      <c r="AM189" s="55">
        <f t="shared" si="149"/>
        <v>0</v>
      </c>
      <c r="AN189" s="55">
        <f t="shared" si="149"/>
        <v>0</v>
      </c>
      <c r="AO189" s="55">
        <f t="shared" si="150"/>
        <v>0</v>
      </c>
      <c r="AP189" s="55">
        <f t="shared" si="150"/>
        <v>0</v>
      </c>
      <c r="AQ189" s="55">
        <f t="shared" si="150"/>
        <v>0</v>
      </c>
      <c r="AR189" s="55">
        <f t="shared" si="150"/>
        <v>0</v>
      </c>
      <c r="AS189" s="55">
        <f t="shared" si="150"/>
        <v>0</v>
      </c>
      <c r="AT189" s="55">
        <f t="shared" si="150"/>
        <v>0</v>
      </c>
      <c r="AU189" s="55">
        <f t="shared" si="150"/>
        <v>0</v>
      </c>
      <c r="AV189" s="55">
        <f t="shared" si="150"/>
        <v>0</v>
      </c>
      <c r="AW189" s="55">
        <f t="shared" si="150"/>
        <v>0</v>
      </c>
      <c r="AX189" s="55">
        <f t="shared" si="150"/>
        <v>0</v>
      </c>
      <c r="AY189" s="55">
        <f t="shared" si="151"/>
        <v>0</v>
      </c>
      <c r="AZ189" s="55">
        <f t="shared" si="151"/>
        <v>0</v>
      </c>
      <c r="BA189" s="55">
        <f t="shared" si="151"/>
        <v>0</v>
      </c>
      <c r="BB189" s="55">
        <f t="shared" si="151"/>
        <v>0</v>
      </c>
      <c r="BC189" s="55">
        <f t="shared" si="151"/>
        <v>0</v>
      </c>
      <c r="BD189" s="55">
        <f t="shared" si="151"/>
        <v>0</v>
      </c>
      <c r="BE189" s="55">
        <f t="shared" si="151"/>
        <v>0</v>
      </c>
      <c r="BF189" s="55">
        <f t="shared" si="151"/>
        <v>0</v>
      </c>
      <c r="BG189" s="55">
        <f t="shared" si="151"/>
        <v>0</v>
      </c>
      <c r="BH189" s="55">
        <f t="shared" si="151"/>
        <v>0</v>
      </c>
      <c r="BI189" s="55">
        <f t="shared" si="152"/>
        <v>0</v>
      </c>
      <c r="BJ189" s="55">
        <f t="shared" si="152"/>
        <v>0</v>
      </c>
      <c r="BK189" s="55">
        <f t="shared" si="152"/>
        <v>0</v>
      </c>
      <c r="BL189" s="55">
        <f t="shared" si="152"/>
        <v>0</v>
      </c>
      <c r="BM189" s="55">
        <f t="shared" si="152"/>
        <v>0</v>
      </c>
      <c r="BN189" s="55">
        <f t="shared" si="152"/>
        <v>0</v>
      </c>
      <c r="BO189" s="55">
        <f t="shared" si="152"/>
        <v>0</v>
      </c>
      <c r="BP189" s="55">
        <f t="shared" si="152"/>
        <v>0</v>
      </c>
      <c r="BQ189" s="55">
        <f t="shared" si="152"/>
        <v>0</v>
      </c>
      <c r="BR189" s="55">
        <f t="shared" si="152"/>
        <v>0</v>
      </c>
      <c r="BS189" s="55">
        <f t="shared" si="153"/>
        <v>0</v>
      </c>
      <c r="BT189" s="55">
        <f t="shared" si="153"/>
        <v>0</v>
      </c>
      <c r="BU189" s="55">
        <f t="shared" si="153"/>
        <v>0</v>
      </c>
      <c r="BV189" s="55">
        <f t="shared" si="153"/>
        <v>0</v>
      </c>
      <c r="BW189" s="55">
        <f t="shared" si="153"/>
        <v>0</v>
      </c>
      <c r="BX189" s="55">
        <f t="shared" si="153"/>
        <v>0</v>
      </c>
      <c r="BY189" s="55">
        <f t="shared" si="153"/>
        <v>0</v>
      </c>
      <c r="BZ189" s="55">
        <f t="shared" si="153"/>
        <v>0</v>
      </c>
      <c r="CA189" s="55">
        <f t="shared" si="153"/>
        <v>0</v>
      </c>
      <c r="CB189" s="55">
        <f t="shared" si="153"/>
        <v>0</v>
      </c>
      <c r="CC189" s="55">
        <f t="shared" si="154"/>
        <v>0</v>
      </c>
      <c r="CD189" s="55">
        <f t="shared" si="154"/>
        <v>0</v>
      </c>
      <c r="CE189" s="55">
        <f t="shared" si="154"/>
        <v>0</v>
      </c>
      <c r="CF189" s="55">
        <f t="shared" si="154"/>
        <v>0</v>
      </c>
      <c r="CG189" s="55">
        <f t="shared" si="154"/>
        <v>0</v>
      </c>
      <c r="CH189" s="55">
        <f t="shared" si="154"/>
        <v>0</v>
      </c>
      <c r="CI189" s="55">
        <f t="shared" si="154"/>
        <v>0</v>
      </c>
      <c r="CJ189" s="55">
        <f t="shared" si="154"/>
        <v>0</v>
      </c>
      <c r="CK189" s="55">
        <f t="shared" si="154"/>
        <v>0</v>
      </c>
      <c r="CL189" s="55">
        <f t="shared" si="154"/>
        <v>0</v>
      </c>
      <c r="CM189" s="55">
        <f t="shared" si="154"/>
        <v>0</v>
      </c>
      <c r="CN189" s="55">
        <f t="shared" si="154"/>
        <v>0</v>
      </c>
      <c r="CO189" s="55">
        <f t="shared" si="154"/>
        <v>0</v>
      </c>
    </row>
    <row r="190" spans="1:93" s="238" customFormat="1" ht="2.1" customHeight="1" outlineLevel="1" x14ac:dyDescent="0.2">
      <c r="A190" s="287"/>
      <c r="B190" s="288"/>
      <c r="D190" s="289"/>
      <c r="E190" s="290"/>
      <c r="G190" s="291"/>
      <c r="H190" s="292"/>
      <c r="I190" s="293"/>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c r="AN190" s="294"/>
      <c r="AO190" s="294"/>
      <c r="AP190" s="294"/>
      <c r="AQ190" s="294"/>
      <c r="AR190" s="294"/>
      <c r="AS190" s="294"/>
      <c r="AT190" s="294"/>
      <c r="AU190" s="294"/>
      <c r="AV190" s="294"/>
      <c r="AW190" s="294"/>
      <c r="AX190" s="294"/>
      <c r="AY190" s="294"/>
      <c r="AZ190" s="294"/>
      <c r="BA190" s="294"/>
      <c r="BB190" s="294"/>
      <c r="BC190" s="294"/>
      <c r="BD190" s="294"/>
      <c r="BE190" s="294"/>
      <c r="BF190" s="294"/>
      <c r="BG190" s="294"/>
      <c r="BH190" s="294"/>
      <c r="BI190" s="294"/>
      <c r="BJ190" s="294"/>
      <c r="BK190" s="294"/>
      <c r="BL190" s="294"/>
      <c r="BM190" s="294"/>
      <c r="BN190" s="294"/>
      <c r="BO190" s="294"/>
      <c r="BP190" s="294"/>
      <c r="BQ190" s="294"/>
      <c r="BR190" s="294"/>
      <c r="BS190" s="294"/>
      <c r="BT190" s="294"/>
      <c r="BU190" s="294"/>
      <c r="BV190" s="294"/>
      <c r="BW190" s="294"/>
      <c r="BX190" s="294"/>
      <c r="BY190" s="294"/>
      <c r="BZ190" s="294"/>
      <c r="CA190" s="294"/>
      <c r="CB190" s="294"/>
      <c r="CC190" s="294"/>
      <c r="CD190" s="294"/>
      <c r="CE190" s="294"/>
      <c r="CF190" s="294"/>
      <c r="CG190" s="294"/>
      <c r="CH190" s="294"/>
      <c r="CI190" s="294"/>
      <c r="CJ190" s="294"/>
      <c r="CK190" s="294"/>
      <c r="CL190" s="294"/>
      <c r="CM190" s="294"/>
      <c r="CN190" s="294"/>
      <c r="CO190" s="294"/>
    </row>
    <row r="191" spans="1:93" outlineLevel="1" x14ac:dyDescent="0.2">
      <c r="E191" t="s">
        <v>333</v>
      </c>
      <c r="H191" s="78" t="s">
        <v>8</v>
      </c>
      <c r="I191" s="217"/>
      <c r="K191" s="306">
        <f xml:space="preserve"> SUM( K185:K190 )</f>
        <v>0</v>
      </c>
      <c r="L191" s="306">
        <f t="shared" ref="L191:BW191" si="155" xml:space="preserve"> SUM( L185:L190 )</f>
        <v>0</v>
      </c>
      <c r="M191" s="306">
        <f t="shared" si="155"/>
        <v>0</v>
      </c>
      <c r="N191" s="306">
        <f t="shared" si="155"/>
        <v>0</v>
      </c>
      <c r="O191" s="306">
        <f t="shared" si="155"/>
        <v>0</v>
      </c>
      <c r="P191" s="306">
        <f t="shared" si="155"/>
        <v>0</v>
      </c>
      <c r="Q191" s="306">
        <f t="shared" si="155"/>
        <v>0</v>
      </c>
      <c r="R191" s="306">
        <f t="shared" si="155"/>
        <v>0</v>
      </c>
      <c r="S191" s="306">
        <f t="shared" si="155"/>
        <v>0</v>
      </c>
      <c r="T191" s="306">
        <f t="shared" si="155"/>
        <v>0</v>
      </c>
      <c r="U191" s="306">
        <f t="shared" si="155"/>
        <v>0</v>
      </c>
      <c r="V191" s="306">
        <f t="shared" si="155"/>
        <v>0</v>
      </c>
      <c r="W191" s="306">
        <f t="shared" si="155"/>
        <v>0</v>
      </c>
      <c r="X191" s="306">
        <f t="shared" si="155"/>
        <v>0</v>
      </c>
      <c r="Y191" s="306">
        <f t="shared" si="155"/>
        <v>0</v>
      </c>
      <c r="Z191" s="306">
        <f t="shared" si="155"/>
        <v>0</v>
      </c>
      <c r="AA191" s="306">
        <f t="shared" si="155"/>
        <v>0</v>
      </c>
      <c r="AB191" s="306">
        <f t="shared" si="155"/>
        <v>0</v>
      </c>
      <c r="AC191" s="306">
        <f t="shared" si="155"/>
        <v>0</v>
      </c>
      <c r="AD191" s="306">
        <f t="shared" si="155"/>
        <v>0</v>
      </c>
      <c r="AE191" s="306">
        <f t="shared" si="155"/>
        <v>0</v>
      </c>
      <c r="AF191" s="306">
        <f t="shared" si="155"/>
        <v>0</v>
      </c>
      <c r="AG191" s="306">
        <f t="shared" si="155"/>
        <v>0</v>
      </c>
      <c r="AH191" s="306">
        <f t="shared" si="155"/>
        <v>0</v>
      </c>
      <c r="AI191" s="306">
        <f t="shared" si="155"/>
        <v>0</v>
      </c>
      <c r="AJ191" s="306">
        <f t="shared" si="155"/>
        <v>0</v>
      </c>
      <c r="AK191" s="306">
        <f t="shared" si="155"/>
        <v>0</v>
      </c>
      <c r="AL191" s="306">
        <f t="shared" si="155"/>
        <v>0</v>
      </c>
      <c r="AM191" s="306">
        <f t="shared" si="155"/>
        <v>0</v>
      </c>
      <c r="AN191" s="306">
        <f t="shared" si="155"/>
        <v>0</v>
      </c>
      <c r="AO191" s="306">
        <f t="shared" si="155"/>
        <v>0</v>
      </c>
      <c r="AP191" s="306">
        <f t="shared" si="155"/>
        <v>0</v>
      </c>
      <c r="AQ191" s="306">
        <f t="shared" si="155"/>
        <v>0</v>
      </c>
      <c r="AR191" s="306">
        <f t="shared" si="155"/>
        <v>0</v>
      </c>
      <c r="AS191" s="306">
        <f t="shared" si="155"/>
        <v>0</v>
      </c>
      <c r="AT191" s="306">
        <f t="shared" si="155"/>
        <v>0</v>
      </c>
      <c r="AU191" s="306">
        <f t="shared" si="155"/>
        <v>0</v>
      </c>
      <c r="AV191" s="306">
        <f t="shared" si="155"/>
        <v>0</v>
      </c>
      <c r="AW191" s="306">
        <f t="shared" si="155"/>
        <v>0</v>
      </c>
      <c r="AX191" s="306">
        <f t="shared" si="155"/>
        <v>0</v>
      </c>
      <c r="AY191" s="306">
        <f t="shared" si="155"/>
        <v>0</v>
      </c>
      <c r="AZ191" s="306">
        <f t="shared" si="155"/>
        <v>0</v>
      </c>
      <c r="BA191" s="306">
        <f t="shared" si="155"/>
        <v>0</v>
      </c>
      <c r="BB191" s="306">
        <f t="shared" si="155"/>
        <v>0</v>
      </c>
      <c r="BC191" s="306">
        <f t="shared" si="155"/>
        <v>0</v>
      </c>
      <c r="BD191" s="306">
        <f t="shared" si="155"/>
        <v>0</v>
      </c>
      <c r="BE191" s="306">
        <f t="shared" si="155"/>
        <v>0</v>
      </c>
      <c r="BF191" s="306">
        <f t="shared" si="155"/>
        <v>0</v>
      </c>
      <c r="BG191" s="306">
        <f t="shared" si="155"/>
        <v>0</v>
      </c>
      <c r="BH191" s="306">
        <f t="shared" si="155"/>
        <v>0</v>
      </c>
      <c r="BI191" s="306">
        <f t="shared" si="155"/>
        <v>0</v>
      </c>
      <c r="BJ191" s="306">
        <f t="shared" si="155"/>
        <v>0</v>
      </c>
      <c r="BK191" s="306">
        <f t="shared" si="155"/>
        <v>0</v>
      </c>
      <c r="BL191" s="306">
        <f t="shared" si="155"/>
        <v>0</v>
      </c>
      <c r="BM191" s="306">
        <f t="shared" si="155"/>
        <v>0</v>
      </c>
      <c r="BN191" s="306">
        <f t="shared" si="155"/>
        <v>0</v>
      </c>
      <c r="BO191" s="306">
        <f t="shared" si="155"/>
        <v>0</v>
      </c>
      <c r="BP191" s="306">
        <f t="shared" si="155"/>
        <v>0</v>
      </c>
      <c r="BQ191" s="306">
        <f t="shared" si="155"/>
        <v>0</v>
      </c>
      <c r="BR191" s="306">
        <f t="shared" si="155"/>
        <v>0</v>
      </c>
      <c r="BS191" s="306">
        <f t="shared" si="155"/>
        <v>0</v>
      </c>
      <c r="BT191" s="306">
        <f t="shared" si="155"/>
        <v>0</v>
      </c>
      <c r="BU191" s="306">
        <f t="shared" si="155"/>
        <v>0</v>
      </c>
      <c r="BV191" s="306">
        <f t="shared" si="155"/>
        <v>0</v>
      </c>
      <c r="BW191" s="306">
        <f t="shared" si="155"/>
        <v>0</v>
      </c>
      <c r="BX191" s="306">
        <f t="shared" ref="BX191:CO191" si="156" xml:space="preserve"> SUM( BX185:BX190 )</f>
        <v>0</v>
      </c>
      <c r="BY191" s="306">
        <f t="shared" si="156"/>
        <v>0</v>
      </c>
      <c r="BZ191" s="306">
        <f t="shared" si="156"/>
        <v>0</v>
      </c>
      <c r="CA191" s="306">
        <f t="shared" si="156"/>
        <v>0</v>
      </c>
      <c r="CB191" s="306">
        <f t="shared" si="156"/>
        <v>0</v>
      </c>
      <c r="CC191" s="306">
        <f t="shared" si="156"/>
        <v>0</v>
      </c>
      <c r="CD191" s="306">
        <f t="shared" si="156"/>
        <v>0</v>
      </c>
      <c r="CE191" s="306">
        <f t="shared" si="156"/>
        <v>0</v>
      </c>
      <c r="CF191" s="306">
        <f t="shared" si="156"/>
        <v>0</v>
      </c>
      <c r="CG191" s="306">
        <f t="shared" si="156"/>
        <v>0</v>
      </c>
      <c r="CH191" s="306">
        <f t="shared" si="156"/>
        <v>0</v>
      </c>
      <c r="CI191" s="306">
        <f t="shared" si="156"/>
        <v>0</v>
      </c>
      <c r="CJ191" s="306">
        <f t="shared" si="156"/>
        <v>0</v>
      </c>
      <c r="CK191" s="306">
        <f t="shared" si="156"/>
        <v>0</v>
      </c>
      <c r="CL191" s="306">
        <f t="shared" si="156"/>
        <v>0</v>
      </c>
      <c r="CM191" s="306">
        <f t="shared" si="156"/>
        <v>0</v>
      </c>
      <c r="CN191" s="306">
        <f t="shared" si="156"/>
        <v>0</v>
      </c>
      <c r="CO191" s="306">
        <f t="shared" si="156"/>
        <v>0</v>
      </c>
    </row>
    <row r="192" spans="1:93" outlineLevel="1" x14ac:dyDescent="0.2">
      <c r="I192" s="217"/>
    </row>
    <row r="193" spans="1:93" ht="13.5" thickBot="1" x14ac:dyDescent="0.25">
      <c r="A193" s="58" t="s">
        <v>146</v>
      </c>
      <c r="B193" s="9"/>
      <c r="C193" s="8"/>
      <c r="D193" s="72"/>
      <c r="E193" s="11"/>
      <c r="F193" s="12"/>
      <c r="G193" s="12"/>
      <c r="H193" s="12"/>
      <c r="I193" s="21"/>
      <c r="J193" s="13"/>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row>
    <row r="194" spans="1:93" ht="13.5" thickTop="1" x14ac:dyDescent="0.2">
      <c r="I194" s="217"/>
    </row>
    <row r="195" spans="1:93" x14ac:dyDescent="0.2">
      <c r="I195" s="217"/>
    </row>
    <row r="196" spans="1:93" x14ac:dyDescent="0.2">
      <c r="I196" s="217"/>
    </row>
  </sheetData>
  <sheetProtection algorithmName="SHA-512" hashValue="lbyG2atpY1sLRqCcEOwgxO1eH8FJ1CCPbu28VrH828CW93ruHEjqaepZQ2GxQDZ3uXP49WrdcYqMwb8b6J3jTw==" saltValue="1AvThI0zP4fER6ReBP8Odg==" spinCount="100000" sheet="1" objects="1" scenarios="1"/>
  <conditionalFormatting sqref="K1:CO1">
    <cfRule type="cellIs" dxfId="215" priority="58" operator="equal">
      <formula>OverallError</formula>
    </cfRule>
  </conditionalFormatting>
  <conditionalFormatting sqref="H1">
    <cfRule type="cellIs" dxfId="214" priority="59" operator="equal">
      <formula>OverallError</formula>
    </cfRule>
  </conditionalFormatting>
  <conditionalFormatting sqref="H3 D3:F3">
    <cfRule type="cellIs" dxfId="213" priority="55" operator="lessThan">
      <formula>0</formula>
    </cfRule>
  </conditionalFormatting>
  <conditionalFormatting sqref="K3">
    <cfRule type="cellIs" dxfId="212" priority="54" operator="lessThan">
      <formula>0</formula>
    </cfRule>
  </conditionalFormatting>
  <conditionalFormatting sqref="H9 D9:F9">
    <cfRule type="cellIs" dxfId="211" priority="57" operator="lessThan">
      <formula>0</formula>
    </cfRule>
  </conditionalFormatting>
  <conditionalFormatting sqref="K9">
    <cfRule type="cellIs" dxfId="210" priority="56" operator="lessThan">
      <formula>0</formula>
    </cfRule>
  </conditionalFormatting>
  <conditionalFormatting sqref="H12 D12:F12">
    <cfRule type="cellIs" dxfId="209" priority="49" operator="lessThan">
      <formula>0</formula>
    </cfRule>
  </conditionalFormatting>
  <conditionalFormatting sqref="K12">
    <cfRule type="cellIs" dxfId="208" priority="48" operator="lessThan">
      <formula>0</formula>
    </cfRule>
  </conditionalFormatting>
  <conditionalFormatting sqref="I1">
    <cfRule type="cellIs" dxfId="207" priority="47" operator="equal">
      <formula>OverallError</formula>
    </cfRule>
  </conditionalFormatting>
  <conditionalFormatting sqref="I3">
    <cfRule type="cellIs" dxfId="206" priority="45" operator="lessThan">
      <formula>0</formula>
    </cfRule>
  </conditionalFormatting>
  <conditionalFormatting sqref="I9">
    <cfRule type="cellIs" dxfId="205" priority="46" operator="lessThan">
      <formula>0</formula>
    </cfRule>
  </conditionalFormatting>
  <conditionalFormatting sqref="I12">
    <cfRule type="cellIs" dxfId="204" priority="43" operator="lessThan">
      <formula>0</formula>
    </cfRule>
  </conditionalFormatting>
  <conditionalFormatting sqref="H72 D72:F72">
    <cfRule type="cellIs" dxfId="203" priority="42" operator="lessThan">
      <formula>0</formula>
    </cfRule>
  </conditionalFormatting>
  <conditionalFormatting sqref="K72">
    <cfRule type="cellIs" dxfId="202" priority="41" operator="lessThan">
      <formula>0</formula>
    </cfRule>
  </conditionalFormatting>
  <conditionalFormatting sqref="I72">
    <cfRule type="cellIs" dxfId="201" priority="40" operator="lessThan">
      <formula>0</formula>
    </cfRule>
  </conditionalFormatting>
  <conditionalFormatting sqref="H154 D154:F154">
    <cfRule type="cellIs" dxfId="200" priority="36" operator="lessThan">
      <formula>0</formula>
    </cfRule>
  </conditionalFormatting>
  <conditionalFormatting sqref="K154">
    <cfRule type="cellIs" dxfId="199" priority="35" operator="lessThan">
      <formula>0</formula>
    </cfRule>
  </conditionalFormatting>
  <conditionalFormatting sqref="I154">
    <cfRule type="cellIs" dxfId="198" priority="34" operator="lessThan">
      <formula>0</formula>
    </cfRule>
  </conditionalFormatting>
  <conditionalFormatting sqref="H162 D162:F162">
    <cfRule type="cellIs" dxfId="197" priority="33" operator="lessThan">
      <formula>0</formula>
    </cfRule>
  </conditionalFormatting>
  <conditionalFormatting sqref="K162">
    <cfRule type="cellIs" dxfId="196" priority="32" operator="lessThan">
      <formula>0</formula>
    </cfRule>
  </conditionalFormatting>
  <conditionalFormatting sqref="I162">
    <cfRule type="cellIs" dxfId="195" priority="31" operator="lessThan">
      <formula>0</formula>
    </cfRule>
  </conditionalFormatting>
  <conditionalFormatting sqref="H135 D135:F135">
    <cfRule type="cellIs" dxfId="194" priority="21" operator="lessThan">
      <formula>0</formula>
    </cfRule>
  </conditionalFormatting>
  <conditionalFormatting sqref="K135">
    <cfRule type="cellIs" dxfId="193" priority="20" operator="lessThan">
      <formula>0</formula>
    </cfRule>
  </conditionalFormatting>
  <conditionalFormatting sqref="I135">
    <cfRule type="cellIs" dxfId="192" priority="19" operator="lessThan">
      <formula>0</formula>
    </cfRule>
  </conditionalFormatting>
  <conditionalFormatting sqref="H143 D143:F143">
    <cfRule type="cellIs" dxfId="191" priority="18" operator="lessThan">
      <formula>0</formula>
    </cfRule>
  </conditionalFormatting>
  <conditionalFormatting sqref="K143">
    <cfRule type="cellIs" dxfId="190" priority="17" operator="lessThan">
      <formula>0</formula>
    </cfRule>
  </conditionalFormatting>
  <conditionalFormatting sqref="I143">
    <cfRule type="cellIs" dxfId="189" priority="16" operator="lessThan">
      <formula>0</formula>
    </cfRule>
  </conditionalFormatting>
  <conditionalFormatting sqref="H148 D148:F148">
    <cfRule type="cellIs" dxfId="188" priority="15" operator="lessThan">
      <formula>0</formula>
    </cfRule>
  </conditionalFormatting>
  <conditionalFormatting sqref="K148">
    <cfRule type="cellIs" dxfId="187" priority="14" operator="lessThan">
      <formula>0</formula>
    </cfRule>
  </conditionalFormatting>
  <conditionalFormatting sqref="I148">
    <cfRule type="cellIs" dxfId="186" priority="13" operator="lessThan">
      <formula>0</formula>
    </cfRule>
  </conditionalFormatting>
  <conditionalFormatting sqref="H138 D138:F138">
    <cfRule type="cellIs" dxfId="185" priority="12" operator="lessThan">
      <formula>0</formula>
    </cfRule>
  </conditionalFormatting>
  <conditionalFormatting sqref="K138">
    <cfRule type="cellIs" dxfId="184" priority="11" operator="lessThan">
      <formula>0</formula>
    </cfRule>
  </conditionalFormatting>
  <conditionalFormatting sqref="I138">
    <cfRule type="cellIs" dxfId="183" priority="10" operator="lessThan">
      <formula>0</formula>
    </cfRule>
  </conditionalFormatting>
  <conditionalFormatting sqref="H140 D140:F140">
    <cfRule type="cellIs" dxfId="182" priority="9" operator="lessThan">
      <formula>0</formula>
    </cfRule>
  </conditionalFormatting>
  <conditionalFormatting sqref="K140">
    <cfRule type="cellIs" dxfId="181" priority="8" operator="lessThan">
      <formula>0</formula>
    </cfRule>
  </conditionalFormatting>
  <conditionalFormatting sqref="I140">
    <cfRule type="cellIs" dxfId="180" priority="7" operator="lessThan">
      <formula>0</formula>
    </cfRule>
  </conditionalFormatting>
  <conditionalFormatting sqref="H103 D103:F103">
    <cfRule type="cellIs" dxfId="179" priority="6" operator="lessThan">
      <formula>0</formula>
    </cfRule>
  </conditionalFormatting>
  <conditionalFormatting sqref="K103">
    <cfRule type="cellIs" dxfId="178" priority="5" operator="lessThan">
      <formula>0</formula>
    </cfRule>
  </conditionalFormatting>
  <conditionalFormatting sqref="I103">
    <cfRule type="cellIs" dxfId="177" priority="4" operator="lessThan">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outlinePr summaryBelow="0" summaryRight="0"/>
  </sheetPr>
  <dimension ref="A1:CO125"/>
  <sheetViews>
    <sheetView showGridLines="0" workbookViewId="0">
      <pane xSplit="10" ySplit="8" topLeftCell="L9" activePane="bottomRight" state="frozen"/>
      <selection activeCell="M26" sqref="M26"/>
      <selection pane="topRight" activeCell="M26" sqref="M26"/>
      <selection pane="bottomLeft" activeCell="M26" sqref="M26"/>
      <selection pane="bottomRight" activeCell="M26" sqref="M26"/>
    </sheetView>
  </sheetViews>
  <sheetFormatPr defaultColWidth="0" defaultRowHeight="12.75" outlineLevelRow="1" x14ac:dyDescent="0.2"/>
  <cols>
    <col min="1" max="1" width="1.6640625" style="56" customWidth="1"/>
    <col min="2" max="2" width="1.6640625" style="61" customWidth="1"/>
    <col min="3" max="3" width="1.6640625" customWidth="1"/>
    <col min="4" max="4" width="1.6640625" style="39" customWidth="1"/>
    <col min="5" max="5" width="37.1640625" customWidth="1"/>
    <col min="6" max="6" width="1.83203125" customWidth="1"/>
    <col min="7" max="7" width="15.83203125" customWidth="1"/>
    <col min="8" max="8" width="8" style="117" customWidth="1"/>
    <col min="9" max="9" width="10.83203125" style="78" bestFit="1" customWidth="1"/>
    <col min="10" max="10" width="1" customWidth="1"/>
    <col min="11" max="11" width="8.33203125" customWidth="1"/>
    <col min="12" max="93" width="9.33203125" customWidth="1"/>
    <col min="94" max="16384" width="9.33203125" hidden="1"/>
  </cols>
  <sheetData>
    <row r="1" spans="1:93" ht="18" x14ac:dyDescent="0.25">
      <c r="A1" s="57" t="s">
        <v>254</v>
      </c>
      <c r="B1" s="2"/>
      <c r="C1" s="3"/>
      <c r="D1" s="71"/>
      <c r="E1" s="5"/>
      <c r="F1" s="5"/>
      <c r="G1" s="3"/>
      <c r="H1" s="6"/>
      <c r="I1" s="6"/>
      <c r="J1" s="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row>
    <row r="2" spans="1:93" ht="13.5" thickBot="1" x14ac:dyDescent="0.25">
      <c r="A2" s="58"/>
      <c r="B2" s="9"/>
      <c r="C2" s="8"/>
      <c r="D2" s="72"/>
      <c r="E2" s="11" t="s">
        <v>3</v>
      </c>
      <c r="F2" s="12"/>
      <c r="G2" s="12" t="s">
        <v>5</v>
      </c>
      <c r="H2" s="12" t="s">
        <v>1</v>
      </c>
      <c r="I2" s="12" t="s">
        <v>141</v>
      </c>
      <c r="J2" s="13"/>
      <c r="K2" s="21" t="str">
        <f xml:space="preserve"> InpS!K2</f>
        <v>2019-20</v>
      </c>
      <c r="L2" s="21" t="str">
        <f xml:space="preserve"> InpS!L2</f>
        <v>2020-21</v>
      </c>
      <c r="M2" s="21" t="str">
        <f xml:space="preserve"> InpS!M2</f>
        <v>2021-22</v>
      </c>
      <c r="N2" s="21" t="str">
        <f xml:space="preserve"> InpS!N2</f>
        <v>2022-23</v>
      </c>
      <c r="O2" s="21" t="str">
        <f xml:space="preserve"> InpS!O2</f>
        <v>2023-24</v>
      </c>
      <c r="P2" s="21" t="str">
        <f xml:space="preserve"> InpS!P2</f>
        <v>2024-25</v>
      </c>
      <c r="Q2" s="21" t="str">
        <f xml:space="preserve"> InpS!Q2</f>
        <v>2025-26</v>
      </c>
      <c r="R2" s="21" t="str">
        <f xml:space="preserve"> InpS!R2</f>
        <v>2026-27</v>
      </c>
      <c r="S2" s="21" t="str">
        <f xml:space="preserve"> InpS!S2</f>
        <v>2027-28</v>
      </c>
      <c r="T2" s="21" t="str">
        <f xml:space="preserve"> InpS!T2</f>
        <v>2028-29</v>
      </c>
      <c r="U2" s="21" t="str">
        <f xml:space="preserve"> InpS!U2</f>
        <v>2029-30</v>
      </c>
      <c r="V2" s="21" t="str">
        <f xml:space="preserve"> InpS!V2</f>
        <v>2030-31</v>
      </c>
      <c r="W2" s="21" t="str">
        <f xml:space="preserve"> InpS!W2</f>
        <v>2031-32</v>
      </c>
      <c r="X2" s="21" t="str">
        <f xml:space="preserve"> InpS!X2</f>
        <v>2032-33</v>
      </c>
      <c r="Y2" s="21" t="str">
        <f xml:space="preserve"> InpS!Y2</f>
        <v>2033-34</v>
      </c>
      <c r="Z2" s="21" t="str">
        <f xml:space="preserve"> InpS!Z2</f>
        <v>2034-35</v>
      </c>
      <c r="AA2" s="21" t="str">
        <f xml:space="preserve"> InpS!AA2</f>
        <v>2035-36</v>
      </c>
      <c r="AB2" s="21" t="str">
        <f xml:space="preserve"> InpS!AB2</f>
        <v>2036-37</v>
      </c>
      <c r="AC2" s="21" t="str">
        <f xml:space="preserve"> InpS!AC2</f>
        <v>2037-38</v>
      </c>
      <c r="AD2" s="21" t="str">
        <f xml:space="preserve"> InpS!AD2</f>
        <v>2038-39</v>
      </c>
      <c r="AE2" s="21" t="str">
        <f xml:space="preserve"> InpS!AE2</f>
        <v>2039-40</v>
      </c>
      <c r="AF2" s="21" t="str">
        <f xml:space="preserve"> InpS!AF2</f>
        <v>2040-41</v>
      </c>
      <c r="AG2" s="21" t="str">
        <f xml:space="preserve"> InpS!AG2</f>
        <v>2041-42</v>
      </c>
      <c r="AH2" s="21" t="str">
        <f xml:space="preserve"> InpS!AH2</f>
        <v>2042-43</v>
      </c>
      <c r="AI2" s="21" t="str">
        <f xml:space="preserve"> InpS!AI2</f>
        <v>2043-44</v>
      </c>
      <c r="AJ2" s="21" t="str">
        <f xml:space="preserve"> InpS!AJ2</f>
        <v>2044-45</v>
      </c>
      <c r="AK2" s="21" t="str">
        <f xml:space="preserve"> InpS!AK2</f>
        <v>2045-46</v>
      </c>
      <c r="AL2" s="21" t="str">
        <f xml:space="preserve"> InpS!AL2</f>
        <v>2046-47</v>
      </c>
      <c r="AM2" s="21" t="str">
        <f xml:space="preserve"> InpS!AM2</f>
        <v>2047-48</v>
      </c>
      <c r="AN2" s="21" t="str">
        <f xml:space="preserve"> InpS!AN2</f>
        <v>2048-49</v>
      </c>
      <c r="AO2" s="21" t="str">
        <f xml:space="preserve"> InpS!AO2</f>
        <v>2049-50</v>
      </c>
      <c r="AP2" s="21" t="str">
        <f xml:space="preserve"> InpS!AP2</f>
        <v>2050-51</v>
      </c>
      <c r="AQ2" s="21" t="str">
        <f xml:space="preserve"> InpS!AQ2</f>
        <v>2051-52</v>
      </c>
      <c r="AR2" s="21" t="str">
        <f xml:space="preserve"> InpS!AR2</f>
        <v>2052-53</v>
      </c>
      <c r="AS2" s="21" t="str">
        <f xml:space="preserve"> InpS!AS2</f>
        <v>2053-54</v>
      </c>
      <c r="AT2" s="21" t="str">
        <f xml:space="preserve"> InpS!AT2</f>
        <v>2054-55</v>
      </c>
      <c r="AU2" s="21" t="str">
        <f xml:space="preserve"> InpS!AU2</f>
        <v>2055-56</v>
      </c>
      <c r="AV2" s="21" t="str">
        <f xml:space="preserve"> InpS!AV2</f>
        <v>2056-57</v>
      </c>
      <c r="AW2" s="21" t="str">
        <f xml:space="preserve"> InpS!AW2</f>
        <v>2057-58</v>
      </c>
      <c r="AX2" s="21" t="str">
        <f xml:space="preserve"> InpS!AX2</f>
        <v>2058-59</v>
      </c>
      <c r="AY2" s="21" t="str">
        <f xml:space="preserve"> InpS!AY2</f>
        <v>2059-60</v>
      </c>
      <c r="AZ2" s="21" t="str">
        <f xml:space="preserve"> InpS!AZ2</f>
        <v>2060-61</v>
      </c>
      <c r="BA2" s="21" t="str">
        <f xml:space="preserve"> InpS!BA2</f>
        <v>2061-62</v>
      </c>
      <c r="BB2" s="21" t="str">
        <f xml:space="preserve"> InpS!BB2</f>
        <v>2062-63</v>
      </c>
      <c r="BC2" s="21" t="str">
        <f xml:space="preserve"> InpS!BC2</f>
        <v>2063-64</v>
      </c>
      <c r="BD2" s="21" t="str">
        <f xml:space="preserve"> InpS!BD2</f>
        <v>2064-65</v>
      </c>
      <c r="BE2" s="21" t="str">
        <f xml:space="preserve"> InpS!BE2</f>
        <v>2065-66</v>
      </c>
      <c r="BF2" s="21" t="str">
        <f xml:space="preserve"> InpS!BF2</f>
        <v>2066-67</v>
      </c>
      <c r="BG2" s="21" t="str">
        <f xml:space="preserve"> InpS!BG2</f>
        <v>2067-68</v>
      </c>
      <c r="BH2" s="21" t="str">
        <f xml:space="preserve"> InpS!BH2</f>
        <v>2068-69</v>
      </c>
      <c r="BI2" s="21" t="str">
        <f xml:space="preserve"> InpS!BI2</f>
        <v>2069-70</v>
      </c>
      <c r="BJ2" s="21" t="str">
        <f xml:space="preserve"> InpS!BJ2</f>
        <v>2070-71</v>
      </c>
      <c r="BK2" s="21" t="str">
        <f xml:space="preserve"> InpS!BK2</f>
        <v>2071-72</v>
      </c>
      <c r="BL2" s="21" t="str">
        <f xml:space="preserve"> InpS!BL2</f>
        <v>2072-73</v>
      </c>
      <c r="BM2" s="21" t="str">
        <f xml:space="preserve"> InpS!BM2</f>
        <v>2073-74</v>
      </c>
      <c r="BN2" s="21" t="str">
        <f xml:space="preserve"> InpS!BN2</f>
        <v>2074-75</v>
      </c>
      <c r="BO2" s="21" t="str">
        <f xml:space="preserve"> InpS!BO2</f>
        <v>2075-76</v>
      </c>
      <c r="BP2" s="21" t="str">
        <f xml:space="preserve"> InpS!BP2</f>
        <v>2076-77</v>
      </c>
      <c r="BQ2" s="21" t="str">
        <f xml:space="preserve"> InpS!BQ2</f>
        <v>2077-78</v>
      </c>
      <c r="BR2" s="21" t="str">
        <f xml:space="preserve"> InpS!BR2</f>
        <v>2078-79</v>
      </c>
      <c r="BS2" s="21" t="str">
        <f xml:space="preserve"> InpS!BS2</f>
        <v>2079-80</v>
      </c>
      <c r="BT2" s="21" t="str">
        <f xml:space="preserve"> InpS!BT2</f>
        <v>2080-81</v>
      </c>
      <c r="BU2" s="21" t="str">
        <f xml:space="preserve"> InpS!BU2</f>
        <v>2081-82</v>
      </c>
      <c r="BV2" s="21" t="str">
        <f xml:space="preserve"> InpS!BV2</f>
        <v>2082-83</v>
      </c>
      <c r="BW2" s="21" t="str">
        <f xml:space="preserve"> InpS!BW2</f>
        <v>2083-84</v>
      </c>
      <c r="BX2" s="21" t="str">
        <f xml:space="preserve"> InpS!BX2</f>
        <v>2084-85</v>
      </c>
      <c r="BY2" s="21" t="str">
        <f xml:space="preserve"> InpS!BY2</f>
        <v>2085-86</v>
      </c>
      <c r="BZ2" s="21" t="str">
        <f xml:space="preserve"> InpS!BZ2</f>
        <v>2086-87</v>
      </c>
      <c r="CA2" s="21" t="str">
        <f xml:space="preserve"> InpS!CA2</f>
        <v>2087-88</v>
      </c>
      <c r="CB2" s="21" t="str">
        <f xml:space="preserve"> InpS!CB2</f>
        <v>2088-89</v>
      </c>
      <c r="CC2" s="21" t="str">
        <f xml:space="preserve"> InpS!CC2</f>
        <v>2089-90</v>
      </c>
      <c r="CD2" s="21" t="str">
        <f xml:space="preserve"> InpS!CD2</f>
        <v>2090-91</v>
      </c>
      <c r="CE2" s="21" t="str">
        <f xml:space="preserve"> InpS!CE2</f>
        <v>2091-92</v>
      </c>
      <c r="CF2" s="21" t="str">
        <f xml:space="preserve"> InpS!CF2</f>
        <v>2092-93</v>
      </c>
      <c r="CG2" s="21" t="str">
        <f xml:space="preserve"> InpS!CG2</f>
        <v>2093-94</v>
      </c>
      <c r="CH2" s="21" t="str">
        <f xml:space="preserve"> InpS!CH2</f>
        <v>2094-95</v>
      </c>
      <c r="CI2" s="21" t="str">
        <f xml:space="preserve"> InpS!CI2</f>
        <v>2095-96</v>
      </c>
      <c r="CJ2" s="21" t="str">
        <f xml:space="preserve"> InpS!CJ2</f>
        <v>2096-97</v>
      </c>
      <c r="CK2" s="21" t="str">
        <f xml:space="preserve"> InpS!CK2</f>
        <v>2097-98</v>
      </c>
      <c r="CL2" s="21" t="str">
        <f xml:space="preserve"> InpS!CL2</f>
        <v>2098-99</v>
      </c>
      <c r="CM2" s="21" t="str">
        <f xml:space="preserve"> InpS!CM2</f>
        <v>2099-00</v>
      </c>
      <c r="CN2" s="21" t="str">
        <f xml:space="preserve"> InpS!CN2</f>
        <v>2100-01</v>
      </c>
      <c r="CO2" s="21" t="str">
        <f xml:space="preserve"> InpS!CO2</f>
        <v>2101-02</v>
      </c>
    </row>
    <row r="3" spans="1:93" ht="3" customHeight="1" thickTop="1" x14ac:dyDescent="0.2">
      <c r="A3" s="14"/>
      <c r="B3" s="14"/>
      <c r="C3" s="7"/>
      <c r="D3" s="73"/>
      <c r="E3" s="16"/>
      <c r="F3" s="17"/>
      <c r="G3" s="16"/>
      <c r="H3" s="113"/>
      <c r="I3" s="76"/>
      <c r="J3" s="13"/>
      <c r="K3" s="16"/>
    </row>
    <row r="4" spans="1:93" x14ac:dyDescent="0.2">
      <c r="E4" s="18" t="str">
        <f xml:space="preserve"> InpS!E4</f>
        <v>Year end</v>
      </c>
      <c r="G4" s="24">
        <f xml:space="preserve"> InpS!G4</f>
        <v>2020</v>
      </c>
      <c r="H4" s="114"/>
      <c r="I4" s="77"/>
      <c r="J4" s="25"/>
      <c r="K4" s="24">
        <f xml:space="preserve"> InpS!K4</f>
        <v>2020</v>
      </c>
      <c r="L4" s="24">
        <f xml:space="preserve"> InpS!L4</f>
        <v>2021</v>
      </c>
      <c r="M4" s="24">
        <f xml:space="preserve"> InpS!M4</f>
        <v>2022</v>
      </c>
      <c r="N4" s="24">
        <f xml:space="preserve"> InpS!N4</f>
        <v>2023</v>
      </c>
      <c r="O4" s="24">
        <f xml:space="preserve"> InpS!O4</f>
        <v>2024</v>
      </c>
      <c r="P4" s="24">
        <f xml:space="preserve"> InpS!P4</f>
        <v>2025</v>
      </c>
      <c r="Q4" s="24">
        <f xml:space="preserve"> InpS!Q4</f>
        <v>2026</v>
      </c>
      <c r="R4" s="24">
        <f xml:space="preserve"> InpS!R4</f>
        <v>2027</v>
      </c>
      <c r="S4" s="24">
        <f xml:space="preserve"> InpS!S4</f>
        <v>2028</v>
      </c>
      <c r="T4" s="24">
        <f xml:space="preserve"> InpS!T4</f>
        <v>2029</v>
      </c>
      <c r="U4" s="24">
        <f xml:space="preserve"> InpS!U4</f>
        <v>2030</v>
      </c>
      <c r="V4" s="24">
        <f xml:space="preserve"> InpS!V4</f>
        <v>2031</v>
      </c>
      <c r="W4" s="24">
        <f xml:space="preserve"> InpS!W4</f>
        <v>2032</v>
      </c>
      <c r="X4" s="24">
        <f xml:space="preserve"> InpS!X4</f>
        <v>2033</v>
      </c>
      <c r="Y4" s="24">
        <f xml:space="preserve"> InpS!Y4</f>
        <v>2034</v>
      </c>
      <c r="Z4" s="24">
        <f xml:space="preserve"> InpS!Z4</f>
        <v>2035</v>
      </c>
      <c r="AA4" s="24">
        <f xml:space="preserve"> InpS!AA4</f>
        <v>2036</v>
      </c>
      <c r="AB4" s="24">
        <f xml:space="preserve"> InpS!AB4</f>
        <v>2037</v>
      </c>
      <c r="AC4" s="24">
        <f xml:space="preserve"> InpS!AC4</f>
        <v>2038</v>
      </c>
      <c r="AD4" s="24">
        <f xml:space="preserve"> InpS!AD4</f>
        <v>2039</v>
      </c>
      <c r="AE4" s="24">
        <f xml:space="preserve"> InpS!AE4</f>
        <v>2040</v>
      </c>
      <c r="AF4" s="24">
        <f xml:space="preserve"> InpS!AF4</f>
        <v>2041</v>
      </c>
      <c r="AG4" s="24">
        <f xml:space="preserve"> InpS!AG4</f>
        <v>2042</v>
      </c>
      <c r="AH4" s="24">
        <f xml:space="preserve"> InpS!AH4</f>
        <v>2043</v>
      </c>
      <c r="AI4" s="24">
        <f xml:space="preserve"> InpS!AI4</f>
        <v>2044</v>
      </c>
      <c r="AJ4" s="24">
        <f xml:space="preserve"> InpS!AJ4</f>
        <v>2045</v>
      </c>
      <c r="AK4" s="24">
        <f xml:space="preserve"> InpS!AK4</f>
        <v>2046</v>
      </c>
      <c r="AL4" s="24">
        <f xml:space="preserve"> InpS!AL4</f>
        <v>2047</v>
      </c>
      <c r="AM4" s="24">
        <f xml:space="preserve"> InpS!AM4</f>
        <v>2048</v>
      </c>
      <c r="AN4" s="24">
        <f xml:space="preserve"> InpS!AN4</f>
        <v>2049</v>
      </c>
      <c r="AO4" s="24">
        <f xml:space="preserve"> InpS!AO4</f>
        <v>2050</v>
      </c>
      <c r="AP4" s="24">
        <f xml:space="preserve"> InpS!AP4</f>
        <v>2051</v>
      </c>
      <c r="AQ4" s="24">
        <f xml:space="preserve"> InpS!AQ4</f>
        <v>2052</v>
      </c>
      <c r="AR4" s="24">
        <f xml:space="preserve"> InpS!AR4</f>
        <v>2053</v>
      </c>
      <c r="AS4" s="24">
        <f xml:space="preserve"> InpS!AS4</f>
        <v>2054</v>
      </c>
      <c r="AT4" s="24">
        <f xml:space="preserve"> InpS!AT4</f>
        <v>2055</v>
      </c>
      <c r="AU4" s="24">
        <f xml:space="preserve"> InpS!AU4</f>
        <v>2056</v>
      </c>
      <c r="AV4" s="24">
        <f xml:space="preserve"> InpS!AV4</f>
        <v>2057</v>
      </c>
      <c r="AW4" s="24">
        <f xml:space="preserve"> InpS!AW4</f>
        <v>2058</v>
      </c>
      <c r="AX4" s="24">
        <f xml:space="preserve"> InpS!AX4</f>
        <v>2059</v>
      </c>
      <c r="AY4" s="24">
        <f xml:space="preserve"> InpS!AY4</f>
        <v>2060</v>
      </c>
      <c r="AZ4" s="24">
        <f xml:space="preserve"> InpS!AZ4</f>
        <v>2061</v>
      </c>
      <c r="BA4" s="24">
        <f xml:space="preserve"> InpS!BA4</f>
        <v>2062</v>
      </c>
      <c r="BB4" s="24">
        <f xml:space="preserve"> InpS!BB4</f>
        <v>2063</v>
      </c>
      <c r="BC4" s="24">
        <f xml:space="preserve"> InpS!BC4</f>
        <v>2064</v>
      </c>
      <c r="BD4" s="24">
        <f xml:space="preserve"> InpS!BD4</f>
        <v>2065</v>
      </c>
      <c r="BE4" s="24">
        <f xml:space="preserve"> InpS!BE4</f>
        <v>2066</v>
      </c>
      <c r="BF4" s="24">
        <f xml:space="preserve"> InpS!BF4</f>
        <v>2067</v>
      </c>
      <c r="BG4" s="24">
        <f xml:space="preserve"> InpS!BG4</f>
        <v>2068</v>
      </c>
      <c r="BH4" s="24">
        <f xml:space="preserve"> InpS!BH4</f>
        <v>2069</v>
      </c>
      <c r="BI4" s="24">
        <f xml:space="preserve"> InpS!BI4</f>
        <v>2070</v>
      </c>
      <c r="BJ4" s="24">
        <f xml:space="preserve"> InpS!BJ4</f>
        <v>2071</v>
      </c>
      <c r="BK4" s="24">
        <f xml:space="preserve"> InpS!BK4</f>
        <v>2072</v>
      </c>
      <c r="BL4" s="24">
        <f xml:space="preserve"> InpS!BL4</f>
        <v>2073</v>
      </c>
      <c r="BM4" s="24">
        <f xml:space="preserve"> InpS!BM4</f>
        <v>2074</v>
      </c>
      <c r="BN4" s="24">
        <f xml:space="preserve"> InpS!BN4</f>
        <v>2075</v>
      </c>
      <c r="BO4" s="24">
        <f xml:space="preserve"> InpS!BO4</f>
        <v>2076</v>
      </c>
      <c r="BP4" s="24">
        <f xml:space="preserve"> InpS!BP4</f>
        <v>2077</v>
      </c>
      <c r="BQ4" s="24">
        <f xml:space="preserve"> InpS!BQ4</f>
        <v>2078</v>
      </c>
      <c r="BR4" s="24">
        <f xml:space="preserve"> InpS!BR4</f>
        <v>2079</v>
      </c>
      <c r="BS4" s="24">
        <f xml:space="preserve"> InpS!BS4</f>
        <v>2080</v>
      </c>
      <c r="BT4" s="24">
        <f xml:space="preserve"> InpS!BT4</f>
        <v>2081</v>
      </c>
      <c r="BU4" s="24">
        <f xml:space="preserve"> InpS!BU4</f>
        <v>2082</v>
      </c>
      <c r="BV4" s="24">
        <f xml:space="preserve"> InpS!BV4</f>
        <v>2083</v>
      </c>
      <c r="BW4" s="24">
        <f xml:space="preserve"> InpS!BW4</f>
        <v>2084</v>
      </c>
      <c r="BX4" s="24">
        <f xml:space="preserve"> InpS!BX4</f>
        <v>2085</v>
      </c>
      <c r="BY4" s="24">
        <f xml:space="preserve"> InpS!BY4</f>
        <v>2086</v>
      </c>
      <c r="BZ4" s="24">
        <f xml:space="preserve"> InpS!BZ4</f>
        <v>2087</v>
      </c>
      <c r="CA4" s="24">
        <f xml:space="preserve"> InpS!CA4</f>
        <v>2088</v>
      </c>
      <c r="CB4" s="24">
        <f xml:space="preserve"> InpS!CB4</f>
        <v>2089</v>
      </c>
      <c r="CC4" s="24">
        <f xml:space="preserve"> InpS!CC4</f>
        <v>2090</v>
      </c>
      <c r="CD4" s="24">
        <f xml:space="preserve"> InpS!CD4</f>
        <v>2091</v>
      </c>
      <c r="CE4" s="24">
        <f xml:space="preserve"> InpS!CE4</f>
        <v>2092</v>
      </c>
      <c r="CF4" s="24">
        <f xml:space="preserve"> InpS!CF4</f>
        <v>2093</v>
      </c>
      <c r="CG4" s="24">
        <f xml:space="preserve"> InpS!CG4</f>
        <v>2094</v>
      </c>
      <c r="CH4" s="24">
        <f xml:space="preserve"> InpS!CH4</f>
        <v>2095</v>
      </c>
      <c r="CI4" s="24">
        <f xml:space="preserve"> InpS!CI4</f>
        <v>2096</v>
      </c>
      <c r="CJ4" s="24">
        <f xml:space="preserve"> InpS!CJ4</f>
        <v>2097</v>
      </c>
      <c r="CK4" s="24">
        <f xml:space="preserve"> InpS!CK4</f>
        <v>2098</v>
      </c>
      <c r="CL4" s="24">
        <f xml:space="preserve"> InpS!CL4</f>
        <v>2099</v>
      </c>
      <c r="CM4" s="24">
        <f xml:space="preserve"> InpS!CM4</f>
        <v>2100</v>
      </c>
      <c r="CN4" s="24">
        <f xml:space="preserve"> InpS!CN4</f>
        <v>2101</v>
      </c>
      <c r="CO4" s="24">
        <f xml:space="preserve"> InpS!CO4</f>
        <v>2102</v>
      </c>
    </row>
    <row r="5" spans="1:93" s="20" customFormat="1" x14ac:dyDescent="0.2">
      <c r="A5" s="87"/>
      <c r="B5" s="34"/>
      <c r="D5" s="88"/>
      <c r="E5" s="20" t="s">
        <v>113</v>
      </c>
      <c r="G5" s="91">
        <f xml:space="preserve"> DATE( G4 - 1, 4, 1 )</f>
        <v>43556</v>
      </c>
      <c r="H5" s="115"/>
      <c r="I5" s="92"/>
      <c r="J5" s="93"/>
      <c r="K5" s="91">
        <f t="shared" ref="K5:AP5" si="0" xml:space="preserve"> DATE( K4 - 1, 4, 1 )</f>
        <v>43556</v>
      </c>
      <c r="L5" s="91">
        <f t="shared" si="0"/>
        <v>43922</v>
      </c>
      <c r="M5" s="91">
        <f t="shared" si="0"/>
        <v>44287</v>
      </c>
      <c r="N5" s="91">
        <f t="shared" si="0"/>
        <v>44652</v>
      </c>
      <c r="O5" s="91">
        <f t="shared" si="0"/>
        <v>45017</v>
      </c>
      <c r="P5" s="91">
        <f t="shared" si="0"/>
        <v>45383</v>
      </c>
      <c r="Q5" s="91">
        <f t="shared" si="0"/>
        <v>45748</v>
      </c>
      <c r="R5" s="91">
        <f t="shared" si="0"/>
        <v>46113</v>
      </c>
      <c r="S5" s="91">
        <f t="shared" si="0"/>
        <v>46478</v>
      </c>
      <c r="T5" s="91">
        <f t="shared" si="0"/>
        <v>46844</v>
      </c>
      <c r="U5" s="91">
        <f t="shared" si="0"/>
        <v>47209</v>
      </c>
      <c r="V5" s="91">
        <f t="shared" si="0"/>
        <v>47574</v>
      </c>
      <c r="W5" s="91">
        <f t="shared" si="0"/>
        <v>47939</v>
      </c>
      <c r="X5" s="91">
        <f t="shared" si="0"/>
        <v>48305</v>
      </c>
      <c r="Y5" s="91">
        <f t="shared" si="0"/>
        <v>48670</v>
      </c>
      <c r="Z5" s="91">
        <f t="shared" si="0"/>
        <v>49035</v>
      </c>
      <c r="AA5" s="91">
        <f t="shared" si="0"/>
        <v>49400</v>
      </c>
      <c r="AB5" s="91">
        <f t="shared" si="0"/>
        <v>49766</v>
      </c>
      <c r="AC5" s="91">
        <f t="shared" si="0"/>
        <v>50131</v>
      </c>
      <c r="AD5" s="91">
        <f t="shared" si="0"/>
        <v>50496</v>
      </c>
      <c r="AE5" s="91">
        <f t="shared" si="0"/>
        <v>50861</v>
      </c>
      <c r="AF5" s="91">
        <f t="shared" si="0"/>
        <v>51227</v>
      </c>
      <c r="AG5" s="91">
        <f t="shared" si="0"/>
        <v>51592</v>
      </c>
      <c r="AH5" s="91">
        <f t="shared" si="0"/>
        <v>51957</v>
      </c>
      <c r="AI5" s="91">
        <f t="shared" si="0"/>
        <v>52322</v>
      </c>
      <c r="AJ5" s="91">
        <f t="shared" si="0"/>
        <v>52688</v>
      </c>
      <c r="AK5" s="91">
        <f t="shared" si="0"/>
        <v>53053</v>
      </c>
      <c r="AL5" s="91">
        <f t="shared" si="0"/>
        <v>53418</v>
      </c>
      <c r="AM5" s="91">
        <f t="shared" si="0"/>
        <v>53783</v>
      </c>
      <c r="AN5" s="91">
        <f t="shared" si="0"/>
        <v>54149</v>
      </c>
      <c r="AO5" s="91">
        <f t="shared" si="0"/>
        <v>54514</v>
      </c>
      <c r="AP5" s="91">
        <f t="shared" si="0"/>
        <v>54879</v>
      </c>
      <c r="AQ5" s="91">
        <f t="shared" ref="AQ5:BV5" si="1" xml:space="preserve"> DATE( AQ4 - 1, 4, 1 )</f>
        <v>55244</v>
      </c>
      <c r="AR5" s="91">
        <f t="shared" si="1"/>
        <v>55610</v>
      </c>
      <c r="AS5" s="91">
        <f t="shared" si="1"/>
        <v>55975</v>
      </c>
      <c r="AT5" s="91">
        <f t="shared" si="1"/>
        <v>56340</v>
      </c>
      <c r="AU5" s="91">
        <f t="shared" si="1"/>
        <v>56705</v>
      </c>
      <c r="AV5" s="91">
        <f t="shared" si="1"/>
        <v>57071</v>
      </c>
      <c r="AW5" s="91">
        <f t="shared" si="1"/>
        <v>57436</v>
      </c>
      <c r="AX5" s="91">
        <f t="shared" si="1"/>
        <v>57801</v>
      </c>
      <c r="AY5" s="91">
        <f t="shared" si="1"/>
        <v>58166</v>
      </c>
      <c r="AZ5" s="91">
        <f t="shared" si="1"/>
        <v>58532</v>
      </c>
      <c r="BA5" s="91">
        <f t="shared" si="1"/>
        <v>58897</v>
      </c>
      <c r="BB5" s="91">
        <f t="shared" si="1"/>
        <v>59262</v>
      </c>
      <c r="BC5" s="91">
        <f t="shared" si="1"/>
        <v>59627</v>
      </c>
      <c r="BD5" s="91">
        <f t="shared" si="1"/>
        <v>59993</v>
      </c>
      <c r="BE5" s="91">
        <f t="shared" si="1"/>
        <v>60358</v>
      </c>
      <c r="BF5" s="91">
        <f t="shared" si="1"/>
        <v>60723</v>
      </c>
      <c r="BG5" s="91">
        <f t="shared" si="1"/>
        <v>61088</v>
      </c>
      <c r="BH5" s="91">
        <f t="shared" si="1"/>
        <v>61454</v>
      </c>
      <c r="BI5" s="91">
        <f t="shared" si="1"/>
        <v>61819</v>
      </c>
      <c r="BJ5" s="91">
        <f t="shared" si="1"/>
        <v>62184</v>
      </c>
      <c r="BK5" s="91">
        <f t="shared" si="1"/>
        <v>62549</v>
      </c>
      <c r="BL5" s="91">
        <f t="shared" si="1"/>
        <v>62915</v>
      </c>
      <c r="BM5" s="91">
        <f t="shared" si="1"/>
        <v>63280</v>
      </c>
      <c r="BN5" s="91">
        <f t="shared" si="1"/>
        <v>63645</v>
      </c>
      <c r="BO5" s="91">
        <f t="shared" si="1"/>
        <v>64010</v>
      </c>
      <c r="BP5" s="91">
        <f t="shared" si="1"/>
        <v>64376</v>
      </c>
      <c r="BQ5" s="91">
        <f t="shared" si="1"/>
        <v>64741</v>
      </c>
      <c r="BR5" s="91">
        <f t="shared" si="1"/>
        <v>65106</v>
      </c>
      <c r="BS5" s="91">
        <f t="shared" si="1"/>
        <v>65471</v>
      </c>
      <c r="BT5" s="91">
        <f t="shared" si="1"/>
        <v>65837</v>
      </c>
      <c r="BU5" s="91">
        <f t="shared" si="1"/>
        <v>66202</v>
      </c>
      <c r="BV5" s="91">
        <f t="shared" si="1"/>
        <v>66567</v>
      </c>
      <c r="BW5" s="91">
        <f t="shared" ref="BW5:CO5" si="2" xml:space="preserve"> DATE( BW4 - 1, 4, 1 )</f>
        <v>66932</v>
      </c>
      <c r="BX5" s="91">
        <f t="shared" si="2"/>
        <v>67298</v>
      </c>
      <c r="BY5" s="91">
        <f t="shared" si="2"/>
        <v>67663</v>
      </c>
      <c r="BZ5" s="91">
        <f t="shared" si="2"/>
        <v>68028</v>
      </c>
      <c r="CA5" s="91">
        <f t="shared" si="2"/>
        <v>68393</v>
      </c>
      <c r="CB5" s="91">
        <f t="shared" si="2"/>
        <v>68759</v>
      </c>
      <c r="CC5" s="91">
        <f t="shared" si="2"/>
        <v>69124</v>
      </c>
      <c r="CD5" s="91">
        <f t="shared" si="2"/>
        <v>69489</v>
      </c>
      <c r="CE5" s="91">
        <f t="shared" si="2"/>
        <v>69854</v>
      </c>
      <c r="CF5" s="91">
        <f t="shared" si="2"/>
        <v>70220</v>
      </c>
      <c r="CG5" s="91">
        <f t="shared" si="2"/>
        <v>70585</v>
      </c>
      <c r="CH5" s="91">
        <f t="shared" si="2"/>
        <v>70950</v>
      </c>
      <c r="CI5" s="91">
        <f t="shared" si="2"/>
        <v>71315</v>
      </c>
      <c r="CJ5" s="91">
        <f t="shared" si="2"/>
        <v>71681</v>
      </c>
      <c r="CK5" s="91">
        <f t="shared" si="2"/>
        <v>72046</v>
      </c>
      <c r="CL5" s="91">
        <f t="shared" si="2"/>
        <v>72411</v>
      </c>
      <c r="CM5" s="91">
        <f t="shared" si="2"/>
        <v>72776</v>
      </c>
      <c r="CN5" s="91">
        <f t="shared" si="2"/>
        <v>73141</v>
      </c>
      <c r="CO5" s="91">
        <f t="shared" si="2"/>
        <v>73506</v>
      </c>
    </row>
    <row r="6" spans="1:93" s="20" customFormat="1" x14ac:dyDescent="0.2">
      <c r="A6" s="87"/>
      <c r="B6" s="34"/>
      <c r="D6" s="88"/>
      <c r="E6" s="20" t="s">
        <v>114</v>
      </c>
      <c r="G6" s="91">
        <f xml:space="preserve"> DATE( G4, 3, 31 )</f>
        <v>43921</v>
      </c>
      <c r="H6" s="115"/>
      <c r="I6" s="92"/>
      <c r="J6" s="93"/>
      <c r="K6" s="91">
        <f t="shared" ref="K6:AP6" si="3" xml:space="preserve"> DATE( K4, 3, 31 )</f>
        <v>43921</v>
      </c>
      <c r="L6" s="91">
        <f t="shared" si="3"/>
        <v>44286</v>
      </c>
      <c r="M6" s="91">
        <f t="shared" si="3"/>
        <v>44651</v>
      </c>
      <c r="N6" s="91">
        <f t="shared" si="3"/>
        <v>45016</v>
      </c>
      <c r="O6" s="91">
        <f t="shared" si="3"/>
        <v>45382</v>
      </c>
      <c r="P6" s="91">
        <f t="shared" si="3"/>
        <v>45747</v>
      </c>
      <c r="Q6" s="91">
        <f t="shared" si="3"/>
        <v>46112</v>
      </c>
      <c r="R6" s="91">
        <f t="shared" si="3"/>
        <v>46477</v>
      </c>
      <c r="S6" s="91">
        <f t="shared" si="3"/>
        <v>46843</v>
      </c>
      <c r="T6" s="91">
        <f t="shared" si="3"/>
        <v>47208</v>
      </c>
      <c r="U6" s="91">
        <f t="shared" si="3"/>
        <v>47573</v>
      </c>
      <c r="V6" s="91">
        <f t="shared" si="3"/>
        <v>47938</v>
      </c>
      <c r="W6" s="91">
        <f t="shared" si="3"/>
        <v>48304</v>
      </c>
      <c r="X6" s="91">
        <f t="shared" si="3"/>
        <v>48669</v>
      </c>
      <c r="Y6" s="91">
        <f t="shared" si="3"/>
        <v>49034</v>
      </c>
      <c r="Z6" s="91">
        <f t="shared" si="3"/>
        <v>49399</v>
      </c>
      <c r="AA6" s="91">
        <f t="shared" si="3"/>
        <v>49765</v>
      </c>
      <c r="AB6" s="91">
        <f t="shared" si="3"/>
        <v>50130</v>
      </c>
      <c r="AC6" s="91">
        <f t="shared" si="3"/>
        <v>50495</v>
      </c>
      <c r="AD6" s="91">
        <f t="shared" si="3"/>
        <v>50860</v>
      </c>
      <c r="AE6" s="91">
        <f t="shared" si="3"/>
        <v>51226</v>
      </c>
      <c r="AF6" s="91">
        <f t="shared" si="3"/>
        <v>51591</v>
      </c>
      <c r="AG6" s="91">
        <f t="shared" si="3"/>
        <v>51956</v>
      </c>
      <c r="AH6" s="91">
        <f t="shared" si="3"/>
        <v>52321</v>
      </c>
      <c r="AI6" s="91">
        <f t="shared" si="3"/>
        <v>52687</v>
      </c>
      <c r="AJ6" s="91">
        <f t="shared" si="3"/>
        <v>53052</v>
      </c>
      <c r="AK6" s="91">
        <f t="shared" si="3"/>
        <v>53417</v>
      </c>
      <c r="AL6" s="91">
        <f t="shared" si="3"/>
        <v>53782</v>
      </c>
      <c r="AM6" s="91">
        <f t="shared" si="3"/>
        <v>54148</v>
      </c>
      <c r="AN6" s="91">
        <f t="shared" si="3"/>
        <v>54513</v>
      </c>
      <c r="AO6" s="91">
        <f t="shared" si="3"/>
        <v>54878</v>
      </c>
      <c r="AP6" s="91">
        <f t="shared" si="3"/>
        <v>55243</v>
      </c>
      <c r="AQ6" s="91">
        <f t="shared" ref="AQ6:BV6" si="4" xml:space="preserve"> DATE( AQ4, 3, 31 )</f>
        <v>55609</v>
      </c>
      <c r="AR6" s="91">
        <f t="shared" si="4"/>
        <v>55974</v>
      </c>
      <c r="AS6" s="91">
        <f t="shared" si="4"/>
        <v>56339</v>
      </c>
      <c r="AT6" s="91">
        <f t="shared" si="4"/>
        <v>56704</v>
      </c>
      <c r="AU6" s="91">
        <f t="shared" si="4"/>
        <v>57070</v>
      </c>
      <c r="AV6" s="91">
        <f t="shared" si="4"/>
        <v>57435</v>
      </c>
      <c r="AW6" s="91">
        <f t="shared" si="4"/>
        <v>57800</v>
      </c>
      <c r="AX6" s="91">
        <f t="shared" si="4"/>
        <v>58165</v>
      </c>
      <c r="AY6" s="91">
        <f t="shared" si="4"/>
        <v>58531</v>
      </c>
      <c r="AZ6" s="91">
        <f t="shared" si="4"/>
        <v>58896</v>
      </c>
      <c r="BA6" s="91">
        <f t="shared" si="4"/>
        <v>59261</v>
      </c>
      <c r="BB6" s="91">
        <f t="shared" si="4"/>
        <v>59626</v>
      </c>
      <c r="BC6" s="91">
        <f t="shared" si="4"/>
        <v>59992</v>
      </c>
      <c r="BD6" s="91">
        <f t="shared" si="4"/>
        <v>60357</v>
      </c>
      <c r="BE6" s="91">
        <f t="shared" si="4"/>
        <v>60722</v>
      </c>
      <c r="BF6" s="91">
        <f t="shared" si="4"/>
        <v>61087</v>
      </c>
      <c r="BG6" s="91">
        <f t="shared" si="4"/>
        <v>61453</v>
      </c>
      <c r="BH6" s="91">
        <f t="shared" si="4"/>
        <v>61818</v>
      </c>
      <c r="BI6" s="91">
        <f t="shared" si="4"/>
        <v>62183</v>
      </c>
      <c r="BJ6" s="91">
        <f t="shared" si="4"/>
        <v>62548</v>
      </c>
      <c r="BK6" s="91">
        <f t="shared" si="4"/>
        <v>62914</v>
      </c>
      <c r="BL6" s="91">
        <f t="shared" si="4"/>
        <v>63279</v>
      </c>
      <c r="BM6" s="91">
        <f t="shared" si="4"/>
        <v>63644</v>
      </c>
      <c r="BN6" s="91">
        <f t="shared" si="4"/>
        <v>64009</v>
      </c>
      <c r="BO6" s="91">
        <f t="shared" si="4"/>
        <v>64375</v>
      </c>
      <c r="BP6" s="91">
        <f t="shared" si="4"/>
        <v>64740</v>
      </c>
      <c r="BQ6" s="91">
        <f t="shared" si="4"/>
        <v>65105</v>
      </c>
      <c r="BR6" s="91">
        <f t="shared" si="4"/>
        <v>65470</v>
      </c>
      <c r="BS6" s="91">
        <f t="shared" si="4"/>
        <v>65836</v>
      </c>
      <c r="BT6" s="91">
        <f t="shared" si="4"/>
        <v>66201</v>
      </c>
      <c r="BU6" s="91">
        <f t="shared" si="4"/>
        <v>66566</v>
      </c>
      <c r="BV6" s="91">
        <f t="shared" si="4"/>
        <v>66931</v>
      </c>
      <c r="BW6" s="91">
        <f t="shared" ref="BW6:CO6" si="5" xml:space="preserve"> DATE( BW4, 3, 31 )</f>
        <v>67297</v>
      </c>
      <c r="BX6" s="91">
        <f t="shared" si="5"/>
        <v>67662</v>
      </c>
      <c r="BY6" s="91">
        <f t="shared" si="5"/>
        <v>68027</v>
      </c>
      <c r="BZ6" s="91">
        <f t="shared" si="5"/>
        <v>68392</v>
      </c>
      <c r="CA6" s="91">
        <f t="shared" si="5"/>
        <v>68758</v>
      </c>
      <c r="CB6" s="91">
        <f t="shared" si="5"/>
        <v>69123</v>
      </c>
      <c r="CC6" s="91">
        <f t="shared" si="5"/>
        <v>69488</v>
      </c>
      <c r="CD6" s="91">
        <f t="shared" si="5"/>
        <v>69853</v>
      </c>
      <c r="CE6" s="91">
        <f t="shared" si="5"/>
        <v>70219</v>
      </c>
      <c r="CF6" s="91">
        <f t="shared" si="5"/>
        <v>70584</v>
      </c>
      <c r="CG6" s="91">
        <f t="shared" si="5"/>
        <v>70949</v>
      </c>
      <c r="CH6" s="91">
        <f t="shared" si="5"/>
        <v>71314</v>
      </c>
      <c r="CI6" s="91">
        <f t="shared" si="5"/>
        <v>71680</v>
      </c>
      <c r="CJ6" s="91">
        <f t="shared" si="5"/>
        <v>72045</v>
      </c>
      <c r="CK6" s="91">
        <f t="shared" si="5"/>
        <v>72410</v>
      </c>
      <c r="CL6" s="91">
        <f t="shared" si="5"/>
        <v>72775</v>
      </c>
      <c r="CM6" s="91">
        <f t="shared" si="5"/>
        <v>73140</v>
      </c>
      <c r="CN6" s="91">
        <f t="shared" si="5"/>
        <v>73505</v>
      </c>
      <c r="CO6" s="91">
        <f t="shared" si="5"/>
        <v>73870</v>
      </c>
    </row>
    <row r="7" spans="1:93" x14ac:dyDescent="0.2">
      <c r="E7" t="s">
        <v>111</v>
      </c>
      <c r="H7" s="116" t="s">
        <v>86</v>
      </c>
      <c r="I7" s="90"/>
      <c r="J7" s="82"/>
      <c r="K7" s="55">
        <f t="shared" ref="K7:AP7" si="6" xml:space="preserve"> K6 - K5 + 1</f>
        <v>366</v>
      </c>
      <c r="L7" s="55">
        <f t="shared" si="6"/>
        <v>365</v>
      </c>
      <c r="M7" s="55">
        <f t="shared" si="6"/>
        <v>365</v>
      </c>
      <c r="N7" s="55">
        <f t="shared" si="6"/>
        <v>365</v>
      </c>
      <c r="O7" s="55">
        <f t="shared" si="6"/>
        <v>366</v>
      </c>
      <c r="P7" s="55">
        <f t="shared" si="6"/>
        <v>365</v>
      </c>
      <c r="Q7" s="55">
        <f t="shared" si="6"/>
        <v>365</v>
      </c>
      <c r="R7" s="55">
        <f t="shared" si="6"/>
        <v>365</v>
      </c>
      <c r="S7" s="55">
        <f t="shared" si="6"/>
        <v>366</v>
      </c>
      <c r="T7" s="55">
        <f t="shared" si="6"/>
        <v>365</v>
      </c>
      <c r="U7" s="55">
        <f t="shared" si="6"/>
        <v>365</v>
      </c>
      <c r="V7" s="55">
        <f t="shared" si="6"/>
        <v>365</v>
      </c>
      <c r="W7" s="55">
        <f t="shared" si="6"/>
        <v>366</v>
      </c>
      <c r="X7" s="55">
        <f t="shared" si="6"/>
        <v>365</v>
      </c>
      <c r="Y7" s="55">
        <f t="shared" si="6"/>
        <v>365</v>
      </c>
      <c r="Z7" s="55">
        <f t="shared" si="6"/>
        <v>365</v>
      </c>
      <c r="AA7" s="55">
        <f t="shared" si="6"/>
        <v>366</v>
      </c>
      <c r="AB7" s="55">
        <f t="shared" si="6"/>
        <v>365</v>
      </c>
      <c r="AC7" s="55">
        <f t="shared" si="6"/>
        <v>365</v>
      </c>
      <c r="AD7" s="55">
        <f t="shared" si="6"/>
        <v>365</v>
      </c>
      <c r="AE7" s="55">
        <f t="shared" si="6"/>
        <v>366</v>
      </c>
      <c r="AF7" s="55">
        <f t="shared" si="6"/>
        <v>365</v>
      </c>
      <c r="AG7" s="55">
        <f t="shared" si="6"/>
        <v>365</v>
      </c>
      <c r="AH7" s="55">
        <f t="shared" si="6"/>
        <v>365</v>
      </c>
      <c r="AI7" s="55">
        <f t="shared" si="6"/>
        <v>366</v>
      </c>
      <c r="AJ7" s="55">
        <f t="shared" si="6"/>
        <v>365</v>
      </c>
      <c r="AK7" s="55">
        <f t="shared" si="6"/>
        <v>365</v>
      </c>
      <c r="AL7" s="55">
        <f t="shared" si="6"/>
        <v>365</v>
      </c>
      <c r="AM7" s="55">
        <f t="shared" si="6"/>
        <v>366</v>
      </c>
      <c r="AN7" s="55">
        <f t="shared" si="6"/>
        <v>365</v>
      </c>
      <c r="AO7" s="55">
        <f t="shared" si="6"/>
        <v>365</v>
      </c>
      <c r="AP7" s="55">
        <f t="shared" si="6"/>
        <v>365</v>
      </c>
      <c r="AQ7" s="55">
        <f t="shared" ref="AQ7:BV7" si="7" xml:space="preserve"> AQ6 - AQ5 + 1</f>
        <v>366</v>
      </c>
      <c r="AR7" s="55">
        <f t="shared" si="7"/>
        <v>365</v>
      </c>
      <c r="AS7" s="55">
        <f t="shared" si="7"/>
        <v>365</v>
      </c>
      <c r="AT7" s="55">
        <f t="shared" si="7"/>
        <v>365</v>
      </c>
      <c r="AU7" s="55">
        <f t="shared" si="7"/>
        <v>366</v>
      </c>
      <c r="AV7" s="55">
        <f t="shared" si="7"/>
        <v>365</v>
      </c>
      <c r="AW7" s="55">
        <f t="shared" si="7"/>
        <v>365</v>
      </c>
      <c r="AX7" s="55">
        <f t="shared" si="7"/>
        <v>365</v>
      </c>
      <c r="AY7" s="55">
        <f t="shared" si="7"/>
        <v>366</v>
      </c>
      <c r="AZ7" s="55">
        <f t="shared" si="7"/>
        <v>365</v>
      </c>
      <c r="BA7" s="55">
        <f t="shared" si="7"/>
        <v>365</v>
      </c>
      <c r="BB7" s="55">
        <f t="shared" si="7"/>
        <v>365</v>
      </c>
      <c r="BC7" s="55">
        <f t="shared" si="7"/>
        <v>366</v>
      </c>
      <c r="BD7" s="55">
        <f t="shared" si="7"/>
        <v>365</v>
      </c>
      <c r="BE7" s="55">
        <f t="shared" si="7"/>
        <v>365</v>
      </c>
      <c r="BF7" s="55">
        <f t="shared" si="7"/>
        <v>365</v>
      </c>
      <c r="BG7" s="55">
        <f t="shared" si="7"/>
        <v>366</v>
      </c>
      <c r="BH7" s="55">
        <f t="shared" si="7"/>
        <v>365</v>
      </c>
      <c r="BI7" s="55">
        <f t="shared" si="7"/>
        <v>365</v>
      </c>
      <c r="BJ7" s="55">
        <f t="shared" si="7"/>
        <v>365</v>
      </c>
      <c r="BK7" s="55">
        <f t="shared" si="7"/>
        <v>366</v>
      </c>
      <c r="BL7" s="55">
        <f t="shared" si="7"/>
        <v>365</v>
      </c>
      <c r="BM7" s="55">
        <f t="shared" si="7"/>
        <v>365</v>
      </c>
      <c r="BN7" s="55">
        <f t="shared" si="7"/>
        <v>365</v>
      </c>
      <c r="BO7" s="55">
        <f t="shared" si="7"/>
        <v>366</v>
      </c>
      <c r="BP7" s="55">
        <f t="shared" si="7"/>
        <v>365</v>
      </c>
      <c r="BQ7" s="55">
        <f t="shared" si="7"/>
        <v>365</v>
      </c>
      <c r="BR7" s="55">
        <f t="shared" si="7"/>
        <v>365</v>
      </c>
      <c r="BS7" s="55">
        <f t="shared" si="7"/>
        <v>366</v>
      </c>
      <c r="BT7" s="55">
        <f t="shared" si="7"/>
        <v>365</v>
      </c>
      <c r="BU7" s="55">
        <f t="shared" si="7"/>
        <v>365</v>
      </c>
      <c r="BV7" s="55">
        <f t="shared" si="7"/>
        <v>365</v>
      </c>
      <c r="BW7" s="55">
        <f t="shared" ref="BW7:CO7" si="8" xml:space="preserve"> BW6 - BW5 + 1</f>
        <v>366</v>
      </c>
      <c r="BX7" s="55">
        <f t="shared" si="8"/>
        <v>365</v>
      </c>
      <c r="BY7" s="55">
        <f t="shared" si="8"/>
        <v>365</v>
      </c>
      <c r="BZ7" s="55">
        <f t="shared" si="8"/>
        <v>365</v>
      </c>
      <c r="CA7" s="55">
        <f t="shared" si="8"/>
        <v>366</v>
      </c>
      <c r="CB7" s="55">
        <f t="shared" si="8"/>
        <v>365</v>
      </c>
      <c r="CC7" s="55">
        <f t="shared" si="8"/>
        <v>365</v>
      </c>
      <c r="CD7" s="55">
        <f t="shared" si="8"/>
        <v>365</v>
      </c>
      <c r="CE7" s="55">
        <f t="shared" si="8"/>
        <v>366</v>
      </c>
      <c r="CF7" s="55">
        <f t="shared" si="8"/>
        <v>365</v>
      </c>
      <c r="CG7" s="55">
        <f t="shared" si="8"/>
        <v>365</v>
      </c>
      <c r="CH7" s="55">
        <f t="shared" si="8"/>
        <v>365</v>
      </c>
      <c r="CI7" s="55">
        <f t="shared" si="8"/>
        <v>366</v>
      </c>
      <c r="CJ7" s="55">
        <f t="shared" si="8"/>
        <v>365</v>
      </c>
      <c r="CK7" s="55">
        <f t="shared" si="8"/>
        <v>365</v>
      </c>
      <c r="CL7" s="55">
        <f t="shared" si="8"/>
        <v>365</v>
      </c>
      <c r="CM7" s="55">
        <f t="shared" si="8"/>
        <v>365</v>
      </c>
      <c r="CN7" s="55">
        <f t="shared" si="8"/>
        <v>365</v>
      </c>
      <c r="CO7" s="55">
        <f t="shared" si="8"/>
        <v>365</v>
      </c>
    </row>
    <row r="8" spans="1:93" ht="3" customHeight="1" x14ac:dyDescent="0.2">
      <c r="A8" s="14"/>
      <c r="B8" s="14"/>
      <c r="C8" s="7"/>
      <c r="D8" s="73"/>
      <c r="E8" s="16"/>
      <c r="F8" s="17"/>
      <c r="G8" s="16"/>
      <c r="H8" s="113"/>
      <c r="I8" s="76"/>
      <c r="J8" s="7"/>
      <c r="K8" s="16"/>
    </row>
    <row r="9" spans="1:93" ht="13.5" thickBot="1" x14ac:dyDescent="0.25">
      <c r="A9" s="58" t="s">
        <v>92</v>
      </c>
      <c r="B9" s="9"/>
      <c r="C9" s="8"/>
      <c r="D9" s="72"/>
      <c r="E9" s="11"/>
      <c r="F9" s="12"/>
      <c r="G9" s="12"/>
      <c r="H9" s="12"/>
      <c r="I9" s="12"/>
      <c r="J9" s="13"/>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row>
    <row r="10" spans="1:93" ht="3" customHeight="1" outlineLevel="1" thickTop="1" x14ac:dyDescent="0.2">
      <c r="A10" s="14"/>
      <c r="B10" s="14"/>
      <c r="C10" s="7"/>
      <c r="D10" s="73"/>
      <c r="E10" s="16"/>
      <c r="F10" s="17"/>
      <c r="G10" s="16"/>
      <c r="H10" s="113"/>
      <c r="I10" s="76"/>
      <c r="J10" s="13"/>
      <c r="K10" s="16"/>
    </row>
    <row r="11" spans="1:93" outlineLevel="1" x14ac:dyDescent="0.2">
      <c r="B11" s="61" t="s">
        <v>98</v>
      </c>
    </row>
    <row r="12" spans="1:93" outlineLevel="1" x14ac:dyDescent="0.2">
      <c r="C12" s="34"/>
      <c r="D12" s="39" t="s">
        <v>83</v>
      </c>
    </row>
    <row r="13" spans="1:93" outlineLevel="1" x14ac:dyDescent="0.2">
      <c r="E13" s="18" t="str">
        <f xml:space="preserve"> UserInput!E29 &amp; " - " &amp; LOWER( D$12 )</f>
        <v>Flat - occupants - occupancy</v>
      </c>
      <c r="G13" s="66">
        <f xml:space="preserve"> UserInput!G29</f>
        <v>2.2400000000000002</v>
      </c>
      <c r="H13" s="118" t="str">
        <f xml:space="preserve"> UserInput!H29</f>
        <v>People</v>
      </c>
      <c r="I13" s="79"/>
    </row>
    <row r="14" spans="1:93" outlineLevel="1" x14ac:dyDescent="0.2">
      <c r="E14" s="18" t="str">
        <f xml:space="preserve"> UserInput!E30 &amp; " - " &amp; LOWER( D$12 )</f>
        <v>Terrace - occupants - occupancy</v>
      </c>
      <c r="G14" s="66">
        <f xml:space="preserve"> UserInput!G30</f>
        <v>2.2400000000000002</v>
      </c>
      <c r="H14" s="118" t="str">
        <f xml:space="preserve"> UserInput!H30</f>
        <v>People</v>
      </c>
      <c r="I14" s="79"/>
    </row>
    <row r="15" spans="1:93" outlineLevel="1" x14ac:dyDescent="0.2">
      <c r="E15" s="18" t="str">
        <f xml:space="preserve"> UserInput!E31 &amp; " - " &amp; LOWER( D$12 )</f>
        <v>Semi - occupants - occupancy</v>
      </c>
      <c r="G15" s="66">
        <f xml:space="preserve"> UserInput!G31</f>
        <v>2.4900000000000002</v>
      </c>
      <c r="H15" s="118" t="str">
        <f xml:space="preserve"> UserInput!H31</f>
        <v>People</v>
      </c>
      <c r="I15" s="79"/>
    </row>
    <row r="16" spans="1:93" outlineLevel="1" x14ac:dyDescent="0.2">
      <c r="E16" s="18" t="str">
        <f xml:space="preserve"> UserInput!E32 &amp; " - " &amp; LOWER( D$12 )</f>
        <v>Detached - occupants - occupancy</v>
      </c>
      <c r="G16" s="66">
        <f xml:space="preserve"> UserInput!G32</f>
        <v>2.6</v>
      </c>
      <c r="H16" s="118" t="str">
        <f xml:space="preserve"> UserInput!H32</f>
        <v>People</v>
      </c>
      <c r="I16" s="79"/>
    </row>
    <row r="17" spans="1:93" outlineLevel="1" x14ac:dyDescent="0.2">
      <c r="C17" s="34"/>
      <c r="E17" s="18" t="str">
        <f xml:space="preserve"> UserInput!E33</f>
        <v>Per Capita Consumption</v>
      </c>
      <c r="G17" s="19">
        <f xml:space="preserve"> UserInput!G33</f>
        <v>104.77298469224148</v>
      </c>
      <c r="H17" s="118" t="str">
        <f xml:space="preserve"> UserInput!H33</f>
        <v>l/p/day</v>
      </c>
      <c r="I17" s="79"/>
    </row>
    <row r="18" spans="1:93" outlineLevel="1" x14ac:dyDescent="0.2">
      <c r="D18" s="39" t="s">
        <v>94</v>
      </c>
    </row>
    <row r="19" spans="1:93" outlineLevel="1" x14ac:dyDescent="0.2">
      <c r="E19" s="20" t="str">
        <f xml:space="preserve"> UserInput!E29 &amp; " - " &amp; LOWER( $D$18 )</f>
        <v>Flat - occupants - consumption per property</v>
      </c>
      <c r="G19" s="67">
        <f xml:space="preserve"> G$17 * G13 / 1000</f>
        <v>0.23469148571062093</v>
      </c>
      <c r="H19" s="117" t="s">
        <v>93</v>
      </c>
    </row>
    <row r="20" spans="1:93" outlineLevel="1" x14ac:dyDescent="0.2">
      <c r="E20" s="20" t="str">
        <f xml:space="preserve"> UserInput!E30 &amp; " - " &amp; LOWER( $D$18 )</f>
        <v>Terrace - occupants - consumption per property</v>
      </c>
      <c r="G20" s="67">
        <f xml:space="preserve"> G$17 * G14 / 1000</f>
        <v>0.23469148571062093</v>
      </c>
      <c r="H20" s="117" t="s">
        <v>93</v>
      </c>
    </row>
    <row r="21" spans="1:93" outlineLevel="1" x14ac:dyDescent="0.2">
      <c r="E21" s="20" t="str">
        <f xml:space="preserve"> UserInput!E31 &amp; " - " &amp; LOWER( $D$18 )</f>
        <v>Semi - occupants - consumption per property</v>
      </c>
      <c r="G21" s="67">
        <f xml:space="preserve"> G$17 * G15 / 1000</f>
        <v>0.26088473188368128</v>
      </c>
      <c r="H21" s="117" t="s">
        <v>93</v>
      </c>
    </row>
    <row r="22" spans="1:93" outlineLevel="1" x14ac:dyDescent="0.2">
      <c r="E22" s="20" t="str">
        <f xml:space="preserve"> UserInput!E32 &amp; " - " &amp; LOWER( $D$18 )</f>
        <v>Detached - occupants - consumption per property</v>
      </c>
      <c r="G22" s="67">
        <f xml:space="preserve"> G$17 * G16 / 1000</f>
        <v>0.27240976019982788</v>
      </c>
      <c r="H22" s="117" t="s">
        <v>93</v>
      </c>
    </row>
    <row r="23" spans="1:93" ht="7.5" customHeight="1" outlineLevel="1" x14ac:dyDescent="0.2"/>
    <row r="24" spans="1:93" outlineLevel="1" x14ac:dyDescent="0.2">
      <c r="E24" t="s">
        <v>184</v>
      </c>
      <c r="G24" s="147">
        <f xml:space="preserve"> SUMPRODUCT( $G19:$G22, $G$41:$G$44 )</f>
        <v>20.082885705808849</v>
      </c>
      <c r="H24" s="117" t="s">
        <v>181</v>
      </c>
      <c r="K24" s="55">
        <f xml:space="preserve"> SUMPRODUCT( $G19:$G22, $G$41:$G$44 ) * K$7</f>
        <v>7350.3361683260391</v>
      </c>
      <c r="L24" s="55">
        <f t="shared" ref="L24:BW24" si="9" xml:space="preserve"> SUMPRODUCT( $G19:$G22, $G$41:$G$44 ) * L$7</f>
        <v>7330.2532826202296</v>
      </c>
      <c r="M24" s="55">
        <f t="shared" si="9"/>
        <v>7330.2532826202296</v>
      </c>
      <c r="N24" s="55">
        <f t="shared" si="9"/>
        <v>7330.2532826202296</v>
      </c>
      <c r="O24" s="55">
        <f t="shared" si="9"/>
        <v>7350.3361683260391</v>
      </c>
      <c r="P24" s="55">
        <f t="shared" si="9"/>
        <v>7330.2532826202296</v>
      </c>
      <c r="Q24" s="55">
        <f t="shared" si="9"/>
        <v>7330.2532826202296</v>
      </c>
      <c r="R24" s="55">
        <f t="shared" si="9"/>
        <v>7330.2532826202296</v>
      </c>
      <c r="S24" s="55">
        <f t="shared" si="9"/>
        <v>7350.3361683260391</v>
      </c>
      <c r="T24" s="55">
        <f t="shared" si="9"/>
        <v>7330.2532826202296</v>
      </c>
      <c r="U24" s="55">
        <f t="shared" si="9"/>
        <v>7330.2532826202296</v>
      </c>
      <c r="V24" s="55">
        <f t="shared" si="9"/>
        <v>7330.2532826202296</v>
      </c>
      <c r="W24" s="55">
        <f t="shared" si="9"/>
        <v>7350.3361683260391</v>
      </c>
      <c r="X24" s="55">
        <f t="shared" si="9"/>
        <v>7330.2532826202296</v>
      </c>
      <c r="Y24" s="55">
        <f t="shared" si="9"/>
        <v>7330.2532826202296</v>
      </c>
      <c r="Z24" s="55">
        <f t="shared" si="9"/>
        <v>7330.2532826202296</v>
      </c>
      <c r="AA24" s="55">
        <f t="shared" si="9"/>
        <v>7350.3361683260391</v>
      </c>
      <c r="AB24" s="55">
        <f t="shared" si="9"/>
        <v>7330.2532826202296</v>
      </c>
      <c r="AC24" s="55">
        <f t="shared" si="9"/>
        <v>7330.2532826202296</v>
      </c>
      <c r="AD24" s="55">
        <f t="shared" si="9"/>
        <v>7330.2532826202296</v>
      </c>
      <c r="AE24" s="55">
        <f t="shared" si="9"/>
        <v>7350.3361683260391</v>
      </c>
      <c r="AF24" s="55">
        <f t="shared" si="9"/>
        <v>7330.2532826202296</v>
      </c>
      <c r="AG24" s="55">
        <f t="shared" si="9"/>
        <v>7330.2532826202296</v>
      </c>
      <c r="AH24" s="55">
        <f t="shared" si="9"/>
        <v>7330.2532826202296</v>
      </c>
      <c r="AI24" s="55">
        <f t="shared" si="9"/>
        <v>7350.3361683260391</v>
      </c>
      <c r="AJ24" s="55">
        <f t="shared" si="9"/>
        <v>7330.2532826202296</v>
      </c>
      <c r="AK24" s="55">
        <f t="shared" si="9"/>
        <v>7330.2532826202296</v>
      </c>
      <c r="AL24" s="55">
        <f t="shared" si="9"/>
        <v>7330.2532826202296</v>
      </c>
      <c r="AM24" s="55">
        <f t="shared" si="9"/>
        <v>7350.3361683260391</v>
      </c>
      <c r="AN24" s="55">
        <f t="shared" si="9"/>
        <v>7330.2532826202296</v>
      </c>
      <c r="AO24" s="55">
        <f t="shared" si="9"/>
        <v>7330.2532826202296</v>
      </c>
      <c r="AP24" s="55">
        <f t="shared" si="9"/>
        <v>7330.2532826202296</v>
      </c>
      <c r="AQ24" s="55">
        <f t="shared" si="9"/>
        <v>7350.3361683260391</v>
      </c>
      <c r="AR24" s="55">
        <f t="shared" si="9"/>
        <v>7330.2532826202296</v>
      </c>
      <c r="AS24" s="55">
        <f t="shared" si="9"/>
        <v>7330.2532826202296</v>
      </c>
      <c r="AT24" s="55">
        <f t="shared" si="9"/>
        <v>7330.2532826202296</v>
      </c>
      <c r="AU24" s="55">
        <f t="shared" si="9"/>
        <v>7350.3361683260391</v>
      </c>
      <c r="AV24" s="55">
        <f t="shared" si="9"/>
        <v>7330.2532826202296</v>
      </c>
      <c r="AW24" s="55">
        <f t="shared" si="9"/>
        <v>7330.2532826202296</v>
      </c>
      <c r="AX24" s="55">
        <f t="shared" si="9"/>
        <v>7330.2532826202296</v>
      </c>
      <c r="AY24" s="55">
        <f t="shared" si="9"/>
        <v>7350.3361683260391</v>
      </c>
      <c r="AZ24" s="55">
        <f t="shared" si="9"/>
        <v>7330.2532826202296</v>
      </c>
      <c r="BA24" s="55">
        <f t="shared" si="9"/>
        <v>7330.2532826202296</v>
      </c>
      <c r="BB24" s="55">
        <f t="shared" si="9"/>
        <v>7330.2532826202296</v>
      </c>
      <c r="BC24" s="55">
        <f t="shared" si="9"/>
        <v>7350.3361683260391</v>
      </c>
      <c r="BD24" s="55">
        <f t="shared" si="9"/>
        <v>7330.2532826202296</v>
      </c>
      <c r="BE24" s="55">
        <f t="shared" si="9"/>
        <v>7330.2532826202296</v>
      </c>
      <c r="BF24" s="55">
        <f t="shared" si="9"/>
        <v>7330.2532826202296</v>
      </c>
      <c r="BG24" s="55">
        <f t="shared" si="9"/>
        <v>7350.3361683260391</v>
      </c>
      <c r="BH24" s="55">
        <f t="shared" si="9"/>
        <v>7330.2532826202296</v>
      </c>
      <c r="BI24" s="55">
        <f t="shared" si="9"/>
        <v>7330.2532826202296</v>
      </c>
      <c r="BJ24" s="55">
        <f t="shared" si="9"/>
        <v>7330.2532826202296</v>
      </c>
      <c r="BK24" s="55">
        <f t="shared" si="9"/>
        <v>7350.3361683260391</v>
      </c>
      <c r="BL24" s="55">
        <f t="shared" si="9"/>
        <v>7330.2532826202296</v>
      </c>
      <c r="BM24" s="55">
        <f t="shared" si="9"/>
        <v>7330.2532826202296</v>
      </c>
      <c r="BN24" s="55">
        <f t="shared" si="9"/>
        <v>7330.2532826202296</v>
      </c>
      <c r="BO24" s="55">
        <f t="shared" si="9"/>
        <v>7350.3361683260391</v>
      </c>
      <c r="BP24" s="55">
        <f t="shared" si="9"/>
        <v>7330.2532826202296</v>
      </c>
      <c r="BQ24" s="55">
        <f t="shared" si="9"/>
        <v>7330.2532826202296</v>
      </c>
      <c r="BR24" s="55">
        <f t="shared" si="9"/>
        <v>7330.2532826202296</v>
      </c>
      <c r="BS24" s="55">
        <f t="shared" si="9"/>
        <v>7350.3361683260391</v>
      </c>
      <c r="BT24" s="55">
        <f t="shared" si="9"/>
        <v>7330.2532826202296</v>
      </c>
      <c r="BU24" s="55">
        <f t="shared" si="9"/>
        <v>7330.2532826202296</v>
      </c>
      <c r="BV24" s="55">
        <f t="shared" si="9"/>
        <v>7330.2532826202296</v>
      </c>
      <c r="BW24" s="55">
        <f t="shared" si="9"/>
        <v>7350.3361683260391</v>
      </c>
      <c r="BX24" s="55">
        <f t="shared" ref="BX24:CO24" si="10" xml:space="preserve"> SUMPRODUCT( $G19:$G22, $G$41:$G$44 ) * BX$7</f>
        <v>7330.2532826202296</v>
      </c>
      <c r="BY24" s="55">
        <f t="shared" si="10"/>
        <v>7330.2532826202296</v>
      </c>
      <c r="BZ24" s="55">
        <f t="shared" si="10"/>
        <v>7330.2532826202296</v>
      </c>
      <c r="CA24" s="55">
        <f t="shared" si="10"/>
        <v>7350.3361683260391</v>
      </c>
      <c r="CB24" s="55">
        <f t="shared" si="10"/>
        <v>7330.2532826202296</v>
      </c>
      <c r="CC24" s="55">
        <f t="shared" si="10"/>
        <v>7330.2532826202296</v>
      </c>
      <c r="CD24" s="55">
        <f t="shared" si="10"/>
        <v>7330.2532826202296</v>
      </c>
      <c r="CE24" s="55">
        <f t="shared" si="10"/>
        <v>7350.3361683260391</v>
      </c>
      <c r="CF24" s="55">
        <f t="shared" si="10"/>
        <v>7330.2532826202296</v>
      </c>
      <c r="CG24" s="55">
        <f t="shared" si="10"/>
        <v>7330.2532826202296</v>
      </c>
      <c r="CH24" s="55">
        <f t="shared" si="10"/>
        <v>7330.2532826202296</v>
      </c>
      <c r="CI24" s="55">
        <f t="shared" si="10"/>
        <v>7350.3361683260391</v>
      </c>
      <c r="CJ24" s="55">
        <f t="shared" si="10"/>
        <v>7330.2532826202296</v>
      </c>
      <c r="CK24" s="55">
        <f t="shared" si="10"/>
        <v>7330.2532826202296</v>
      </c>
      <c r="CL24" s="55">
        <f t="shared" si="10"/>
        <v>7330.2532826202296</v>
      </c>
      <c r="CM24" s="55">
        <f t="shared" si="10"/>
        <v>7330.2532826202296</v>
      </c>
      <c r="CN24" s="55">
        <f t="shared" si="10"/>
        <v>7330.2532826202296</v>
      </c>
      <c r="CO24" s="55">
        <f t="shared" si="10"/>
        <v>7330.2532826202296</v>
      </c>
    </row>
    <row r="25" spans="1:93" ht="6.75" customHeight="1" outlineLevel="1" x14ac:dyDescent="0.2"/>
    <row r="26" spans="1:93" outlineLevel="1" x14ac:dyDescent="0.2">
      <c r="B26" s="61" t="s">
        <v>97</v>
      </c>
    </row>
    <row r="27" spans="1:93" outlineLevel="1" x14ac:dyDescent="0.2">
      <c r="E27" s="18" t="str">
        <f xml:space="preserve"> InpS!E6</f>
        <v>CPIH (November, lagged)</v>
      </c>
      <c r="F27" s="18">
        <f xml:space="preserve"> InpS!F6</f>
        <v>0</v>
      </c>
      <c r="G27" s="18">
        <f xml:space="preserve"> InpS!G6</f>
        <v>0</v>
      </c>
      <c r="H27" s="119" t="str">
        <f xml:space="preserve"> InpS!H6</f>
        <v>%</v>
      </c>
      <c r="I27" s="80"/>
      <c r="K27" s="60">
        <f xml:space="preserve"> InpS!K6</f>
        <v>2.1012416427889313E-2</v>
      </c>
      <c r="L27" s="60">
        <f xml:space="preserve"> InpS!L6</f>
        <v>1.4967259120673537E-2</v>
      </c>
      <c r="M27" s="60">
        <f xml:space="preserve"> InpS!M6</f>
        <v>1.2984074892714137E-2</v>
      </c>
      <c r="N27" s="60">
        <f xml:space="preserve"> InpS!N6</f>
        <v>1.5791984753078081E-2</v>
      </c>
      <c r="O27" s="60">
        <f xml:space="preserve"> InpS!O6</f>
        <v>1.8116608846002968E-2</v>
      </c>
      <c r="P27" s="60">
        <f xml:space="preserve"> InpS!P6</f>
        <v>1.8809443883863297E-2</v>
      </c>
      <c r="Q27" s="60">
        <f xml:space="preserve"> InpS!Q6</f>
        <v>1.9001246133963257E-2</v>
      </c>
      <c r="R27" s="60">
        <f xml:space="preserve"> InpS!R6</f>
        <v>1.9581687447104645E-2</v>
      </c>
      <c r="S27" s="60">
        <f xml:space="preserve"> InpS!S6</f>
        <v>1.9996805127965978E-2</v>
      </c>
      <c r="T27" s="60">
        <f xml:space="preserve"> InpS!T6</f>
        <v>1.9996805127965978E-2</v>
      </c>
      <c r="U27" s="60">
        <f xml:space="preserve"> InpS!U6</f>
        <v>1.9996805127965978E-2</v>
      </c>
      <c r="V27" s="60">
        <f xml:space="preserve"> InpS!V6</f>
        <v>1.9996805127965978E-2</v>
      </c>
      <c r="W27" s="60">
        <f xml:space="preserve"> InpS!W6</f>
        <v>1.9996805127965978E-2</v>
      </c>
      <c r="X27" s="60">
        <f xml:space="preserve"> InpS!X6</f>
        <v>1.9996805127965978E-2</v>
      </c>
      <c r="Y27" s="60">
        <f xml:space="preserve"> InpS!Y6</f>
        <v>1.9996805127965978E-2</v>
      </c>
      <c r="Z27" s="60">
        <f xml:space="preserve"> InpS!Z6</f>
        <v>1.9996805127965978E-2</v>
      </c>
      <c r="AA27" s="60">
        <f xml:space="preserve"> InpS!AA6</f>
        <v>1.9996805127965978E-2</v>
      </c>
      <c r="AB27" s="60">
        <f xml:space="preserve"> InpS!AB6</f>
        <v>1.9996805127965978E-2</v>
      </c>
      <c r="AC27" s="60">
        <f xml:space="preserve"> InpS!AC6</f>
        <v>1.9996805127965978E-2</v>
      </c>
      <c r="AD27" s="60">
        <f xml:space="preserve"> InpS!AD6</f>
        <v>1.9996805127965978E-2</v>
      </c>
      <c r="AE27" s="60">
        <f xml:space="preserve"> InpS!AE6</f>
        <v>1.9996805127965978E-2</v>
      </c>
      <c r="AF27" s="60">
        <f xml:space="preserve"> InpS!AF6</f>
        <v>1.9996805127965978E-2</v>
      </c>
      <c r="AG27" s="60">
        <f xml:space="preserve"> InpS!AG6</f>
        <v>1.9996805127965978E-2</v>
      </c>
      <c r="AH27" s="60">
        <f xml:space="preserve"> InpS!AH6</f>
        <v>1.9996805127965978E-2</v>
      </c>
      <c r="AI27" s="60">
        <f xml:space="preserve"> InpS!AI6</f>
        <v>1.9996805127965978E-2</v>
      </c>
      <c r="AJ27" s="60">
        <f xml:space="preserve"> InpS!AJ6</f>
        <v>1.9996805127965978E-2</v>
      </c>
      <c r="AK27" s="60">
        <f xml:space="preserve"> InpS!AK6</f>
        <v>1.9996805127965978E-2</v>
      </c>
      <c r="AL27" s="60">
        <f xml:space="preserve"> InpS!AL6</f>
        <v>1.9996805127965978E-2</v>
      </c>
      <c r="AM27" s="60">
        <f xml:space="preserve"> InpS!AM6</f>
        <v>1.9996805127965978E-2</v>
      </c>
      <c r="AN27" s="60">
        <f xml:space="preserve"> InpS!AN6</f>
        <v>1.9996805127965978E-2</v>
      </c>
      <c r="AO27" s="60">
        <f xml:space="preserve"> InpS!AO6</f>
        <v>1.9996805127965978E-2</v>
      </c>
      <c r="AP27" s="60">
        <f xml:space="preserve"> InpS!AP6</f>
        <v>1.9996805127965978E-2</v>
      </c>
      <c r="AQ27" s="60">
        <f xml:space="preserve"> InpS!AQ6</f>
        <v>1.9996805127965978E-2</v>
      </c>
      <c r="AR27" s="60">
        <f xml:space="preserve"> InpS!AR6</f>
        <v>1.9996805127965978E-2</v>
      </c>
      <c r="AS27" s="60">
        <f xml:space="preserve"> InpS!AS6</f>
        <v>1.9996805127965978E-2</v>
      </c>
      <c r="AT27" s="60">
        <f xml:space="preserve"> InpS!AT6</f>
        <v>1.9996805127965978E-2</v>
      </c>
      <c r="AU27" s="60">
        <f xml:space="preserve"> InpS!AU6</f>
        <v>1.9996805127965978E-2</v>
      </c>
      <c r="AV27" s="60">
        <f xml:space="preserve"> InpS!AV6</f>
        <v>1.9996805127965978E-2</v>
      </c>
      <c r="AW27" s="60">
        <f xml:space="preserve"> InpS!AW6</f>
        <v>1.9996805127965978E-2</v>
      </c>
      <c r="AX27" s="60">
        <f xml:space="preserve"> InpS!AX6</f>
        <v>1.9996805127965978E-2</v>
      </c>
      <c r="AY27" s="60">
        <f xml:space="preserve"> InpS!AY6</f>
        <v>1.9996805127965978E-2</v>
      </c>
      <c r="AZ27" s="60">
        <f xml:space="preserve"> InpS!AZ6</f>
        <v>1.9996805127965978E-2</v>
      </c>
      <c r="BA27" s="60">
        <f xml:space="preserve"> InpS!BA6</f>
        <v>1.9996805127965978E-2</v>
      </c>
      <c r="BB27" s="60">
        <f xml:space="preserve"> InpS!BB6</f>
        <v>1.9996805127965978E-2</v>
      </c>
      <c r="BC27" s="60">
        <f xml:space="preserve"> InpS!BC6</f>
        <v>1.9996805127965978E-2</v>
      </c>
      <c r="BD27" s="60">
        <f xml:space="preserve"> InpS!BD6</f>
        <v>1.9996805127965978E-2</v>
      </c>
      <c r="BE27" s="60">
        <f xml:space="preserve"> InpS!BE6</f>
        <v>1.9996805127965978E-2</v>
      </c>
      <c r="BF27" s="60">
        <f xml:space="preserve"> InpS!BF6</f>
        <v>1.9996805127965978E-2</v>
      </c>
      <c r="BG27" s="60">
        <f xml:space="preserve"> InpS!BG6</f>
        <v>1.9996805127965978E-2</v>
      </c>
      <c r="BH27" s="60">
        <f xml:space="preserve"> InpS!BH6</f>
        <v>1.9996805127965978E-2</v>
      </c>
      <c r="BI27" s="60">
        <f xml:space="preserve"> InpS!BI6</f>
        <v>1.9996805127965978E-2</v>
      </c>
      <c r="BJ27" s="60">
        <f xml:space="preserve"> InpS!BJ6</f>
        <v>1.9996805127965978E-2</v>
      </c>
      <c r="BK27" s="60">
        <f xml:space="preserve"> InpS!BK6</f>
        <v>1.9996805127965978E-2</v>
      </c>
      <c r="BL27" s="60">
        <f xml:space="preserve"> InpS!BL6</f>
        <v>1.9996805127965978E-2</v>
      </c>
      <c r="BM27" s="60">
        <f xml:space="preserve"> InpS!BM6</f>
        <v>1.9996805127965978E-2</v>
      </c>
      <c r="BN27" s="60">
        <f xml:space="preserve"> InpS!BN6</f>
        <v>1.9996805127965978E-2</v>
      </c>
      <c r="BO27" s="60">
        <f xml:space="preserve"> InpS!BO6</f>
        <v>1.9996805127965978E-2</v>
      </c>
      <c r="BP27" s="60">
        <f xml:space="preserve"> InpS!BP6</f>
        <v>1.9996805127965978E-2</v>
      </c>
      <c r="BQ27" s="60">
        <f xml:space="preserve"> InpS!BQ6</f>
        <v>1.9996805127965978E-2</v>
      </c>
      <c r="BR27" s="60">
        <f xml:space="preserve"> InpS!BR6</f>
        <v>1.9996805127965978E-2</v>
      </c>
      <c r="BS27" s="60">
        <f xml:space="preserve"> InpS!BS6</f>
        <v>1.9996805127965978E-2</v>
      </c>
      <c r="BT27" s="60">
        <f xml:space="preserve"> InpS!BT6</f>
        <v>1.9996805127965978E-2</v>
      </c>
      <c r="BU27" s="60">
        <f xml:space="preserve"> InpS!BU6</f>
        <v>1.9996805127965978E-2</v>
      </c>
      <c r="BV27" s="60">
        <f xml:space="preserve"> InpS!BV6</f>
        <v>1.9996805127965978E-2</v>
      </c>
      <c r="BW27" s="60">
        <f xml:space="preserve"> InpS!BW6</f>
        <v>1.9996805127965978E-2</v>
      </c>
      <c r="BX27" s="60">
        <f xml:space="preserve"> InpS!BX6</f>
        <v>1.9996805127965978E-2</v>
      </c>
      <c r="BY27" s="60">
        <f xml:space="preserve"> InpS!BY6</f>
        <v>1.9996805127965978E-2</v>
      </c>
      <c r="BZ27" s="60">
        <f xml:space="preserve"> InpS!BZ6</f>
        <v>1.9996805127965978E-2</v>
      </c>
      <c r="CA27" s="60">
        <f xml:space="preserve"> InpS!CA6</f>
        <v>1.9996805127965978E-2</v>
      </c>
      <c r="CB27" s="60">
        <f xml:space="preserve"> InpS!CB6</f>
        <v>1.9996805127965978E-2</v>
      </c>
      <c r="CC27" s="60">
        <f xml:space="preserve"> InpS!CC6</f>
        <v>1.9996805127965978E-2</v>
      </c>
      <c r="CD27" s="60">
        <f xml:space="preserve"> InpS!CD6</f>
        <v>1.9996805127965978E-2</v>
      </c>
      <c r="CE27" s="60">
        <f xml:space="preserve"> InpS!CE6</f>
        <v>1.9996805127965978E-2</v>
      </c>
      <c r="CF27" s="60">
        <f xml:space="preserve"> InpS!CF6</f>
        <v>1.9996805127965978E-2</v>
      </c>
      <c r="CG27" s="60">
        <f xml:space="preserve"> InpS!CG6</f>
        <v>1.9996805127965978E-2</v>
      </c>
      <c r="CH27" s="60">
        <f xml:space="preserve"> InpS!CH6</f>
        <v>1.9996805127965978E-2</v>
      </c>
      <c r="CI27" s="60">
        <f xml:space="preserve"> InpS!CI6</f>
        <v>1.9996805127965978E-2</v>
      </c>
      <c r="CJ27" s="60">
        <f xml:space="preserve"> InpS!CJ6</f>
        <v>1.9996805127965978E-2</v>
      </c>
      <c r="CK27" s="60">
        <f xml:space="preserve"> InpS!CK6</f>
        <v>1.9996805127965978E-2</v>
      </c>
      <c r="CL27" s="60">
        <f xml:space="preserve"> InpS!CL6</f>
        <v>1.9996805127965978E-2</v>
      </c>
      <c r="CM27" s="60">
        <f xml:space="preserve"> InpS!CM6</f>
        <v>1.9996805127965978E-2</v>
      </c>
      <c r="CN27" s="60">
        <f xml:space="preserve"> InpS!CN6</f>
        <v>1.9996805127965978E-2</v>
      </c>
      <c r="CO27" s="60">
        <f xml:space="preserve"> InpS!CO6</f>
        <v>1.9996805127965978E-2</v>
      </c>
    </row>
    <row r="28" spans="1:93" outlineLevel="1" x14ac:dyDescent="0.2">
      <c r="E28" s="18" t="str">
        <f xml:space="preserve"> InpS!E8</f>
        <v>K (Water)</v>
      </c>
      <c r="F28" s="18">
        <f xml:space="preserve"> InpS!F8</f>
        <v>0</v>
      </c>
      <c r="G28" s="18">
        <f xml:space="preserve"> InpS!G8</f>
        <v>0</v>
      </c>
      <c r="H28" s="119" t="str">
        <f xml:space="preserve"> InpS!H8</f>
        <v>%</v>
      </c>
      <c r="I28" s="80"/>
      <c r="K28" s="81">
        <f xml:space="preserve"> InpS!K8</f>
        <v>-2.3999999999999998E-3</v>
      </c>
      <c r="L28" s="60">
        <f xml:space="preserve"> InpS!L8</f>
        <v>0</v>
      </c>
      <c r="M28" s="60">
        <f xml:space="preserve"> InpS!M8</f>
        <v>0</v>
      </c>
      <c r="N28" s="60">
        <f xml:space="preserve"> InpS!N8</f>
        <v>0</v>
      </c>
      <c r="O28" s="60">
        <f xml:space="preserve"> InpS!O8</f>
        <v>0</v>
      </c>
      <c r="P28" s="60">
        <f xml:space="preserve"> InpS!P8</f>
        <v>0</v>
      </c>
      <c r="Q28" s="60">
        <f xml:space="preserve"> InpS!Q8</f>
        <v>0</v>
      </c>
      <c r="R28" s="60">
        <f xml:space="preserve"> InpS!R8</f>
        <v>0</v>
      </c>
      <c r="S28" s="60">
        <f xml:space="preserve"> InpS!S8</f>
        <v>0</v>
      </c>
      <c r="T28" s="60">
        <f xml:space="preserve"> InpS!T8</f>
        <v>0</v>
      </c>
      <c r="U28" s="60">
        <f xml:space="preserve"> InpS!U8</f>
        <v>0</v>
      </c>
      <c r="V28" s="60">
        <f xml:space="preserve"> InpS!V8</f>
        <v>0</v>
      </c>
      <c r="W28" s="60">
        <f xml:space="preserve"> InpS!W8</f>
        <v>0</v>
      </c>
      <c r="X28" s="60">
        <f xml:space="preserve"> InpS!X8</f>
        <v>0</v>
      </c>
      <c r="Y28" s="60">
        <f xml:space="preserve"> InpS!Y8</f>
        <v>0</v>
      </c>
      <c r="Z28" s="60">
        <f xml:space="preserve"> InpS!Z8</f>
        <v>0</v>
      </c>
      <c r="AA28" s="60">
        <f xml:space="preserve"> InpS!AA8</f>
        <v>0</v>
      </c>
      <c r="AB28" s="60">
        <f xml:space="preserve"> InpS!AB8</f>
        <v>0</v>
      </c>
      <c r="AC28" s="60">
        <f xml:space="preserve"> InpS!AC8</f>
        <v>0</v>
      </c>
      <c r="AD28" s="60">
        <f xml:space="preserve"> InpS!AD8</f>
        <v>0</v>
      </c>
      <c r="AE28" s="60">
        <f xml:space="preserve"> InpS!AE8</f>
        <v>0</v>
      </c>
      <c r="AF28" s="60">
        <f xml:space="preserve"> InpS!AF8</f>
        <v>0</v>
      </c>
      <c r="AG28" s="60">
        <f xml:space="preserve"> InpS!AG8</f>
        <v>0</v>
      </c>
      <c r="AH28" s="60">
        <f xml:space="preserve"> InpS!AH8</f>
        <v>0</v>
      </c>
      <c r="AI28" s="60">
        <f xml:space="preserve"> InpS!AI8</f>
        <v>0</v>
      </c>
      <c r="AJ28" s="60">
        <f xml:space="preserve"> InpS!AJ8</f>
        <v>0</v>
      </c>
      <c r="AK28" s="60">
        <f xml:space="preserve"> InpS!AK8</f>
        <v>0</v>
      </c>
      <c r="AL28" s="60">
        <f xml:space="preserve"> InpS!AL8</f>
        <v>0</v>
      </c>
      <c r="AM28" s="60">
        <f xml:space="preserve"> InpS!AM8</f>
        <v>0</v>
      </c>
      <c r="AN28" s="60">
        <f xml:space="preserve"> InpS!AN8</f>
        <v>0</v>
      </c>
      <c r="AO28" s="60">
        <f xml:space="preserve"> InpS!AO8</f>
        <v>0</v>
      </c>
      <c r="AP28" s="60">
        <f xml:space="preserve"> InpS!AP8</f>
        <v>0</v>
      </c>
      <c r="AQ28" s="60">
        <f xml:space="preserve"> InpS!AQ8</f>
        <v>0</v>
      </c>
      <c r="AR28" s="60">
        <f xml:space="preserve"> InpS!AR8</f>
        <v>0</v>
      </c>
      <c r="AS28" s="60">
        <f xml:space="preserve"> InpS!AS8</f>
        <v>0</v>
      </c>
      <c r="AT28" s="60">
        <f xml:space="preserve"> InpS!AT8</f>
        <v>0</v>
      </c>
      <c r="AU28" s="60">
        <f xml:space="preserve"> InpS!AU8</f>
        <v>0</v>
      </c>
      <c r="AV28" s="60">
        <f xml:space="preserve"> InpS!AV8</f>
        <v>0</v>
      </c>
      <c r="AW28" s="60">
        <f xml:space="preserve"> InpS!AW8</f>
        <v>0</v>
      </c>
      <c r="AX28" s="60">
        <f xml:space="preserve"> InpS!AX8</f>
        <v>0</v>
      </c>
      <c r="AY28" s="60">
        <f xml:space="preserve"> InpS!AY8</f>
        <v>0</v>
      </c>
      <c r="AZ28" s="60">
        <f xml:space="preserve"> InpS!AZ8</f>
        <v>0</v>
      </c>
      <c r="BA28" s="60">
        <f xml:space="preserve"> InpS!BA8</f>
        <v>0</v>
      </c>
      <c r="BB28" s="60">
        <f xml:space="preserve"> InpS!BB8</f>
        <v>0</v>
      </c>
      <c r="BC28" s="60">
        <f xml:space="preserve"> InpS!BC8</f>
        <v>0</v>
      </c>
      <c r="BD28" s="60">
        <f xml:space="preserve"> InpS!BD8</f>
        <v>0</v>
      </c>
      <c r="BE28" s="60">
        <f xml:space="preserve"> InpS!BE8</f>
        <v>0</v>
      </c>
      <c r="BF28" s="60">
        <f xml:space="preserve"> InpS!BF8</f>
        <v>0</v>
      </c>
      <c r="BG28" s="60">
        <f xml:space="preserve"> InpS!BG8</f>
        <v>0</v>
      </c>
      <c r="BH28" s="60">
        <f xml:space="preserve"> InpS!BH8</f>
        <v>0</v>
      </c>
      <c r="BI28" s="60">
        <f xml:space="preserve"> InpS!BI8</f>
        <v>0</v>
      </c>
      <c r="BJ28" s="60">
        <f xml:space="preserve"> InpS!BJ8</f>
        <v>0</v>
      </c>
      <c r="BK28" s="60">
        <f xml:space="preserve"> InpS!BK8</f>
        <v>0</v>
      </c>
      <c r="BL28" s="60">
        <f xml:space="preserve"> InpS!BL8</f>
        <v>0</v>
      </c>
      <c r="BM28" s="60">
        <f xml:space="preserve"> InpS!BM8</f>
        <v>0</v>
      </c>
      <c r="BN28" s="60">
        <f xml:space="preserve"> InpS!BN8</f>
        <v>0</v>
      </c>
      <c r="BO28" s="60">
        <f xml:space="preserve"> InpS!BO8</f>
        <v>0</v>
      </c>
      <c r="BP28" s="60">
        <f xml:space="preserve"> InpS!BP8</f>
        <v>0</v>
      </c>
      <c r="BQ28" s="60">
        <f xml:space="preserve"> InpS!BQ8</f>
        <v>0</v>
      </c>
      <c r="BR28" s="60">
        <f xml:space="preserve"> InpS!BR8</f>
        <v>0</v>
      </c>
      <c r="BS28" s="60">
        <f xml:space="preserve"> InpS!BS8</f>
        <v>0</v>
      </c>
      <c r="BT28" s="60">
        <f xml:space="preserve"> InpS!BT8</f>
        <v>0</v>
      </c>
      <c r="BU28" s="60">
        <f xml:space="preserve"> InpS!BU8</f>
        <v>0</v>
      </c>
      <c r="BV28" s="60">
        <f xml:space="preserve"> InpS!BV8</f>
        <v>0</v>
      </c>
      <c r="BW28" s="60">
        <f xml:space="preserve"> InpS!BW8</f>
        <v>0</v>
      </c>
      <c r="BX28" s="60">
        <f xml:space="preserve"> InpS!BX8</f>
        <v>0</v>
      </c>
      <c r="BY28" s="60">
        <f xml:space="preserve"> InpS!BY8</f>
        <v>0</v>
      </c>
      <c r="BZ28" s="60">
        <f xml:space="preserve"> InpS!BZ8</f>
        <v>0</v>
      </c>
      <c r="CA28" s="60">
        <f xml:space="preserve"> InpS!CA8</f>
        <v>0</v>
      </c>
      <c r="CB28" s="60">
        <f xml:space="preserve"> InpS!CB8</f>
        <v>0</v>
      </c>
      <c r="CC28" s="60">
        <f xml:space="preserve"> InpS!CC8</f>
        <v>0</v>
      </c>
      <c r="CD28" s="60">
        <f xml:space="preserve"> InpS!CD8</f>
        <v>0</v>
      </c>
      <c r="CE28" s="60">
        <f xml:space="preserve"> InpS!CE8</f>
        <v>0</v>
      </c>
      <c r="CF28" s="60">
        <f xml:space="preserve"> InpS!CF8</f>
        <v>0</v>
      </c>
      <c r="CG28" s="60">
        <f xml:space="preserve"> InpS!CG8</f>
        <v>0</v>
      </c>
      <c r="CH28" s="60">
        <f xml:space="preserve"> InpS!CH8</f>
        <v>0</v>
      </c>
      <c r="CI28" s="60">
        <f xml:space="preserve"> InpS!CI8</f>
        <v>0</v>
      </c>
      <c r="CJ28" s="60">
        <f xml:space="preserve"> InpS!CJ8</f>
        <v>0</v>
      </c>
      <c r="CK28" s="60">
        <f xml:space="preserve"> InpS!CK8</f>
        <v>0</v>
      </c>
      <c r="CL28" s="60">
        <f xml:space="preserve"> InpS!CL8</f>
        <v>0</v>
      </c>
      <c r="CM28" s="60">
        <f xml:space="preserve"> InpS!CM8</f>
        <v>0</v>
      </c>
      <c r="CN28" s="60">
        <f xml:space="preserve"> InpS!CN8</f>
        <v>0</v>
      </c>
      <c r="CO28" s="60">
        <f xml:space="preserve"> InpS!CO8</f>
        <v>0</v>
      </c>
    </row>
    <row r="29" spans="1:93" s="20" customFormat="1" outlineLevel="1" x14ac:dyDescent="0.2">
      <c r="A29" s="87"/>
      <c r="B29" s="34"/>
      <c r="D29" s="88"/>
      <c r="E29" s="20" t="s">
        <v>120</v>
      </c>
      <c r="H29" s="120" t="str">
        <f xml:space="preserve"> InpS!H9</f>
        <v>%</v>
      </c>
      <c r="I29" s="98"/>
      <c r="K29" s="99">
        <f t="shared" ref="K29:AP29" si="11" xml:space="preserve"> IF( K$5 = $G$5, 0, K27 + K28 )</f>
        <v>0</v>
      </c>
      <c r="L29" s="99">
        <f t="shared" si="11"/>
        <v>1.4967259120673537E-2</v>
      </c>
      <c r="M29" s="99">
        <f t="shared" si="11"/>
        <v>1.2984074892714137E-2</v>
      </c>
      <c r="N29" s="99">
        <f t="shared" si="11"/>
        <v>1.5791984753078081E-2</v>
      </c>
      <c r="O29" s="99">
        <f t="shared" si="11"/>
        <v>1.8116608846002968E-2</v>
      </c>
      <c r="P29" s="99">
        <f t="shared" si="11"/>
        <v>1.8809443883863297E-2</v>
      </c>
      <c r="Q29" s="99">
        <f t="shared" si="11"/>
        <v>1.9001246133963257E-2</v>
      </c>
      <c r="R29" s="99">
        <f t="shared" si="11"/>
        <v>1.9581687447104645E-2</v>
      </c>
      <c r="S29" s="99">
        <f t="shared" si="11"/>
        <v>1.9996805127965978E-2</v>
      </c>
      <c r="T29" s="99">
        <f t="shared" si="11"/>
        <v>1.9996805127965978E-2</v>
      </c>
      <c r="U29" s="99">
        <f t="shared" si="11"/>
        <v>1.9996805127965978E-2</v>
      </c>
      <c r="V29" s="99">
        <f t="shared" si="11"/>
        <v>1.9996805127965978E-2</v>
      </c>
      <c r="W29" s="99">
        <f t="shared" si="11"/>
        <v>1.9996805127965978E-2</v>
      </c>
      <c r="X29" s="99">
        <f t="shared" si="11"/>
        <v>1.9996805127965978E-2</v>
      </c>
      <c r="Y29" s="99">
        <f t="shared" si="11"/>
        <v>1.9996805127965978E-2</v>
      </c>
      <c r="Z29" s="99">
        <f t="shared" si="11"/>
        <v>1.9996805127965978E-2</v>
      </c>
      <c r="AA29" s="99">
        <f t="shared" si="11"/>
        <v>1.9996805127965978E-2</v>
      </c>
      <c r="AB29" s="99">
        <f t="shared" si="11"/>
        <v>1.9996805127965978E-2</v>
      </c>
      <c r="AC29" s="99">
        <f t="shared" si="11"/>
        <v>1.9996805127965978E-2</v>
      </c>
      <c r="AD29" s="99">
        <f t="shared" si="11"/>
        <v>1.9996805127965978E-2</v>
      </c>
      <c r="AE29" s="99">
        <f t="shared" si="11"/>
        <v>1.9996805127965978E-2</v>
      </c>
      <c r="AF29" s="99">
        <f t="shared" si="11"/>
        <v>1.9996805127965978E-2</v>
      </c>
      <c r="AG29" s="99">
        <f t="shared" si="11"/>
        <v>1.9996805127965978E-2</v>
      </c>
      <c r="AH29" s="99">
        <f t="shared" si="11"/>
        <v>1.9996805127965978E-2</v>
      </c>
      <c r="AI29" s="99">
        <f t="shared" si="11"/>
        <v>1.9996805127965978E-2</v>
      </c>
      <c r="AJ29" s="99">
        <f t="shared" si="11"/>
        <v>1.9996805127965978E-2</v>
      </c>
      <c r="AK29" s="99">
        <f t="shared" si="11"/>
        <v>1.9996805127965978E-2</v>
      </c>
      <c r="AL29" s="99">
        <f t="shared" si="11"/>
        <v>1.9996805127965978E-2</v>
      </c>
      <c r="AM29" s="99">
        <f t="shared" si="11"/>
        <v>1.9996805127965978E-2</v>
      </c>
      <c r="AN29" s="99">
        <f t="shared" si="11"/>
        <v>1.9996805127965978E-2</v>
      </c>
      <c r="AO29" s="99">
        <f t="shared" si="11"/>
        <v>1.9996805127965978E-2</v>
      </c>
      <c r="AP29" s="99">
        <f t="shared" si="11"/>
        <v>1.9996805127965978E-2</v>
      </c>
      <c r="AQ29" s="99">
        <f t="shared" ref="AQ29:BV29" si="12" xml:space="preserve"> IF( AQ$5 = $G$5, 0, AQ27 + AQ28 )</f>
        <v>1.9996805127965978E-2</v>
      </c>
      <c r="AR29" s="99">
        <f t="shared" si="12"/>
        <v>1.9996805127965978E-2</v>
      </c>
      <c r="AS29" s="99">
        <f t="shared" si="12"/>
        <v>1.9996805127965978E-2</v>
      </c>
      <c r="AT29" s="99">
        <f t="shared" si="12"/>
        <v>1.9996805127965978E-2</v>
      </c>
      <c r="AU29" s="99">
        <f t="shared" si="12"/>
        <v>1.9996805127965978E-2</v>
      </c>
      <c r="AV29" s="99">
        <f t="shared" si="12"/>
        <v>1.9996805127965978E-2</v>
      </c>
      <c r="AW29" s="99">
        <f t="shared" si="12"/>
        <v>1.9996805127965978E-2</v>
      </c>
      <c r="AX29" s="99">
        <f t="shared" si="12"/>
        <v>1.9996805127965978E-2</v>
      </c>
      <c r="AY29" s="99">
        <f t="shared" si="12"/>
        <v>1.9996805127965978E-2</v>
      </c>
      <c r="AZ29" s="99">
        <f t="shared" si="12"/>
        <v>1.9996805127965978E-2</v>
      </c>
      <c r="BA29" s="99">
        <f t="shared" si="12"/>
        <v>1.9996805127965978E-2</v>
      </c>
      <c r="BB29" s="99">
        <f t="shared" si="12"/>
        <v>1.9996805127965978E-2</v>
      </c>
      <c r="BC29" s="99">
        <f t="shared" si="12"/>
        <v>1.9996805127965978E-2</v>
      </c>
      <c r="BD29" s="99">
        <f t="shared" si="12"/>
        <v>1.9996805127965978E-2</v>
      </c>
      <c r="BE29" s="99">
        <f t="shared" si="12"/>
        <v>1.9996805127965978E-2</v>
      </c>
      <c r="BF29" s="99">
        <f t="shared" si="12"/>
        <v>1.9996805127965978E-2</v>
      </c>
      <c r="BG29" s="99">
        <f t="shared" si="12"/>
        <v>1.9996805127965978E-2</v>
      </c>
      <c r="BH29" s="99">
        <f t="shared" si="12"/>
        <v>1.9996805127965978E-2</v>
      </c>
      <c r="BI29" s="99">
        <f t="shared" si="12"/>
        <v>1.9996805127965978E-2</v>
      </c>
      <c r="BJ29" s="99">
        <f t="shared" si="12"/>
        <v>1.9996805127965978E-2</v>
      </c>
      <c r="BK29" s="99">
        <f t="shared" si="12"/>
        <v>1.9996805127965978E-2</v>
      </c>
      <c r="BL29" s="99">
        <f t="shared" si="12"/>
        <v>1.9996805127965978E-2</v>
      </c>
      <c r="BM29" s="99">
        <f t="shared" si="12"/>
        <v>1.9996805127965978E-2</v>
      </c>
      <c r="BN29" s="99">
        <f t="shared" si="12"/>
        <v>1.9996805127965978E-2</v>
      </c>
      <c r="BO29" s="99">
        <f t="shared" si="12"/>
        <v>1.9996805127965978E-2</v>
      </c>
      <c r="BP29" s="99">
        <f t="shared" si="12"/>
        <v>1.9996805127965978E-2</v>
      </c>
      <c r="BQ29" s="99">
        <f t="shared" si="12"/>
        <v>1.9996805127965978E-2</v>
      </c>
      <c r="BR29" s="99">
        <f t="shared" si="12"/>
        <v>1.9996805127965978E-2</v>
      </c>
      <c r="BS29" s="99">
        <f t="shared" si="12"/>
        <v>1.9996805127965978E-2</v>
      </c>
      <c r="BT29" s="99">
        <f t="shared" si="12"/>
        <v>1.9996805127965978E-2</v>
      </c>
      <c r="BU29" s="99">
        <f t="shared" si="12"/>
        <v>1.9996805127965978E-2</v>
      </c>
      <c r="BV29" s="99">
        <f t="shared" si="12"/>
        <v>1.9996805127965978E-2</v>
      </c>
      <c r="BW29" s="99">
        <f t="shared" ref="BW29:CO29" si="13" xml:space="preserve"> IF( BW$5 = $G$5, 0, BW27 + BW28 )</f>
        <v>1.9996805127965978E-2</v>
      </c>
      <c r="BX29" s="99">
        <f t="shared" si="13"/>
        <v>1.9996805127965978E-2</v>
      </c>
      <c r="BY29" s="99">
        <f t="shared" si="13"/>
        <v>1.9996805127965978E-2</v>
      </c>
      <c r="BZ29" s="99">
        <f t="shared" si="13"/>
        <v>1.9996805127965978E-2</v>
      </c>
      <c r="CA29" s="99">
        <f t="shared" si="13"/>
        <v>1.9996805127965978E-2</v>
      </c>
      <c r="CB29" s="99">
        <f t="shared" si="13"/>
        <v>1.9996805127965978E-2</v>
      </c>
      <c r="CC29" s="99">
        <f t="shared" si="13"/>
        <v>1.9996805127965978E-2</v>
      </c>
      <c r="CD29" s="99">
        <f t="shared" si="13"/>
        <v>1.9996805127965978E-2</v>
      </c>
      <c r="CE29" s="99">
        <f t="shared" si="13"/>
        <v>1.9996805127965978E-2</v>
      </c>
      <c r="CF29" s="99">
        <f t="shared" si="13"/>
        <v>1.9996805127965978E-2</v>
      </c>
      <c r="CG29" s="99">
        <f t="shared" si="13"/>
        <v>1.9996805127965978E-2</v>
      </c>
      <c r="CH29" s="99">
        <f t="shared" si="13"/>
        <v>1.9996805127965978E-2</v>
      </c>
      <c r="CI29" s="99">
        <f t="shared" si="13"/>
        <v>1.9996805127965978E-2</v>
      </c>
      <c r="CJ29" s="99">
        <f t="shared" si="13"/>
        <v>1.9996805127965978E-2</v>
      </c>
      <c r="CK29" s="99">
        <f t="shared" si="13"/>
        <v>1.9996805127965978E-2</v>
      </c>
      <c r="CL29" s="99">
        <f t="shared" si="13"/>
        <v>1.9996805127965978E-2</v>
      </c>
      <c r="CM29" s="99">
        <f t="shared" si="13"/>
        <v>1.9996805127965978E-2</v>
      </c>
      <c r="CN29" s="99">
        <f t="shared" si="13"/>
        <v>1.9996805127965978E-2</v>
      </c>
      <c r="CO29" s="99">
        <f t="shared" si="13"/>
        <v>1.9996805127965978E-2</v>
      </c>
    </row>
    <row r="30" spans="1:93" outlineLevel="1" x14ac:dyDescent="0.2">
      <c r="E30" s="18"/>
      <c r="G30" s="74"/>
      <c r="H30" s="119"/>
      <c r="I30" s="80"/>
    </row>
    <row r="31" spans="1:93" outlineLevel="1" x14ac:dyDescent="0.2">
      <c r="E31" s="18" t="str">
        <f xml:space="preserve"> InpS!E29</f>
        <v>Water: Household Standing charge</v>
      </c>
      <c r="G31" s="85">
        <f xml:space="preserve"> InpS!K29</f>
        <v>33.550000000000004</v>
      </c>
      <c r="H31" s="119" t="str">
        <f xml:space="preserve"> InpS!H29</f>
        <v>£</v>
      </c>
      <c r="I31" s="80"/>
      <c r="K31" s="100">
        <f xml:space="preserve"> IF( J31 = "", $G31, J31 ) * ( 1 + K$29 )</f>
        <v>33.550000000000004</v>
      </c>
      <c r="L31" s="100">
        <f t="shared" ref="L31:BW31" si="14" xml:space="preserve"> IF( K31 = "", $G31, K31 ) * ( 1 + L$29 )</f>
        <v>34.052151543498603</v>
      </c>
      <c r="M31" s="100">
        <f t="shared" si="14"/>
        <v>34.494287229397443</v>
      </c>
      <c r="N31" s="100">
        <f t="shared" si="14"/>
        <v>35.039020487392385</v>
      </c>
      <c r="O31" s="100">
        <f t="shared" si="14"/>
        <v>35.673808715909558</v>
      </c>
      <c r="P31" s="100">
        <f t="shared" si="14"/>
        <v>36.344813219075135</v>
      </c>
      <c r="Q31" s="100">
        <f t="shared" si="14"/>
        <v>37.035409960743706</v>
      </c>
      <c r="R31" s="100">
        <f t="shared" si="14"/>
        <v>37.760625783070374</v>
      </c>
      <c r="S31" s="100">
        <f t="shared" si="14"/>
        <v>38.51571765836448</v>
      </c>
      <c r="T31" s="100">
        <f t="shared" si="14"/>
        <v>39.285908958742553</v>
      </c>
      <c r="U31" s="100">
        <f t="shared" si="14"/>
        <v>40.07150162446554</v>
      </c>
      <c r="V31" s="100">
        <f t="shared" si="14"/>
        <v>40.872803633634952</v>
      </c>
      <c r="W31" s="100">
        <f t="shared" si="14"/>
        <v>41.690129122930372</v>
      </c>
      <c r="X31" s="100">
        <f t="shared" si="14"/>
        <v>42.523798510761353</v>
      </c>
      <c r="Y31" s="100">
        <f t="shared" si="14"/>
        <v>43.374138622881937</v>
      </c>
      <c r="Z31" s="100">
        <f t="shared" si="14"/>
        <v>44.241482820517092</v>
      </c>
      <c r="AA31" s="100">
        <f t="shared" si="14"/>
        <v>45.12617113105123</v>
      </c>
      <c r="AB31" s="100">
        <f t="shared" si="14"/>
        <v>46.028550381330106</v>
      </c>
      <c r="AC31" s="100">
        <f t="shared" si="14"/>
        <v>46.948974333628328</v>
      </c>
      <c r="AD31" s="100">
        <f t="shared" si="14"/>
        <v>47.887803824335769</v>
      </c>
      <c r="AE31" s="100">
        <f t="shared" si="14"/>
        <v>48.845406905417278</v>
      </c>
      <c r="AF31" s="100">
        <f t="shared" si="14"/>
        <v>49.822158988701112</v>
      </c>
      <c r="AG31" s="100">
        <f t="shared" si="14"/>
        <v>50.818442993052706</v>
      </c>
      <c r="AH31" s="100">
        <f t="shared" si="14"/>
        <v>51.83464949449143</v>
      </c>
      <c r="AI31" s="100">
        <f t="shared" si="14"/>
        <v>52.871176879309196</v>
      </c>
      <c r="AJ31" s="100">
        <f t="shared" si="14"/>
        <v>53.928431500250966</v>
      </c>
      <c r="AK31" s="100">
        <f t="shared" si="14"/>
        <v>55.006827835818349</v>
      </c>
      <c r="AL31" s="100">
        <f t="shared" si="14"/>
        <v>56.10678865275878</v>
      </c>
      <c r="AM31" s="100">
        <f t="shared" si="14"/>
        <v>57.228745171803972</v>
      </c>
      <c r="AN31" s="100">
        <f t="shared" si="14"/>
        <v>58.373137236722563</v>
      </c>
      <c r="AO31" s="100">
        <f t="shared" si="14"/>
        <v>59.540413486753316</v>
      </c>
      <c r="AP31" s="100">
        <f t="shared" si="14"/>
        <v>60.73103153248644</v>
      </c>
      <c r="AQ31" s="100">
        <f t="shared" si="14"/>
        <v>61.94545813526193</v>
      </c>
      <c r="AR31" s="100">
        <f t="shared" si="14"/>
        <v>63.18416939015534</v>
      </c>
      <c r="AS31" s="100">
        <f t="shared" si="14"/>
        <v>64.447650912622663</v>
      </c>
      <c r="AT31" s="100">
        <f t="shared" si="14"/>
        <v>65.736398028877559</v>
      </c>
      <c r="AU31" s="100">
        <f t="shared" si="14"/>
        <v>67.050915970075437</v>
      </c>
      <c r="AV31" s="100">
        <f t="shared" si="14"/>
        <v>68.391720070380657</v>
      </c>
      <c r="AW31" s="100">
        <f t="shared" si="14"/>
        <v>69.759335968994463</v>
      </c>
      <c r="AX31" s="100">
        <f t="shared" si="14"/>
        <v>71.15429981622276</v>
      </c>
      <c r="AY31" s="100">
        <f t="shared" si="14"/>
        <v>72.577158483664633</v>
      </c>
      <c r="AZ31" s="100">
        <f t="shared" si="14"/>
        <v>74.028469778603977</v>
      </c>
      <c r="BA31" s="100">
        <f t="shared" si="14"/>
        <v>75.50880266268824</v>
      </c>
      <c r="BB31" s="100">
        <f t="shared" si="14"/>
        <v>77.018737474980057</v>
      </c>
      <c r="BC31" s="100">
        <f t="shared" si="14"/>
        <v>78.558866159469204</v>
      </c>
      <c r="BD31" s="100">
        <f t="shared" si="14"/>
        <v>80.129792497134076</v>
      </c>
      <c r="BE31" s="100">
        <f t="shared" si="14"/>
        <v>81.732132342643624</v>
      </c>
      <c r="BF31" s="100">
        <f t="shared" si="14"/>
        <v>83.366513865792598</v>
      </c>
      <c r="BG31" s="100">
        <f t="shared" si="14"/>
        <v>85.033577797764721</v>
      </c>
      <c r="BH31" s="100">
        <f t="shared" si="14"/>
        <v>86.733977682320358</v>
      </c>
      <c r="BI31" s="100">
        <f t="shared" si="14"/>
        <v>88.46838013200707</v>
      </c>
      <c r="BJ31" s="100">
        <f t="shared" si="14"/>
        <v>90.237465089493639</v>
      </c>
      <c r="BK31" s="100">
        <f t="shared" si="14"/>
        <v>92.041926094129877</v>
      </c>
      <c r="BL31" s="100">
        <f t="shared" si="14"/>
        <v>93.882470553836839</v>
      </c>
      <c r="BM31" s="100">
        <f t="shared" si="14"/>
        <v>95.759820022433914</v>
      </c>
      <c r="BN31" s="100">
        <f t="shared" si="14"/>
        <v>97.674710482511614</v>
      </c>
      <c r="BO31" s="100">
        <f t="shared" si="14"/>
        <v>99.627892633960897</v>
      </c>
      <c r="BP31" s="100">
        <f t="shared" si="14"/>
        <v>101.62013218827214</v>
      </c>
      <c r="BQ31" s="100">
        <f t="shared" si="14"/>
        <v>103.65221016871917</v>
      </c>
      <c r="BR31" s="100">
        <f t="shared" si="14"/>
        <v>105.72492321654602</v>
      </c>
      <c r="BS31" s="100">
        <f t="shared" si="14"/>
        <v>107.83908390327646</v>
      </c>
      <c r="BT31" s="100">
        <f t="shared" si="14"/>
        <v>109.99552104926865</v>
      </c>
      <c r="BU31" s="100">
        <f t="shared" si="14"/>
        <v>112.19508004863995</v>
      </c>
      <c r="BV31" s="100">
        <f t="shared" si="14"/>
        <v>114.43862320068915</v>
      </c>
      <c r="BW31" s="100">
        <f t="shared" si="14"/>
        <v>116.72703004794606</v>
      </c>
      <c r="BX31" s="100">
        <f t="shared" ref="BX31:CO31" si="15" xml:space="preserve"> IF( BW31 = "", $G31, BW31 ) * ( 1 + BX$29 )</f>
        <v>119.06119772098107</v>
      </c>
      <c r="BY31" s="100">
        <f t="shared" si="15"/>
        <v>121.44204129010976</v>
      </c>
      <c r="BZ31" s="100">
        <f t="shared" si="15"/>
        <v>123.87049412413047</v>
      </c>
      <c r="CA31" s="100">
        <f t="shared" si="15"/>
        <v>126.34750825623557</v>
      </c>
      <c r="CB31" s="100">
        <f t="shared" si="15"/>
        <v>128.87405475723958</v>
      </c>
      <c r="CC31" s="100">
        <f t="shared" si="15"/>
        <v>131.4511241162709</v>
      </c>
      <c r="CD31" s="100">
        <f t="shared" si="15"/>
        <v>134.07972662907605</v>
      </c>
      <c r="CE31" s="100">
        <f t="shared" si="15"/>
        <v>136.76089279408865</v>
      </c>
      <c r="CF31" s="100">
        <f t="shared" si="15"/>
        <v>139.49567371641868</v>
      </c>
      <c r="CG31" s="100">
        <f t="shared" si="15"/>
        <v>142.28514151992022</v>
      </c>
      <c r="CH31" s="100">
        <f t="shared" si="15"/>
        <v>145.13038976749911</v>
      </c>
      <c r="CI31" s="100">
        <f t="shared" si="15"/>
        <v>148.03253388982554</v>
      </c>
      <c r="CJ31" s="100">
        <f t="shared" si="15"/>
        <v>150.9927116226194</v>
      </c>
      <c r="CK31" s="100">
        <f t="shared" si="15"/>
        <v>154.01208345268009</v>
      </c>
      <c r="CL31" s="100">
        <f t="shared" si="15"/>
        <v>157.09183307283536</v>
      </c>
      <c r="CM31" s="100">
        <f t="shared" si="15"/>
        <v>160.23316784598779</v>
      </c>
      <c r="CN31" s="100">
        <f t="shared" si="15"/>
        <v>163.43731927844067</v>
      </c>
      <c r="CO31" s="100">
        <f t="shared" si="15"/>
        <v>166.70554350268881</v>
      </c>
    </row>
    <row r="32" spans="1:93" outlineLevel="1" x14ac:dyDescent="0.2">
      <c r="E32" s="18" t="str">
        <f xml:space="preserve"> InpS!E30</f>
        <v>Water: standard volumetric rate</v>
      </c>
      <c r="G32" s="101">
        <f xml:space="preserve"> InpS!K30</f>
        <v>1.3854</v>
      </c>
      <c r="H32" s="119" t="str">
        <f xml:space="preserve"> InpS!H30</f>
        <v>£/m3</v>
      </c>
      <c r="I32" s="80"/>
      <c r="K32" s="84">
        <f t="shared" ref="K32:BV32" si="16" xml:space="preserve"> IF( J32 = "", $G32, J32 ) * ( 1 + K$29 )</f>
        <v>1.3854</v>
      </c>
      <c r="L32" s="84">
        <f t="shared" si="16"/>
        <v>1.406135640785781</v>
      </c>
      <c r="M32" s="84">
        <f t="shared" si="16"/>
        <v>1.4243930112550582</v>
      </c>
      <c r="N32" s="84">
        <f t="shared" si="16"/>
        <v>1.4468870039711892</v>
      </c>
      <c r="O32" s="84">
        <f t="shared" si="16"/>
        <v>1.4730996898665003</v>
      </c>
      <c r="P32" s="84">
        <f t="shared" si="16"/>
        <v>1.5008078758183807</v>
      </c>
      <c r="Q32" s="84">
        <f t="shared" si="16"/>
        <v>1.5293250956665962</v>
      </c>
      <c r="R32" s="84">
        <f t="shared" si="16"/>
        <v>1.559271861694953</v>
      </c>
      <c r="S32" s="84">
        <f t="shared" si="16"/>
        <v>1.5904523172547878</v>
      </c>
      <c r="T32" s="84">
        <f t="shared" si="16"/>
        <v>1.6222562823082536</v>
      </c>
      <c r="U32" s="84">
        <f t="shared" si="16"/>
        <v>1.6546962250531903</v>
      </c>
      <c r="V32" s="84">
        <f t="shared" si="16"/>
        <v>1.6877848630115597</v>
      </c>
      <c r="W32" s="84">
        <f t="shared" si="16"/>
        <v>1.7215351680151327</v>
      </c>
      <c r="X32" s="84">
        <f t="shared" si="16"/>
        <v>1.7559603712908716</v>
      </c>
      <c r="Y32" s="84">
        <f t="shared" si="16"/>
        <v>1.7910739686480059</v>
      </c>
      <c r="Z32" s="84">
        <f t="shared" si="16"/>
        <v>1.8268897257688328</v>
      </c>
      <c r="AA32" s="84">
        <f t="shared" si="16"/>
        <v>1.8634216836053155</v>
      </c>
      <c r="AB32" s="84">
        <f t="shared" si="16"/>
        <v>1.9006841638835972</v>
      </c>
      <c r="AC32" s="84">
        <f t="shared" si="16"/>
        <v>1.9386917747185883</v>
      </c>
      <c r="AD32" s="84">
        <f t="shared" si="16"/>
        <v>1.9774594163408266</v>
      </c>
      <c r="AE32" s="84">
        <f t="shared" si="16"/>
        <v>2.0170022869378554</v>
      </c>
      <c r="AF32" s="84">
        <f t="shared" si="16"/>
        <v>2.0573358886124136</v>
      </c>
      <c r="AG32" s="84">
        <f t="shared" si="16"/>
        <v>2.0984760334597667</v>
      </c>
      <c r="AH32" s="84">
        <f t="shared" si="16"/>
        <v>2.1404388497665687</v>
      </c>
      <c r="AI32" s="84">
        <f t="shared" si="16"/>
        <v>2.1832407883336784</v>
      </c>
      <c r="AJ32" s="84">
        <f t="shared" si="16"/>
        <v>2.2268986289254138</v>
      </c>
      <c r="AK32" s="84">
        <f t="shared" si="16"/>
        <v>2.27142948684777</v>
      </c>
      <c r="AL32" s="84">
        <f t="shared" si="16"/>
        <v>2.3168508196581805</v>
      </c>
      <c r="AM32" s="84">
        <f t="shared" si="16"/>
        <v>2.3631804340094535</v>
      </c>
      <c r="AN32" s="84">
        <f t="shared" si="16"/>
        <v>2.4104364926305628</v>
      </c>
      <c r="AO32" s="84">
        <f t="shared" si="16"/>
        <v>2.458637521447034</v>
      </c>
      <c r="AP32" s="84">
        <f t="shared" si="16"/>
        <v>2.5078024168437154</v>
      </c>
      <c r="AQ32" s="84">
        <f t="shared" si="16"/>
        <v>2.5579504530727815</v>
      </c>
      <c r="AR32" s="84">
        <f t="shared" si="16"/>
        <v>2.6091012898098702</v>
      </c>
      <c r="AS32" s="84">
        <f t="shared" si="16"/>
        <v>2.6612749798613229</v>
      </c>
      <c r="AT32" s="84">
        <f t="shared" si="16"/>
        <v>2.7144919770255411</v>
      </c>
      <c r="AU32" s="84">
        <f t="shared" si="16"/>
        <v>2.768773144111548</v>
      </c>
      <c r="AV32" s="84">
        <f t="shared" si="16"/>
        <v>2.8241397611178924</v>
      </c>
      <c r="AW32" s="84">
        <f t="shared" si="16"/>
        <v>2.8806135335751075</v>
      </c>
      <c r="AX32" s="84">
        <f t="shared" si="16"/>
        <v>2.9382166010549904</v>
      </c>
      <c r="AY32" s="84">
        <f t="shared" si="16"/>
        <v>2.9969715458500414</v>
      </c>
      <c r="AZ32" s="84">
        <f t="shared" si="16"/>
        <v>3.0569014018264635</v>
      </c>
      <c r="BA32" s="84">
        <f t="shared" si="16"/>
        <v>3.1180296634541933</v>
      </c>
      <c r="BB32" s="84">
        <f t="shared" si="16"/>
        <v>3.1803802950175042</v>
      </c>
      <c r="BC32" s="84">
        <f t="shared" si="16"/>
        <v>3.2439777400097922</v>
      </c>
      <c r="BD32" s="84">
        <f t="shared" si="16"/>
        <v>3.3088469307162276</v>
      </c>
      <c r="BE32" s="84">
        <f t="shared" si="16"/>
        <v>3.3750132979880285</v>
      </c>
      <c r="BF32" s="84">
        <f t="shared" si="16"/>
        <v>3.4425027812121889</v>
      </c>
      <c r="BG32" s="84">
        <f t="shared" si="16"/>
        <v>3.5113418384805701</v>
      </c>
      <c r="BH32" s="84">
        <f t="shared" si="16"/>
        <v>3.5815574569623401</v>
      </c>
      <c r="BI32" s="84">
        <f t="shared" si="16"/>
        <v>3.6531771634838295</v>
      </c>
      <c r="BJ32" s="84">
        <f t="shared" si="16"/>
        <v>3.726229035319951</v>
      </c>
      <c r="BK32" s="84">
        <f t="shared" si="16"/>
        <v>3.8007417112014128</v>
      </c>
      <c r="BL32" s="84">
        <f t="shared" si="16"/>
        <v>3.8767444025420392</v>
      </c>
      <c r="BM32" s="84">
        <f t="shared" si="16"/>
        <v>3.9542669048906052</v>
      </c>
      <c r="BN32" s="84">
        <f t="shared" si="16"/>
        <v>4.0333396096116676</v>
      </c>
      <c r="BO32" s="84">
        <f t="shared" si="16"/>
        <v>4.1139935157999785</v>
      </c>
      <c r="BP32" s="84">
        <f t="shared" si="16"/>
        <v>4.1962602424331461</v>
      </c>
      <c r="BQ32" s="84">
        <f t="shared" si="16"/>
        <v>4.2801720407673134</v>
      </c>
      <c r="BR32" s="84">
        <f t="shared" si="16"/>
        <v>4.3657618069807054</v>
      </c>
      <c r="BS32" s="84">
        <f t="shared" si="16"/>
        <v>4.4530630950700152</v>
      </c>
      <c r="BT32" s="84">
        <f t="shared" si="16"/>
        <v>4.5421101300046676</v>
      </c>
      <c r="BU32" s="84">
        <f t="shared" si="16"/>
        <v>4.6329378211441314</v>
      </c>
      <c r="BV32" s="84">
        <f t="shared" si="16"/>
        <v>4.7255817759235343</v>
      </c>
      <c r="BW32" s="84">
        <f t="shared" ref="BW32:CO32" si="17" xml:space="preserve"> IF( BV32 = "", $G32, BV32 ) * ( 1 + BW$29 )</f>
        <v>4.820078313812945</v>
      </c>
      <c r="BX32" s="84">
        <f t="shared" si="17"/>
        <v>4.9164644805557973</v>
      </c>
      <c r="BY32" s="84">
        <f t="shared" si="17"/>
        <v>5.014778062692038</v>
      </c>
      <c r="BZ32" s="84">
        <f t="shared" si="17"/>
        <v>5.1150576023716896</v>
      </c>
      <c r="CA32" s="84">
        <f t="shared" si="17"/>
        <v>5.217342412464637</v>
      </c>
      <c r="CB32" s="84">
        <f t="shared" si="17"/>
        <v>5.3216725919725647</v>
      </c>
      <c r="CC32" s="84">
        <f t="shared" si="17"/>
        <v>5.4280890417490779</v>
      </c>
      <c r="CD32" s="84">
        <f t="shared" si="17"/>
        <v>5.5366334805341815</v>
      </c>
      <c r="CE32" s="84">
        <f t="shared" si="17"/>
        <v>5.6473484613093952</v>
      </c>
      <c r="CF32" s="84">
        <f t="shared" si="17"/>
        <v>5.7602773879799178</v>
      </c>
      <c r="CG32" s="84">
        <f t="shared" si="17"/>
        <v>5.8754645323903807</v>
      </c>
      <c r="CH32" s="84">
        <f t="shared" si="17"/>
        <v>5.992955051680867</v>
      </c>
      <c r="CI32" s="84">
        <f t="shared" si="17"/>
        <v>6.1127950059899883</v>
      </c>
      <c r="CJ32" s="84">
        <f t="shared" si="17"/>
        <v>6.2350313765119738</v>
      </c>
      <c r="CK32" s="84">
        <f t="shared" si="17"/>
        <v>6.3597120839148369</v>
      </c>
      <c r="CL32" s="84">
        <f t="shared" si="17"/>
        <v>6.4868860071268521</v>
      </c>
      <c r="CM32" s="84">
        <f t="shared" si="17"/>
        <v>6.6166030024986968</v>
      </c>
      <c r="CN32" s="84">
        <f t="shared" si="17"/>
        <v>6.7489139233487778</v>
      </c>
      <c r="CO32" s="84">
        <f t="shared" si="17"/>
        <v>6.8838706398994001</v>
      </c>
    </row>
    <row r="33" spans="4:93" outlineLevel="1" x14ac:dyDescent="0.2">
      <c r="E33" s="18"/>
      <c r="G33" s="74"/>
      <c r="H33" s="119"/>
      <c r="I33" s="80"/>
    </row>
    <row r="34" spans="4:93" outlineLevel="1" x14ac:dyDescent="0.2">
      <c r="D34" s="39" t="s">
        <v>117</v>
      </c>
      <c r="E34" s="18"/>
      <c r="G34" s="74"/>
      <c r="H34" s="119"/>
      <c r="I34" s="80"/>
    </row>
    <row r="35" spans="4:93" outlineLevel="1" x14ac:dyDescent="0.2">
      <c r="E35" t="str">
        <f xml:space="preserve"> UserInput!E29 &amp; " - " &amp; LOWER( $B$26 )</f>
        <v>Flat - occupants - charge per property - water</v>
      </c>
      <c r="H35" s="117" t="s">
        <v>8</v>
      </c>
      <c r="I35" s="112">
        <f xml:space="preserve"> SUM( K35:CO35 )</f>
        <v>31226.896805939323</v>
      </c>
      <c r="K35" s="83">
        <f t="shared" ref="K35:AP35" si="18" xml:space="preserve"> K$31 + ROUND( $G19 * K$7, 0 ) * K$32</f>
        <v>152.6944</v>
      </c>
      <c r="L35" s="83">
        <f t="shared" si="18"/>
        <v>154.97981665107577</v>
      </c>
      <c r="M35" s="83">
        <f t="shared" si="18"/>
        <v>156.99208619733247</v>
      </c>
      <c r="N35" s="83">
        <f t="shared" si="18"/>
        <v>159.47130282891465</v>
      </c>
      <c r="O35" s="83">
        <f t="shared" si="18"/>
        <v>162.3603820444286</v>
      </c>
      <c r="P35" s="83">
        <f t="shared" si="18"/>
        <v>165.41429053945586</v>
      </c>
      <c r="Q35" s="83">
        <f t="shared" si="18"/>
        <v>168.557368188071</v>
      </c>
      <c r="R35" s="83">
        <f t="shared" si="18"/>
        <v>171.85800588883632</v>
      </c>
      <c r="S35" s="83">
        <f t="shared" si="18"/>
        <v>175.29461694227624</v>
      </c>
      <c r="T35" s="83">
        <f t="shared" si="18"/>
        <v>178.79994923725235</v>
      </c>
      <c r="U35" s="83">
        <f t="shared" si="18"/>
        <v>182.37537697903991</v>
      </c>
      <c r="V35" s="83">
        <f t="shared" si="18"/>
        <v>186.02230185262908</v>
      </c>
      <c r="W35" s="83">
        <f t="shared" si="18"/>
        <v>189.74215357223181</v>
      </c>
      <c r="X35" s="83">
        <f t="shared" si="18"/>
        <v>193.53639044177629</v>
      </c>
      <c r="Y35" s="83">
        <f t="shared" si="18"/>
        <v>197.40649992661045</v>
      </c>
      <c r="Z35" s="83">
        <f t="shared" si="18"/>
        <v>201.35399923663672</v>
      </c>
      <c r="AA35" s="83">
        <f t="shared" si="18"/>
        <v>205.38043592110836</v>
      </c>
      <c r="AB35" s="83">
        <f t="shared" si="18"/>
        <v>209.48738847531945</v>
      </c>
      <c r="AC35" s="83">
        <f t="shared" si="18"/>
        <v>213.67646695942693</v>
      </c>
      <c r="AD35" s="83">
        <f t="shared" si="18"/>
        <v>217.94931362964687</v>
      </c>
      <c r="AE35" s="83">
        <f t="shared" si="18"/>
        <v>222.30760358207283</v>
      </c>
      <c r="AF35" s="83">
        <f t="shared" si="18"/>
        <v>226.7530454093687</v>
      </c>
      <c r="AG35" s="83">
        <f t="shared" si="18"/>
        <v>231.28738187059264</v>
      </c>
      <c r="AH35" s="83">
        <f t="shared" si="18"/>
        <v>235.91239057441635</v>
      </c>
      <c r="AI35" s="83">
        <f t="shared" si="18"/>
        <v>240.62988467600553</v>
      </c>
      <c r="AJ35" s="83">
        <f t="shared" si="18"/>
        <v>245.44171358783655</v>
      </c>
      <c r="AK35" s="83">
        <f t="shared" si="18"/>
        <v>250.34976370472657</v>
      </c>
      <c r="AL35" s="83">
        <f t="shared" si="18"/>
        <v>255.3559591433623</v>
      </c>
      <c r="AM35" s="83">
        <f t="shared" si="18"/>
        <v>260.46226249661697</v>
      </c>
      <c r="AN35" s="83">
        <f t="shared" si="18"/>
        <v>265.67067560295095</v>
      </c>
      <c r="AO35" s="83">
        <f t="shared" si="18"/>
        <v>270.9832403311982</v>
      </c>
      <c r="AP35" s="83">
        <f t="shared" si="18"/>
        <v>276.40203938104594</v>
      </c>
      <c r="AQ35" s="83">
        <f t="shared" ref="AQ35:BV35" si="19" xml:space="preserve"> AQ$31 + ROUND( $G19 * AQ$7, 0 ) * AQ$32</f>
        <v>281.92919709952116</v>
      </c>
      <c r="AR35" s="83">
        <f t="shared" si="19"/>
        <v>287.56688031380418</v>
      </c>
      <c r="AS35" s="83">
        <f t="shared" si="19"/>
        <v>293.31729918069641</v>
      </c>
      <c r="AT35" s="83">
        <f t="shared" si="19"/>
        <v>299.18270805307412</v>
      </c>
      <c r="AU35" s="83">
        <f t="shared" si="19"/>
        <v>305.16540636366858</v>
      </c>
      <c r="AV35" s="83">
        <f t="shared" si="19"/>
        <v>311.26773952651939</v>
      </c>
      <c r="AW35" s="83">
        <f t="shared" si="19"/>
        <v>317.49209985645371</v>
      </c>
      <c r="AX35" s="83">
        <f t="shared" si="19"/>
        <v>323.84092750695197</v>
      </c>
      <c r="AY35" s="83">
        <f t="shared" si="19"/>
        <v>330.31671142676817</v>
      </c>
      <c r="AZ35" s="83">
        <f t="shared" si="19"/>
        <v>336.92199033567988</v>
      </c>
      <c r="BA35" s="83">
        <f t="shared" si="19"/>
        <v>343.65935371974888</v>
      </c>
      <c r="BB35" s="83">
        <f t="shared" si="19"/>
        <v>350.53144284648545</v>
      </c>
      <c r="BC35" s="83">
        <f t="shared" si="19"/>
        <v>357.54095180031129</v>
      </c>
      <c r="BD35" s="83">
        <f t="shared" si="19"/>
        <v>364.69062853872964</v>
      </c>
      <c r="BE35" s="83">
        <f t="shared" si="19"/>
        <v>371.98327596961411</v>
      </c>
      <c r="BF35" s="83">
        <f t="shared" si="19"/>
        <v>379.42175305004082</v>
      </c>
      <c r="BG35" s="83">
        <f t="shared" si="19"/>
        <v>387.00897590709377</v>
      </c>
      <c r="BH35" s="83">
        <f t="shared" si="19"/>
        <v>394.74791898108163</v>
      </c>
      <c r="BI35" s="83">
        <f t="shared" si="19"/>
        <v>402.64161619161644</v>
      </c>
      <c r="BJ35" s="83">
        <f t="shared" si="19"/>
        <v>410.69316212700943</v>
      </c>
      <c r="BK35" s="83">
        <f t="shared" si="19"/>
        <v>418.90571325745134</v>
      </c>
      <c r="BL35" s="83">
        <f t="shared" si="19"/>
        <v>427.28248917245219</v>
      </c>
      <c r="BM35" s="83">
        <f t="shared" si="19"/>
        <v>435.82677384302599</v>
      </c>
      <c r="BN35" s="83">
        <f t="shared" si="19"/>
        <v>444.541916909115</v>
      </c>
      <c r="BO35" s="83">
        <f t="shared" si="19"/>
        <v>453.43133499275905</v>
      </c>
      <c r="BP35" s="83">
        <f t="shared" si="19"/>
        <v>462.49851303752268</v>
      </c>
      <c r="BQ35" s="83">
        <f t="shared" si="19"/>
        <v>471.74700567470813</v>
      </c>
      <c r="BR35" s="83">
        <f t="shared" si="19"/>
        <v>481.1804386168867</v>
      </c>
      <c r="BS35" s="83">
        <f t="shared" si="19"/>
        <v>490.80251007929775</v>
      </c>
      <c r="BT35" s="83">
        <f t="shared" si="19"/>
        <v>500.61699222967002</v>
      </c>
      <c r="BU35" s="83">
        <f t="shared" si="19"/>
        <v>510.62773266703527</v>
      </c>
      <c r="BV35" s="83">
        <f t="shared" si="19"/>
        <v>520.83865593011308</v>
      </c>
      <c r="BW35" s="83">
        <f t="shared" ref="BW35:CO35" si="20" xml:space="preserve"> BW$31 + ROUND( $G19 * BW$7, 0 ) * BW$32</f>
        <v>531.25376503585937</v>
      </c>
      <c r="BX35" s="83">
        <f t="shared" si="20"/>
        <v>541.87714304877966</v>
      </c>
      <c r="BY35" s="83">
        <f t="shared" si="20"/>
        <v>552.71295468162498</v>
      </c>
      <c r="BZ35" s="83">
        <f t="shared" si="20"/>
        <v>563.7654479280958</v>
      </c>
      <c r="CA35" s="83">
        <f t="shared" si="20"/>
        <v>575.03895572819431</v>
      </c>
      <c r="CB35" s="83">
        <f t="shared" si="20"/>
        <v>586.5378976668801</v>
      </c>
      <c r="CC35" s="83">
        <f t="shared" si="20"/>
        <v>598.26678170669163</v>
      </c>
      <c r="CD35" s="83">
        <f t="shared" si="20"/>
        <v>610.23020595501566</v>
      </c>
      <c r="CE35" s="83">
        <f t="shared" si="20"/>
        <v>622.43286046669664</v>
      </c>
      <c r="CF35" s="83">
        <f t="shared" si="20"/>
        <v>634.87952908269165</v>
      </c>
      <c r="CG35" s="83">
        <f t="shared" si="20"/>
        <v>647.57509130549295</v>
      </c>
      <c r="CH35" s="83">
        <f t="shared" si="20"/>
        <v>660.52452421205362</v>
      </c>
      <c r="CI35" s="83">
        <f t="shared" si="20"/>
        <v>673.73290440496453</v>
      </c>
      <c r="CJ35" s="83">
        <f t="shared" si="20"/>
        <v>687.20541000264916</v>
      </c>
      <c r="CK35" s="83">
        <f t="shared" si="20"/>
        <v>700.94732266935603</v>
      </c>
      <c r="CL35" s="83">
        <f t="shared" si="20"/>
        <v>714.96402968574466</v>
      </c>
      <c r="CM35" s="83">
        <f t="shared" si="20"/>
        <v>729.26102606087579</v>
      </c>
      <c r="CN35" s="83">
        <f t="shared" si="20"/>
        <v>743.84391668643559</v>
      </c>
      <c r="CO35" s="83">
        <f t="shared" si="20"/>
        <v>758.71841853403714</v>
      </c>
    </row>
    <row r="36" spans="4:93" outlineLevel="1" x14ac:dyDescent="0.2">
      <c r="E36" t="str">
        <f xml:space="preserve"> UserInput!E30 &amp; " - " &amp; LOWER( $B$26 )</f>
        <v>Terrace - occupants - charge per property - water</v>
      </c>
      <c r="H36" s="117" t="s">
        <v>8</v>
      </c>
      <c r="I36" s="112">
        <f xml:space="preserve"> SUM( K36:CO36 )</f>
        <v>31226.896805939323</v>
      </c>
      <c r="K36" s="83">
        <f t="shared" ref="K36:AP36" si="21" xml:space="preserve"> K$31 + ROUND( $G20 * K$7, 0 ) * K$32</f>
        <v>152.6944</v>
      </c>
      <c r="L36" s="83">
        <f t="shared" si="21"/>
        <v>154.97981665107577</v>
      </c>
      <c r="M36" s="83">
        <f t="shared" si="21"/>
        <v>156.99208619733247</v>
      </c>
      <c r="N36" s="83">
        <f t="shared" si="21"/>
        <v>159.47130282891465</v>
      </c>
      <c r="O36" s="83">
        <f t="shared" si="21"/>
        <v>162.3603820444286</v>
      </c>
      <c r="P36" s="83">
        <f t="shared" si="21"/>
        <v>165.41429053945586</v>
      </c>
      <c r="Q36" s="83">
        <f t="shared" si="21"/>
        <v>168.557368188071</v>
      </c>
      <c r="R36" s="83">
        <f t="shared" si="21"/>
        <v>171.85800588883632</v>
      </c>
      <c r="S36" s="83">
        <f t="shared" si="21"/>
        <v>175.29461694227624</v>
      </c>
      <c r="T36" s="83">
        <f t="shared" si="21"/>
        <v>178.79994923725235</v>
      </c>
      <c r="U36" s="83">
        <f t="shared" si="21"/>
        <v>182.37537697903991</v>
      </c>
      <c r="V36" s="83">
        <f t="shared" si="21"/>
        <v>186.02230185262908</v>
      </c>
      <c r="W36" s="83">
        <f t="shared" si="21"/>
        <v>189.74215357223181</v>
      </c>
      <c r="X36" s="83">
        <f t="shared" si="21"/>
        <v>193.53639044177629</v>
      </c>
      <c r="Y36" s="83">
        <f t="shared" si="21"/>
        <v>197.40649992661045</v>
      </c>
      <c r="Z36" s="83">
        <f t="shared" si="21"/>
        <v>201.35399923663672</v>
      </c>
      <c r="AA36" s="83">
        <f t="shared" si="21"/>
        <v>205.38043592110836</v>
      </c>
      <c r="AB36" s="83">
        <f t="shared" si="21"/>
        <v>209.48738847531945</v>
      </c>
      <c r="AC36" s="83">
        <f t="shared" si="21"/>
        <v>213.67646695942693</v>
      </c>
      <c r="AD36" s="83">
        <f t="shared" si="21"/>
        <v>217.94931362964687</v>
      </c>
      <c r="AE36" s="83">
        <f t="shared" si="21"/>
        <v>222.30760358207283</v>
      </c>
      <c r="AF36" s="83">
        <f t="shared" si="21"/>
        <v>226.7530454093687</v>
      </c>
      <c r="AG36" s="83">
        <f t="shared" si="21"/>
        <v>231.28738187059264</v>
      </c>
      <c r="AH36" s="83">
        <f t="shared" si="21"/>
        <v>235.91239057441635</v>
      </c>
      <c r="AI36" s="83">
        <f t="shared" si="21"/>
        <v>240.62988467600553</v>
      </c>
      <c r="AJ36" s="83">
        <f t="shared" si="21"/>
        <v>245.44171358783655</v>
      </c>
      <c r="AK36" s="83">
        <f t="shared" si="21"/>
        <v>250.34976370472657</v>
      </c>
      <c r="AL36" s="83">
        <f t="shared" si="21"/>
        <v>255.3559591433623</v>
      </c>
      <c r="AM36" s="83">
        <f t="shared" si="21"/>
        <v>260.46226249661697</v>
      </c>
      <c r="AN36" s="83">
        <f t="shared" si="21"/>
        <v>265.67067560295095</v>
      </c>
      <c r="AO36" s="83">
        <f t="shared" si="21"/>
        <v>270.9832403311982</v>
      </c>
      <c r="AP36" s="83">
        <f t="shared" si="21"/>
        <v>276.40203938104594</v>
      </c>
      <c r="AQ36" s="83">
        <f t="shared" ref="AQ36:BV36" si="22" xml:space="preserve"> AQ$31 + ROUND( $G20 * AQ$7, 0 ) * AQ$32</f>
        <v>281.92919709952116</v>
      </c>
      <c r="AR36" s="83">
        <f t="shared" si="22"/>
        <v>287.56688031380418</v>
      </c>
      <c r="AS36" s="83">
        <f t="shared" si="22"/>
        <v>293.31729918069641</v>
      </c>
      <c r="AT36" s="83">
        <f t="shared" si="22"/>
        <v>299.18270805307412</v>
      </c>
      <c r="AU36" s="83">
        <f t="shared" si="22"/>
        <v>305.16540636366858</v>
      </c>
      <c r="AV36" s="83">
        <f t="shared" si="22"/>
        <v>311.26773952651939</v>
      </c>
      <c r="AW36" s="83">
        <f t="shared" si="22"/>
        <v>317.49209985645371</v>
      </c>
      <c r="AX36" s="83">
        <f t="shared" si="22"/>
        <v>323.84092750695197</v>
      </c>
      <c r="AY36" s="83">
        <f t="shared" si="22"/>
        <v>330.31671142676817</v>
      </c>
      <c r="AZ36" s="83">
        <f t="shared" si="22"/>
        <v>336.92199033567988</v>
      </c>
      <c r="BA36" s="83">
        <f t="shared" si="22"/>
        <v>343.65935371974888</v>
      </c>
      <c r="BB36" s="83">
        <f t="shared" si="22"/>
        <v>350.53144284648545</v>
      </c>
      <c r="BC36" s="83">
        <f t="shared" si="22"/>
        <v>357.54095180031129</v>
      </c>
      <c r="BD36" s="83">
        <f t="shared" si="22"/>
        <v>364.69062853872964</v>
      </c>
      <c r="BE36" s="83">
        <f t="shared" si="22"/>
        <v>371.98327596961411</v>
      </c>
      <c r="BF36" s="83">
        <f t="shared" si="22"/>
        <v>379.42175305004082</v>
      </c>
      <c r="BG36" s="83">
        <f t="shared" si="22"/>
        <v>387.00897590709377</v>
      </c>
      <c r="BH36" s="83">
        <f t="shared" si="22"/>
        <v>394.74791898108163</v>
      </c>
      <c r="BI36" s="83">
        <f t="shared" si="22"/>
        <v>402.64161619161644</v>
      </c>
      <c r="BJ36" s="83">
        <f t="shared" si="22"/>
        <v>410.69316212700943</v>
      </c>
      <c r="BK36" s="83">
        <f t="shared" si="22"/>
        <v>418.90571325745134</v>
      </c>
      <c r="BL36" s="83">
        <f t="shared" si="22"/>
        <v>427.28248917245219</v>
      </c>
      <c r="BM36" s="83">
        <f t="shared" si="22"/>
        <v>435.82677384302599</v>
      </c>
      <c r="BN36" s="83">
        <f t="shared" si="22"/>
        <v>444.541916909115</v>
      </c>
      <c r="BO36" s="83">
        <f t="shared" si="22"/>
        <v>453.43133499275905</v>
      </c>
      <c r="BP36" s="83">
        <f t="shared" si="22"/>
        <v>462.49851303752268</v>
      </c>
      <c r="BQ36" s="83">
        <f t="shared" si="22"/>
        <v>471.74700567470813</v>
      </c>
      <c r="BR36" s="83">
        <f t="shared" si="22"/>
        <v>481.1804386168867</v>
      </c>
      <c r="BS36" s="83">
        <f t="shared" si="22"/>
        <v>490.80251007929775</v>
      </c>
      <c r="BT36" s="83">
        <f t="shared" si="22"/>
        <v>500.61699222967002</v>
      </c>
      <c r="BU36" s="83">
        <f t="shared" si="22"/>
        <v>510.62773266703527</v>
      </c>
      <c r="BV36" s="83">
        <f t="shared" si="22"/>
        <v>520.83865593011308</v>
      </c>
      <c r="BW36" s="83">
        <f t="shared" ref="BW36:CO36" si="23" xml:space="preserve"> BW$31 + ROUND( $G20 * BW$7, 0 ) * BW$32</f>
        <v>531.25376503585937</v>
      </c>
      <c r="BX36" s="83">
        <f t="shared" si="23"/>
        <v>541.87714304877966</v>
      </c>
      <c r="BY36" s="83">
        <f t="shared" si="23"/>
        <v>552.71295468162498</v>
      </c>
      <c r="BZ36" s="83">
        <f t="shared" si="23"/>
        <v>563.7654479280958</v>
      </c>
      <c r="CA36" s="83">
        <f t="shared" si="23"/>
        <v>575.03895572819431</v>
      </c>
      <c r="CB36" s="83">
        <f t="shared" si="23"/>
        <v>586.5378976668801</v>
      </c>
      <c r="CC36" s="83">
        <f t="shared" si="23"/>
        <v>598.26678170669163</v>
      </c>
      <c r="CD36" s="83">
        <f t="shared" si="23"/>
        <v>610.23020595501566</v>
      </c>
      <c r="CE36" s="83">
        <f t="shared" si="23"/>
        <v>622.43286046669664</v>
      </c>
      <c r="CF36" s="83">
        <f t="shared" si="23"/>
        <v>634.87952908269165</v>
      </c>
      <c r="CG36" s="83">
        <f t="shared" si="23"/>
        <v>647.57509130549295</v>
      </c>
      <c r="CH36" s="83">
        <f t="shared" si="23"/>
        <v>660.52452421205362</v>
      </c>
      <c r="CI36" s="83">
        <f t="shared" si="23"/>
        <v>673.73290440496453</v>
      </c>
      <c r="CJ36" s="83">
        <f t="shared" si="23"/>
        <v>687.20541000264916</v>
      </c>
      <c r="CK36" s="83">
        <f t="shared" si="23"/>
        <v>700.94732266935603</v>
      </c>
      <c r="CL36" s="83">
        <f t="shared" si="23"/>
        <v>714.96402968574466</v>
      </c>
      <c r="CM36" s="83">
        <f t="shared" si="23"/>
        <v>729.26102606087579</v>
      </c>
      <c r="CN36" s="83">
        <f t="shared" si="23"/>
        <v>743.84391668643559</v>
      </c>
      <c r="CO36" s="83">
        <f t="shared" si="23"/>
        <v>758.71841853403714</v>
      </c>
    </row>
    <row r="37" spans="4:93" outlineLevel="1" x14ac:dyDescent="0.2">
      <c r="E37" t="str">
        <f xml:space="preserve"> UserInput!E31 &amp; " - " &amp; LOWER( $B$26 )</f>
        <v>Semi - occupants - charge per property - water</v>
      </c>
      <c r="H37" s="117" t="s">
        <v>8</v>
      </c>
      <c r="I37" s="112">
        <f xml:space="preserve"> SUM( K37:CO37 )</f>
        <v>33776.798344663293</v>
      </c>
      <c r="K37" s="83">
        <f t="shared" ref="K37:AP37" si="24" xml:space="preserve"> K$31 + ROUND( $G21 * K$7, 0 ) * K$32</f>
        <v>165.16300000000001</v>
      </c>
      <c r="L37" s="83">
        <f t="shared" si="24"/>
        <v>167.63503741814782</v>
      </c>
      <c r="M37" s="83">
        <f t="shared" si="24"/>
        <v>169.81162329862798</v>
      </c>
      <c r="N37" s="83">
        <f t="shared" si="24"/>
        <v>172.49328586465535</v>
      </c>
      <c r="O37" s="83">
        <f t="shared" si="24"/>
        <v>175.61827925322709</v>
      </c>
      <c r="P37" s="83">
        <f t="shared" si="24"/>
        <v>178.92156142182131</v>
      </c>
      <c r="Q37" s="83">
        <f t="shared" si="24"/>
        <v>182.32129404907033</v>
      </c>
      <c r="R37" s="83">
        <f t="shared" si="24"/>
        <v>185.89145264409089</v>
      </c>
      <c r="S37" s="83">
        <f t="shared" si="24"/>
        <v>189.6086877975693</v>
      </c>
      <c r="T37" s="83">
        <f t="shared" si="24"/>
        <v>193.40025577802663</v>
      </c>
      <c r="U37" s="83">
        <f t="shared" si="24"/>
        <v>197.26764300451862</v>
      </c>
      <c r="V37" s="83">
        <f t="shared" si="24"/>
        <v>201.21236561973313</v>
      </c>
      <c r="W37" s="83">
        <f t="shared" si="24"/>
        <v>205.23597008436798</v>
      </c>
      <c r="X37" s="83">
        <f t="shared" si="24"/>
        <v>209.34003378339418</v>
      </c>
      <c r="Y37" s="83">
        <f t="shared" si="24"/>
        <v>213.5261656444425</v>
      </c>
      <c r="Z37" s="83">
        <f t="shared" si="24"/>
        <v>217.7960067685562</v>
      </c>
      <c r="AA37" s="83">
        <f t="shared" si="24"/>
        <v>222.1512310735562</v>
      </c>
      <c r="AB37" s="83">
        <f t="shared" si="24"/>
        <v>226.59354595027185</v>
      </c>
      <c r="AC37" s="83">
        <f t="shared" si="24"/>
        <v>231.12469293189423</v>
      </c>
      <c r="AD37" s="83">
        <f t="shared" si="24"/>
        <v>235.74644837671431</v>
      </c>
      <c r="AE37" s="83">
        <f t="shared" si="24"/>
        <v>240.46062416451355</v>
      </c>
      <c r="AF37" s="83">
        <f t="shared" si="24"/>
        <v>245.26906840688042</v>
      </c>
      <c r="AG37" s="83">
        <f t="shared" si="24"/>
        <v>250.17366617173056</v>
      </c>
      <c r="AH37" s="83">
        <f t="shared" si="24"/>
        <v>255.17634022231545</v>
      </c>
      <c r="AI37" s="83">
        <f t="shared" si="24"/>
        <v>260.27905177100865</v>
      </c>
      <c r="AJ37" s="83">
        <f t="shared" si="24"/>
        <v>265.48380124816526</v>
      </c>
      <c r="AK37" s="83">
        <f t="shared" si="24"/>
        <v>270.7926290863565</v>
      </c>
      <c r="AL37" s="83">
        <f t="shared" si="24"/>
        <v>276.20761652028591</v>
      </c>
      <c r="AM37" s="83">
        <f t="shared" si="24"/>
        <v>281.73088640270203</v>
      </c>
      <c r="AN37" s="83">
        <f t="shared" si="24"/>
        <v>287.36460403662602</v>
      </c>
      <c r="AO37" s="83">
        <f t="shared" si="24"/>
        <v>293.11097802422154</v>
      </c>
      <c r="AP37" s="83">
        <f t="shared" si="24"/>
        <v>298.9722611326394</v>
      </c>
      <c r="AQ37" s="83">
        <f t="shared" ref="AQ37:BV37" si="25" xml:space="preserve"> AQ$31 + ROUND( $G21 * AQ$7, 0 ) * AQ$32</f>
        <v>304.95075117717613</v>
      </c>
      <c r="AR37" s="83">
        <f t="shared" si="25"/>
        <v>311.04879192209302</v>
      </c>
      <c r="AS37" s="83">
        <f t="shared" si="25"/>
        <v>317.26877399944834</v>
      </c>
      <c r="AT37" s="83">
        <f t="shared" si="25"/>
        <v>323.61313584630398</v>
      </c>
      <c r="AU37" s="83">
        <f t="shared" si="25"/>
        <v>330.08436466067252</v>
      </c>
      <c r="AV37" s="83">
        <f t="shared" si="25"/>
        <v>336.68499737658044</v>
      </c>
      <c r="AW37" s="83">
        <f t="shared" si="25"/>
        <v>343.41762165862963</v>
      </c>
      <c r="AX37" s="83">
        <f t="shared" si="25"/>
        <v>350.28487691644682</v>
      </c>
      <c r="AY37" s="83">
        <f t="shared" si="25"/>
        <v>357.28945533941857</v>
      </c>
      <c r="AZ37" s="83">
        <f t="shared" si="25"/>
        <v>364.434102952118</v>
      </c>
      <c r="BA37" s="83">
        <f t="shared" si="25"/>
        <v>371.72162069083663</v>
      </c>
      <c r="BB37" s="83">
        <f t="shared" si="25"/>
        <v>379.15486550164297</v>
      </c>
      <c r="BC37" s="83">
        <f t="shared" si="25"/>
        <v>386.73675146039943</v>
      </c>
      <c r="BD37" s="83">
        <f t="shared" si="25"/>
        <v>394.47025091517571</v>
      </c>
      <c r="BE37" s="83">
        <f t="shared" si="25"/>
        <v>402.35839565150633</v>
      </c>
      <c r="BF37" s="83">
        <f t="shared" si="25"/>
        <v>410.40427808095058</v>
      </c>
      <c r="BG37" s="83">
        <f t="shared" si="25"/>
        <v>418.61105245341889</v>
      </c>
      <c r="BH37" s="83">
        <f t="shared" si="25"/>
        <v>426.98193609374266</v>
      </c>
      <c r="BI37" s="83">
        <f t="shared" si="25"/>
        <v>435.52021066297084</v>
      </c>
      <c r="BJ37" s="83">
        <f t="shared" si="25"/>
        <v>444.22922344488899</v>
      </c>
      <c r="BK37" s="83">
        <f t="shared" si="25"/>
        <v>453.11238865826408</v>
      </c>
      <c r="BL37" s="83">
        <f t="shared" si="25"/>
        <v>462.17318879533059</v>
      </c>
      <c r="BM37" s="83">
        <f t="shared" si="25"/>
        <v>471.41517598704144</v>
      </c>
      <c r="BN37" s="83">
        <f t="shared" si="25"/>
        <v>480.84197339562002</v>
      </c>
      <c r="BO37" s="83">
        <f t="shared" si="25"/>
        <v>490.45727663495882</v>
      </c>
      <c r="BP37" s="83">
        <f t="shared" si="25"/>
        <v>500.26485521942101</v>
      </c>
      <c r="BQ37" s="83">
        <f t="shared" si="25"/>
        <v>510.26855404161392</v>
      </c>
      <c r="BR37" s="83">
        <f t="shared" si="25"/>
        <v>520.47229487971299</v>
      </c>
      <c r="BS37" s="83">
        <f t="shared" si="25"/>
        <v>530.88007793492795</v>
      </c>
      <c r="BT37" s="83">
        <f t="shared" si="25"/>
        <v>541.49598339971203</v>
      </c>
      <c r="BU37" s="83">
        <f t="shared" si="25"/>
        <v>552.32417305733247</v>
      </c>
      <c r="BV37" s="83">
        <f t="shared" si="25"/>
        <v>563.36889191342493</v>
      </c>
      <c r="BW37" s="83">
        <f t="shared" ref="BW37:CO37" si="26" xml:space="preserve"> BW$31 + ROUND( $G21 * BW$7, 0 ) * BW$32</f>
        <v>574.63446986017584</v>
      </c>
      <c r="BX37" s="83">
        <f t="shared" si="26"/>
        <v>586.12532337378184</v>
      </c>
      <c r="BY37" s="83">
        <f t="shared" si="26"/>
        <v>597.84595724585336</v>
      </c>
      <c r="BZ37" s="83">
        <f t="shared" si="26"/>
        <v>609.80096634944096</v>
      </c>
      <c r="CA37" s="83">
        <f t="shared" si="26"/>
        <v>621.99503744037611</v>
      </c>
      <c r="CB37" s="83">
        <f t="shared" si="26"/>
        <v>634.43295099463319</v>
      </c>
      <c r="CC37" s="83">
        <f t="shared" si="26"/>
        <v>647.11958308243322</v>
      </c>
      <c r="CD37" s="83">
        <f t="shared" si="26"/>
        <v>660.05990727982328</v>
      </c>
      <c r="CE37" s="83">
        <f t="shared" si="26"/>
        <v>673.25899661848121</v>
      </c>
      <c r="CF37" s="83">
        <f t="shared" si="26"/>
        <v>686.72202557451089</v>
      </c>
      <c r="CG37" s="83">
        <f t="shared" si="26"/>
        <v>700.45427209700642</v>
      </c>
      <c r="CH37" s="83">
        <f t="shared" si="26"/>
        <v>714.46111967718139</v>
      </c>
      <c r="CI37" s="83">
        <f t="shared" si="26"/>
        <v>728.74805945887442</v>
      </c>
      <c r="CJ37" s="83">
        <f t="shared" si="26"/>
        <v>743.3206923912569</v>
      </c>
      <c r="CK37" s="83">
        <f t="shared" si="26"/>
        <v>758.1847314245897</v>
      </c>
      <c r="CL37" s="83">
        <f t="shared" si="26"/>
        <v>773.34600374988634</v>
      </c>
      <c r="CM37" s="83">
        <f t="shared" si="26"/>
        <v>788.81045308336388</v>
      </c>
      <c r="CN37" s="83">
        <f t="shared" si="26"/>
        <v>804.58414199657454</v>
      </c>
      <c r="CO37" s="83">
        <f t="shared" si="26"/>
        <v>820.67325429313178</v>
      </c>
    </row>
    <row r="38" spans="4:93" outlineLevel="1" x14ac:dyDescent="0.2">
      <c r="E38" t="str">
        <f xml:space="preserve"> UserInput!E32 &amp; " - " &amp; LOWER( $B$26 )</f>
        <v>Detached - occupants - charge per property - water</v>
      </c>
      <c r="H38" s="117" t="s">
        <v>8</v>
      </c>
      <c r="I38" s="112">
        <f xml:space="preserve"> SUM( K38:CO38 )</f>
        <v>34973.929627034704</v>
      </c>
      <c r="K38" s="83">
        <f t="shared" ref="K38:AP38" si="27" xml:space="preserve"> K$31 + ROUND( $G22 * K$7, 0 ) * K$32</f>
        <v>172.09</v>
      </c>
      <c r="L38" s="83">
        <f t="shared" si="27"/>
        <v>173.25957998129093</v>
      </c>
      <c r="M38" s="83">
        <f t="shared" si="27"/>
        <v>175.50919534364823</v>
      </c>
      <c r="N38" s="83">
        <f t="shared" si="27"/>
        <v>178.28083388054011</v>
      </c>
      <c r="O38" s="83">
        <f t="shared" si="27"/>
        <v>182.98377770255959</v>
      </c>
      <c r="P38" s="83">
        <f t="shared" si="27"/>
        <v>184.92479292509483</v>
      </c>
      <c r="Q38" s="83">
        <f t="shared" si="27"/>
        <v>188.43859443173676</v>
      </c>
      <c r="R38" s="83">
        <f t="shared" si="27"/>
        <v>192.12854009087073</v>
      </c>
      <c r="S38" s="83">
        <f t="shared" si="27"/>
        <v>197.56094938384325</v>
      </c>
      <c r="T38" s="83">
        <f t="shared" si="27"/>
        <v>199.88928090725966</v>
      </c>
      <c r="U38" s="83">
        <f t="shared" si="27"/>
        <v>203.88642790473136</v>
      </c>
      <c r="V38" s="83">
        <f t="shared" si="27"/>
        <v>207.96350507177937</v>
      </c>
      <c r="W38" s="83">
        <f t="shared" si="27"/>
        <v>213.84364592444365</v>
      </c>
      <c r="X38" s="83">
        <f t="shared" si="27"/>
        <v>216.36387526855765</v>
      </c>
      <c r="Y38" s="83">
        <f t="shared" si="27"/>
        <v>220.69046151903453</v>
      </c>
      <c r="Z38" s="83">
        <f t="shared" si="27"/>
        <v>225.10356567163154</v>
      </c>
      <c r="AA38" s="83">
        <f t="shared" si="27"/>
        <v>231.46833949158278</v>
      </c>
      <c r="AB38" s="83">
        <f t="shared" si="27"/>
        <v>234.19628260580623</v>
      </c>
      <c r="AC38" s="83">
        <f t="shared" si="27"/>
        <v>238.8794600307686</v>
      </c>
      <c r="AD38" s="83">
        <f t="shared" si="27"/>
        <v>243.6562860420776</v>
      </c>
      <c r="AE38" s="83">
        <f t="shared" si="27"/>
        <v>250.5456355992028</v>
      </c>
      <c r="AF38" s="83">
        <f t="shared" si="27"/>
        <v>253.49841196133005</v>
      </c>
      <c r="AG38" s="83">
        <f t="shared" si="27"/>
        <v>258.56757030556963</v>
      </c>
      <c r="AH38" s="83">
        <f t="shared" si="27"/>
        <v>263.73809562138172</v>
      </c>
      <c r="AI38" s="83">
        <f t="shared" si="27"/>
        <v>271.19525571267707</v>
      </c>
      <c r="AJ38" s="83">
        <f t="shared" si="27"/>
        <v>274.39139576386691</v>
      </c>
      <c r="AK38" s="83">
        <f t="shared" si="27"/>
        <v>279.87834703374762</v>
      </c>
      <c r="AL38" s="83">
        <f t="shared" si="27"/>
        <v>285.47501979891865</v>
      </c>
      <c r="AM38" s="83">
        <f t="shared" si="27"/>
        <v>293.54678857274934</v>
      </c>
      <c r="AN38" s="83">
        <f t="shared" si="27"/>
        <v>297.00635000714828</v>
      </c>
      <c r="AO38" s="83">
        <f t="shared" si="27"/>
        <v>302.94552811000966</v>
      </c>
      <c r="AP38" s="83">
        <f t="shared" si="27"/>
        <v>309.00347080001427</v>
      </c>
      <c r="AQ38" s="83">
        <f t="shared" ref="AQ38:BV38" si="28" xml:space="preserve"> AQ$31 + ROUND( $G22 * AQ$7, 0 ) * AQ$32</f>
        <v>317.7405034425401</v>
      </c>
      <c r="AR38" s="83">
        <f t="shared" si="28"/>
        <v>321.48519708133244</v>
      </c>
      <c r="AS38" s="83">
        <f t="shared" si="28"/>
        <v>327.91387391889361</v>
      </c>
      <c r="AT38" s="83">
        <f t="shared" si="28"/>
        <v>334.4711037544061</v>
      </c>
      <c r="AU38" s="83">
        <f t="shared" si="28"/>
        <v>343.92823038123021</v>
      </c>
      <c r="AV38" s="83">
        <f t="shared" si="28"/>
        <v>347.98155642105201</v>
      </c>
      <c r="AW38" s="83">
        <f t="shared" si="28"/>
        <v>354.94007579293009</v>
      </c>
      <c r="AX38" s="83">
        <f t="shared" si="28"/>
        <v>362.03774332066683</v>
      </c>
      <c r="AY38" s="83">
        <f t="shared" si="28"/>
        <v>372.27431306866879</v>
      </c>
      <c r="AZ38" s="83">
        <f t="shared" si="28"/>
        <v>376.66170855942391</v>
      </c>
      <c r="BA38" s="83">
        <f t="shared" si="28"/>
        <v>384.19373934465341</v>
      </c>
      <c r="BB38" s="83">
        <f t="shared" si="28"/>
        <v>391.87638668171297</v>
      </c>
      <c r="BC38" s="83">
        <f t="shared" si="28"/>
        <v>402.95664016044839</v>
      </c>
      <c r="BD38" s="83">
        <f t="shared" si="28"/>
        <v>407.70563863804063</v>
      </c>
      <c r="BE38" s="83">
        <f t="shared" si="28"/>
        <v>415.85844884345846</v>
      </c>
      <c r="BF38" s="83">
        <f t="shared" si="28"/>
        <v>424.17428920579925</v>
      </c>
      <c r="BG38" s="83">
        <f t="shared" si="28"/>
        <v>436.16776164582177</v>
      </c>
      <c r="BH38" s="83">
        <f t="shared" si="28"/>
        <v>441.30816592159204</v>
      </c>
      <c r="BI38" s="83">
        <f t="shared" si="28"/>
        <v>450.13291931690617</v>
      </c>
      <c r="BJ38" s="83">
        <f t="shared" si="28"/>
        <v>459.13413958616877</v>
      </c>
      <c r="BK38" s="83">
        <f t="shared" si="28"/>
        <v>472.11609721427112</v>
      </c>
      <c r="BL38" s="83">
        <f t="shared" si="28"/>
        <v>477.68016640549877</v>
      </c>
      <c r="BM38" s="83">
        <f t="shared" si="28"/>
        <v>487.23224360660384</v>
      </c>
      <c r="BN38" s="83">
        <f t="shared" si="28"/>
        <v>496.97533183406671</v>
      </c>
      <c r="BO38" s="83">
        <f t="shared" si="28"/>
        <v>511.02724421395874</v>
      </c>
      <c r="BP38" s="83">
        <f t="shared" si="28"/>
        <v>517.04989618915363</v>
      </c>
      <c r="BQ38" s="83">
        <f t="shared" si="28"/>
        <v>527.38924220468323</v>
      </c>
      <c r="BR38" s="83">
        <f t="shared" si="28"/>
        <v>537.93534210763585</v>
      </c>
      <c r="BS38" s="83">
        <f t="shared" si="28"/>
        <v>553.14539341027796</v>
      </c>
      <c r="BT38" s="83">
        <f t="shared" si="28"/>
        <v>559.66442391973078</v>
      </c>
      <c r="BU38" s="83">
        <f t="shared" si="28"/>
        <v>570.85592434190892</v>
      </c>
      <c r="BV38" s="83">
        <f t="shared" si="28"/>
        <v>582.27121901711905</v>
      </c>
      <c r="BW38" s="83">
        <f t="shared" ref="BW38:CO38" si="29" xml:space="preserve"> BW$31 + ROUND( $G22 * BW$7, 0 ) * BW$32</f>
        <v>598.7348614292406</v>
      </c>
      <c r="BX38" s="83">
        <f t="shared" si="29"/>
        <v>605.79118129600499</v>
      </c>
      <c r="BY38" s="83">
        <f t="shared" si="29"/>
        <v>617.90506949662154</v>
      </c>
      <c r="BZ38" s="83">
        <f t="shared" si="29"/>
        <v>630.26119675892778</v>
      </c>
      <c r="CA38" s="83">
        <f t="shared" si="29"/>
        <v>648.08174950269927</v>
      </c>
      <c r="CB38" s="83">
        <f t="shared" si="29"/>
        <v>655.71964136252348</v>
      </c>
      <c r="CC38" s="83">
        <f t="shared" si="29"/>
        <v>668.83193924942964</v>
      </c>
      <c r="CD38" s="83">
        <f t="shared" si="29"/>
        <v>682.20644120196005</v>
      </c>
      <c r="CE38" s="83">
        <f t="shared" si="29"/>
        <v>701.49573892502826</v>
      </c>
      <c r="CF38" s="83">
        <f t="shared" si="29"/>
        <v>709.76313512643048</v>
      </c>
      <c r="CG38" s="83">
        <f t="shared" si="29"/>
        <v>723.95613022656789</v>
      </c>
      <c r="CH38" s="83">
        <f t="shared" si="29"/>
        <v>738.43293988390496</v>
      </c>
      <c r="CI38" s="83">
        <f t="shared" si="29"/>
        <v>759.31203448882445</v>
      </c>
      <c r="CJ38" s="83">
        <f t="shared" si="29"/>
        <v>768.26081789730472</v>
      </c>
      <c r="CK38" s="83">
        <f t="shared" si="29"/>
        <v>783.62357976024896</v>
      </c>
      <c r="CL38" s="83">
        <f t="shared" si="29"/>
        <v>799.29354777839376</v>
      </c>
      <c r="CM38" s="83">
        <f t="shared" si="29"/>
        <v>815.27686509335877</v>
      </c>
      <c r="CN38" s="83">
        <f t="shared" si="29"/>
        <v>831.57979768996972</v>
      </c>
      <c r="CO38" s="83">
        <f t="shared" si="29"/>
        <v>848.20873685272943</v>
      </c>
    </row>
    <row r="39" spans="4:93" outlineLevel="1" x14ac:dyDescent="0.2"/>
    <row r="40" spans="4:93" outlineLevel="1" x14ac:dyDescent="0.2">
      <c r="D40" s="39" t="s">
        <v>118</v>
      </c>
      <c r="K40" s="436"/>
    </row>
    <row r="41" spans="4:93" outlineLevel="1" x14ac:dyDescent="0.2">
      <c r="E41" s="18" t="str">
        <f xml:space="preserve"> UserInput!E$22</f>
        <v>Flats</v>
      </c>
      <c r="F41" s="18">
        <f xml:space="preserve"> UserInput!F$22</f>
        <v>0</v>
      </c>
      <c r="G41" s="19">
        <f xml:space="preserve"> UserInput!G$22</f>
        <v>12</v>
      </c>
      <c r="H41" s="119" t="str">
        <f xml:space="preserve"> UserInput!H$22</f>
        <v>Properties</v>
      </c>
      <c r="I41" s="18"/>
      <c r="J41" t="s">
        <v>96</v>
      </c>
    </row>
    <row r="42" spans="4:93" outlineLevel="1" x14ac:dyDescent="0.2">
      <c r="E42" s="18" t="str">
        <f xml:space="preserve"> UserInput!E$23</f>
        <v>Terraced houses</v>
      </c>
      <c r="F42" s="18">
        <f xml:space="preserve"> UserInput!F$23</f>
        <v>0</v>
      </c>
      <c r="G42" s="19">
        <f xml:space="preserve"> UserInput!G$23</f>
        <v>26</v>
      </c>
      <c r="H42" s="119" t="str">
        <f xml:space="preserve"> UserInput!H$23</f>
        <v>Properties</v>
      </c>
      <c r="I42" s="18"/>
    </row>
    <row r="43" spans="4:93" outlineLevel="1" x14ac:dyDescent="0.2">
      <c r="E43" s="18" t="str">
        <f xml:space="preserve"> UserInput!E$24</f>
        <v>Semi-detached houses</v>
      </c>
      <c r="F43" s="18">
        <f xml:space="preserve"> UserInput!F$24</f>
        <v>0</v>
      </c>
      <c r="G43" s="19">
        <f xml:space="preserve"> UserInput!G$24</f>
        <v>24</v>
      </c>
      <c r="H43" s="119" t="str">
        <f xml:space="preserve"> UserInput!H$24</f>
        <v>Properties</v>
      </c>
      <c r="I43" s="18"/>
    </row>
    <row r="44" spans="4:93" outlineLevel="1" x14ac:dyDescent="0.2">
      <c r="E44" s="18" t="str">
        <f xml:space="preserve"> UserInput!E$25</f>
        <v>Detached houses</v>
      </c>
      <c r="F44" s="18">
        <f xml:space="preserve"> UserInput!F$25</f>
        <v>0</v>
      </c>
      <c r="G44" s="19">
        <f xml:space="preserve"> UserInput!G$25</f>
        <v>18</v>
      </c>
      <c r="H44" s="119" t="str">
        <f xml:space="preserve"> UserInput!H$25</f>
        <v>Properties</v>
      </c>
      <c r="I44" s="18"/>
    </row>
    <row r="45" spans="4:93" outlineLevel="1" x14ac:dyDescent="0.2">
      <c r="E45" s="18" t="str">
        <f xml:space="preserve"> UserInput!E57</f>
        <v>Number of standard users</v>
      </c>
      <c r="F45" s="18"/>
      <c r="G45" s="19">
        <f xml:space="preserve"> UserInput!G57</f>
        <v>0</v>
      </c>
      <c r="H45" s="119" t="str">
        <f xml:space="preserve"> UserInput!H57</f>
        <v>Properties</v>
      </c>
      <c r="I45" s="18"/>
    </row>
    <row r="46" spans="4:93" outlineLevel="1" x14ac:dyDescent="0.2">
      <c r="E46" s="18" t="str">
        <f xml:space="preserve"> UserInput!E58</f>
        <v>Number of intermediate users</v>
      </c>
      <c r="F46" s="18"/>
      <c r="G46" s="19">
        <f xml:space="preserve"> UserInput!G58</f>
        <v>0</v>
      </c>
      <c r="H46" s="119" t="str">
        <f xml:space="preserve"> UserInput!H58</f>
        <v>Properties</v>
      </c>
      <c r="I46" s="18"/>
    </row>
    <row r="47" spans="4:93" outlineLevel="1" x14ac:dyDescent="0.2">
      <c r="E47" s="18" t="str">
        <f xml:space="preserve"> UserInput!E59</f>
        <v>Number of large users</v>
      </c>
      <c r="F47" s="18"/>
      <c r="G47" s="19">
        <f xml:space="preserve"> UserInput!G59</f>
        <v>0</v>
      </c>
      <c r="H47" s="119" t="str">
        <f xml:space="preserve"> UserInput!H59</f>
        <v>Properties</v>
      </c>
      <c r="I47" s="18"/>
    </row>
    <row r="48" spans="4:93" outlineLevel="1" x14ac:dyDescent="0.2">
      <c r="E48" s="20" t="s">
        <v>123</v>
      </c>
      <c r="G48" s="55">
        <f>SUM(G41:G47)</f>
        <v>80</v>
      </c>
      <c r="H48" s="117" t="s">
        <v>104</v>
      </c>
    </row>
    <row r="49" spans="2:93" outlineLevel="1" x14ac:dyDescent="0.2">
      <c r="G49" s="82"/>
    </row>
    <row r="50" spans="2:93" outlineLevel="1" x14ac:dyDescent="0.2">
      <c r="E50" t="s">
        <v>121</v>
      </c>
      <c r="H50" s="117" t="s">
        <v>8</v>
      </c>
      <c r="I50" s="112">
        <f xml:space="preserve"> SUM( K50:CO50 )</f>
        <v>2626795.9721842376</v>
      </c>
      <c r="K50" s="55">
        <f t="shared" ref="K50:AP50" si="30" xml:space="preserve"> SUMPRODUCT( $G41:$G44, K35:K38 )</f>
        <v>12863.9192</v>
      </c>
      <c r="L50" s="55">
        <f t="shared" si="30"/>
        <v>13031.146370439663</v>
      </c>
      <c r="M50" s="55">
        <f t="shared" si="30"/>
        <v>13200.343750851374</v>
      </c>
      <c r="N50" s="55">
        <f t="shared" si="30"/>
        <v>13408.803378100207</v>
      </c>
      <c r="O50" s="55">
        <f t="shared" si="30"/>
        <v>13678.241218411809</v>
      </c>
      <c r="P50" s="55">
        <f t="shared" si="30"/>
        <v>13908.506787274742</v>
      </c>
      <c r="Q50" s="55">
        <f t="shared" si="30"/>
        <v>14172.785748095648</v>
      </c>
      <c r="R50" s="55">
        <f t="shared" si="30"/>
        <v>14450.312808869636</v>
      </c>
      <c r="S50" s="55">
        <f t="shared" si="30"/>
        <v>14767.901039857339</v>
      </c>
      <c r="T50" s="55">
        <f t="shared" si="30"/>
        <v>15034.011266018902</v>
      </c>
      <c r="U50" s="55">
        <f t="shared" si="30"/>
        <v>15334.643459597128</v>
      </c>
      <c r="V50" s="55">
        <f t="shared" si="30"/>
        <v>15641.287336565529</v>
      </c>
      <c r="W50" s="55">
        <f t="shared" si="30"/>
        <v>15985.050744409626</v>
      </c>
      <c r="X50" s="55">
        <f t="shared" si="30"/>
        <v>16273.093402422995</v>
      </c>
      <c r="Y50" s="55">
        <f t="shared" si="30"/>
        <v>16598.503280020435</v>
      </c>
      <c r="Z50" s="55">
        <f t="shared" si="30"/>
        <v>16930.420315526913</v>
      </c>
      <c r="AA50" s="55">
        <f t="shared" si="30"/>
        <v>17302.516221615955</v>
      </c>
      <c r="AB50" s="55">
        <f t="shared" si="30"/>
        <v>17614.298951773177</v>
      </c>
      <c r="AC50" s="55">
        <f t="shared" si="30"/>
        <v>17966.528655377522</v>
      </c>
      <c r="AD50" s="55">
        <f t="shared" si="30"/>
        <v>18325.801827725121</v>
      </c>
      <c r="AE50" s="55">
        <f t="shared" si="30"/>
        <v>18728.565356852741</v>
      </c>
      <c r="AF50" s="55">
        <f t="shared" si="30"/>
        <v>19066.044782625082</v>
      </c>
      <c r="AG50" s="55">
        <f t="shared" si="30"/>
        <v>19447.304764704306</v>
      </c>
      <c r="AH50" s="55">
        <f t="shared" si="30"/>
        <v>19836.188728348265</v>
      </c>
      <c r="AI50" s="55">
        <f t="shared" si="30"/>
        <v>20272.147463020607</v>
      </c>
      <c r="AJ50" s="55">
        <f t="shared" si="30"/>
        <v>20637.441470043359</v>
      </c>
      <c r="AK50" s="55">
        <f t="shared" si="30"/>
        <v>21050.124365459622</v>
      </c>
      <c r="AL50" s="55">
        <f t="shared" si="30"/>
        <v>21471.059600315166</v>
      </c>
      <c r="AM50" s="55">
        <f t="shared" si="30"/>
        <v>21942.94944284578</v>
      </c>
      <c r="AN50" s="55">
        <f t="shared" si="30"/>
        <v>22338.350469919827</v>
      </c>
      <c r="AO50" s="55">
        <f t="shared" si="30"/>
        <v>22785.046111147021</v>
      </c>
      <c r="AP50" s="55">
        <f t="shared" si="30"/>
        <v>23240.674238063348</v>
      </c>
      <c r="AQ50" s="55">
        <f t="shared" ref="AQ50:BV50" si="31" xml:space="preserve"> SUMPRODUCT( $G41:$G44, AQ35:AQ38 )</f>
        <v>23751.456579999751</v>
      </c>
      <c r="AR50" s="55">
        <f t="shared" si="31"/>
        <v>24179.446005518774</v>
      </c>
      <c r="AS50" s="55">
        <f t="shared" si="31"/>
        <v>24662.957675393307</v>
      </c>
      <c r="AT50" s="55">
        <f t="shared" si="31"/>
        <v>25156.13803390742</v>
      </c>
      <c r="AU50" s="55">
        <f t="shared" si="31"/>
        <v>25709.018340537692</v>
      </c>
      <c r="AV50" s="55">
        <f t="shared" si="31"/>
        <v>26172.282054624604</v>
      </c>
      <c r="AW50" s="55">
        <f t="shared" si="31"/>
        <v>26695.644078625093</v>
      </c>
      <c r="AX50" s="55">
        <f t="shared" si="31"/>
        <v>27229.4716710309</v>
      </c>
      <c r="AY50" s="55">
        <f t="shared" si="31"/>
        <v>27827.919597599273</v>
      </c>
      <c r="AZ50" s="55">
        <f t="shared" si="31"/>
        <v>28329.364857676301</v>
      </c>
      <c r="BA50" s="55">
        <f t="shared" si="31"/>
        <v>28895.861646134297</v>
      </c>
      <c r="BB50" s="55">
        <f t="shared" si="31"/>
        <v>29473.686560476715</v>
      </c>
      <c r="BC50" s="55">
        <f t="shared" si="31"/>
        <v>30121.457726349487</v>
      </c>
      <c r="BD50" s="55">
        <f t="shared" si="31"/>
        <v>30664.231401920675</v>
      </c>
      <c r="BE50" s="55">
        <f t="shared" si="31"/>
        <v>31277.418061663739</v>
      </c>
      <c r="BF50" s="55">
        <f t="shared" si="31"/>
        <v>31902.866495548747</v>
      </c>
      <c r="BG50" s="55">
        <f t="shared" si="31"/>
        <v>32604.026052976413</v>
      </c>
      <c r="BH50" s="55">
        <f t="shared" si="31"/>
        <v>33191.534374119583</v>
      </c>
      <c r="BI50" s="55">
        <f t="shared" si="31"/>
        <v>33855.259018897035</v>
      </c>
      <c r="BJ50" s="55">
        <f t="shared" si="31"/>
        <v>34532.256036054736</v>
      </c>
      <c r="BK50" s="55">
        <f t="shared" si="31"/>
        <v>35291.20418143837</v>
      </c>
      <c r="BL50" s="55">
        <f t="shared" si="31"/>
        <v>35927.134114940098</v>
      </c>
      <c r="BM50" s="55">
        <f t="shared" si="31"/>
        <v>36645.562014642856</v>
      </c>
      <c r="BN50" s="55">
        <f t="shared" si="31"/>
        <v>37378.356177054455</v>
      </c>
      <c r="BO50" s="55">
        <f t="shared" si="31"/>
        <v>38199.855764815111</v>
      </c>
      <c r="BP50" s="55">
        <f t="shared" si="31"/>
        <v>38888.198152096731</v>
      </c>
      <c r="BQ50" s="55">
        <f t="shared" si="31"/>
        <v>39665.837872321936</v>
      </c>
      <c r="BR50" s="55">
        <f t="shared" si="31"/>
        <v>40459.027902492249</v>
      </c>
      <c r="BS50" s="55">
        <f t="shared" si="31"/>
        <v>41348.23433483659</v>
      </c>
      <c r="BT50" s="55">
        <f t="shared" si="31"/>
        <v>42093.308936875706</v>
      </c>
      <c r="BU50" s="55">
        <f t="shared" si="31"/>
        <v>42935.040632877681</v>
      </c>
      <c r="BV50" s="55">
        <f t="shared" si="31"/>
        <v>43793.604273574638</v>
      </c>
      <c r="BW50" s="55">
        <f t="shared" ref="BW50:CO50" si="32" xml:space="preserve"> SUMPRODUCT( $G41:$G44, BW35:BW38 )</f>
        <v>44756.097853733205</v>
      </c>
      <c r="BX50" s="55">
        <f t="shared" si="32"/>
        <v>45562.580460152487</v>
      </c>
      <c r="BY50" s="55">
        <f t="shared" si="32"/>
        <v>46473.686502741417</v>
      </c>
      <c r="BZ50" s="55">
        <f t="shared" si="32"/>
        <v>47403.011755314918</v>
      </c>
      <c r="CA50" s="55">
        <f t="shared" si="32"/>
        <v>48444.832707288995</v>
      </c>
      <c r="CB50" s="55">
        <f t="shared" si="32"/>
        <v>49317.78447973806</v>
      </c>
      <c r="CC50" s="55">
        <f t="shared" si="32"/>
        <v>50303.98260532241</v>
      </c>
      <c r="CD50" s="55">
        <f t="shared" si="32"/>
        <v>51309.90154264163</v>
      </c>
      <c r="CE50" s="55">
        <f t="shared" si="32"/>
        <v>52437.587917228528</v>
      </c>
      <c r="CF50" s="55">
        <f t="shared" si="32"/>
        <v>53382.487151206296</v>
      </c>
      <c r="CG50" s="55">
        <f t="shared" si="32"/>
        <v>54449.966344015105</v>
      </c>
      <c r="CH50" s="55">
        <f t="shared" si="32"/>
        <v>55538.791710220685</v>
      </c>
      <c r="CI50" s="55">
        <f t="shared" si="32"/>
        <v>56759.420415200482</v>
      </c>
      <c r="CJ50" s="55">
        <f t="shared" si="32"/>
        <v>57782.196919642323</v>
      </c>
      <c r="CK50" s="55">
        <f t="shared" si="32"/>
        <v>58937.65625131016</v>
      </c>
      <c r="CL50" s="55">
        <f t="shared" si="32"/>
        <v>60116.22107806665</v>
      </c>
      <c r="CM50" s="55">
        <f t="shared" si="32"/>
        <v>61318.353435994468</v>
      </c>
      <c r="CN50" s="55">
        <f t="shared" si="32"/>
        <v>62544.524600421792</v>
      </c>
      <c r="CO50" s="55">
        <f t="shared" si="32"/>
        <v>63795.215270677705</v>
      </c>
    </row>
    <row r="51" spans="2:93" outlineLevel="1" x14ac:dyDescent="0.2"/>
    <row r="52" spans="2:93" outlineLevel="1" x14ac:dyDescent="0.2">
      <c r="B52" s="61" t="s">
        <v>101</v>
      </c>
    </row>
    <row r="53" spans="2:93" outlineLevel="1" x14ac:dyDescent="0.2">
      <c r="E53" s="18" t="str">
        <f xml:space="preserve"> UserInput!E35</f>
        <v>First occupant in place after</v>
      </c>
      <c r="G53" s="19">
        <f xml:space="preserve"> UserInput!G35</f>
        <v>3</v>
      </c>
      <c r="H53" s="119" t="str">
        <f xml:space="preserve"> UserInput!H35</f>
        <v>Months</v>
      </c>
      <c r="I53" s="80"/>
    </row>
    <row r="54" spans="2:93" outlineLevel="1" x14ac:dyDescent="0.2">
      <c r="E54" s="18" t="str">
        <f xml:space="preserve"> UserInput!E36</f>
        <v>Development period (first to last occupancy)</v>
      </c>
      <c r="G54" s="19">
        <f xml:space="preserve"> UserInput!G36</f>
        <v>12</v>
      </c>
      <c r="H54" s="119" t="str">
        <f xml:space="preserve"> UserInput!H36</f>
        <v>Months</v>
      </c>
      <c r="I54" s="80"/>
    </row>
    <row r="55" spans="2:93" outlineLevel="1" x14ac:dyDescent="0.2">
      <c r="E55" t="s">
        <v>110</v>
      </c>
      <c r="G55" s="91">
        <f xml:space="preserve"> DATE( YEAR( G5 ), MONTH( G5 )+ G53, DAY( G5 ) )</f>
        <v>43647</v>
      </c>
      <c r="H55" s="117" t="s">
        <v>112</v>
      </c>
    </row>
    <row r="56" spans="2:93" outlineLevel="1" x14ac:dyDescent="0.2">
      <c r="E56" t="s">
        <v>109</v>
      </c>
      <c r="G56" s="94">
        <f xml:space="preserve"> DATE( YEAR( G55 ), MONTH( G55 ) + G54, DAY( G55 ) )</f>
        <v>44013</v>
      </c>
      <c r="H56" s="117" t="s">
        <v>112</v>
      </c>
      <c r="K56" s="82"/>
    </row>
    <row r="57" spans="2:93" outlineLevel="1" x14ac:dyDescent="0.2">
      <c r="E57" t="s">
        <v>124</v>
      </c>
      <c r="G57" s="95">
        <f xml:space="preserve"> G56 - G55</f>
        <v>366</v>
      </c>
      <c r="H57" s="117" t="s">
        <v>86</v>
      </c>
      <c r="K57" s="82"/>
    </row>
    <row r="58" spans="2:93" outlineLevel="1" x14ac:dyDescent="0.2">
      <c r="G58" s="93"/>
      <c r="K58" s="82"/>
    </row>
    <row r="59" spans="2:93" outlineLevel="1" x14ac:dyDescent="0.2">
      <c r="E59" t="s">
        <v>173</v>
      </c>
      <c r="G59" s="144"/>
      <c r="H59" s="117" t="s">
        <v>86</v>
      </c>
      <c r="I59" s="112">
        <f xml:space="preserve"> SUM( K59:CO59 )</f>
        <v>366</v>
      </c>
      <c r="K59" s="55">
        <f xml:space="preserve"> MAX( 0, ( MIN( $G$56, K$6 ) - MAX( J$6, $G$55 ) )  )</f>
        <v>274</v>
      </c>
      <c r="L59" s="55">
        <f t="shared" ref="L59:BW59" si="33" xml:space="preserve"> MAX( 0, ( MIN( $G$56, L$6 ) - MAX( K$6, $G$55 ) )  )</f>
        <v>92</v>
      </c>
      <c r="M59" s="55">
        <f t="shared" si="33"/>
        <v>0</v>
      </c>
      <c r="N59" s="55">
        <f t="shared" si="33"/>
        <v>0</v>
      </c>
      <c r="O59" s="55">
        <f t="shared" si="33"/>
        <v>0</v>
      </c>
      <c r="P59" s="55">
        <f t="shared" si="33"/>
        <v>0</v>
      </c>
      <c r="Q59" s="55">
        <f t="shared" si="33"/>
        <v>0</v>
      </c>
      <c r="R59" s="55">
        <f t="shared" si="33"/>
        <v>0</v>
      </c>
      <c r="S59" s="55">
        <f t="shared" si="33"/>
        <v>0</v>
      </c>
      <c r="T59" s="55">
        <f t="shared" si="33"/>
        <v>0</v>
      </c>
      <c r="U59" s="55">
        <f t="shared" si="33"/>
        <v>0</v>
      </c>
      <c r="V59" s="55">
        <f t="shared" si="33"/>
        <v>0</v>
      </c>
      <c r="W59" s="55">
        <f t="shared" si="33"/>
        <v>0</v>
      </c>
      <c r="X59" s="55">
        <f t="shared" si="33"/>
        <v>0</v>
      </c>
      <c r="Y59" s="55">
        <f t="shared" si="33"/>
        <v>0</v>
      </c>
      <c r="Z59" s="55">
        <f t="shared" si="33"/>
        <v>0</v>
      </c>
      <c r="AA59" s="55">
        <f t="shared" si="33"/>
        <v>0</v>
      </c>
      <c r="AB59" s="55">
        <f t="shared" si="33"/>
        <v>0</v>
      </c>
      <c r="AC59" s="55">
        <f t="shared" si="33"/>
        <v>0</v>
      </c>
      <c r="AD59" s="55">
        <f t="shared" si="33"/>
        <v>0</v>
      </c>
      <c r="AE59" s="55">
        <f t="shared" si="33"/>
        <v>0</v>
      </c>
      <c r="AF59" s="55">
        <f t="shared" si="33"/>
        <v>0</v>
      </c>
      <c r="AG59" s="55">
        <f t="shared" si="33"/>
        <v>0</v>
      </c>
      <c r="AH59" s="55">
        <f t="shared" si="33"/>
        <v>0</v>
      </c>
      <c r="AI59" s="55">
        <f t="shared" si="33"/>
        <v>0</v>
      </c>
      <c r="AJ59" s="55">
        <f t="shared" si="33"/>
        <v>0</v>
      </c>
      <c r="AK59" s="55">
        <f t="shared" si="33"/>
        <v>0</v>
      </c>
      <c r="AL59" s="55">
        <f t="shared" si="33"/>
        <v>0</v>
      </c>
      <c r="AM59" s="55">
        <f t="shared" si="33"/>
        <v>0</v>
      </c>
      <c r="AN59" s="55">
        <f t="shared" si="33"/>
        <v>0</v>
      </c>
      <c r="AO59" s="55">
        <f t="shared" si="33"/>
        <v>0</v>
      </c>
      <c r="AP59" s="55">
        <f t="shared" si="33"/>
        <v>0</v>
      </c>
      <c r="AQ59" s="55">
        <f t="shared" si="33"/>
        <v>0</v>
      </c>
      <c r="AR59" s="55">
        <f t="shared" si="33"/>
        <v>0</v>
      </c>
      <c r="AS59" s="55">
        <f t="shared" si="33"/>
        <v>0</v>
      </c>
      <c r="AT59" s="55">
        <f t="shared" si="33"/>
        <v>0</v>
      </c>
      <c r="AU59" s="55">
        <f t="shared" si="33"/>
        <v>0</v>
      </c>
      <c r="AV59" s="55">
        <f t="shared" si="33"/>
        <v>0</v>
      </c>
      <c r="AW59" s="55">
        <f t="shared" si="33"/>
        <v>0</v>
      </c>
      <c r="AX59" s="55">
        <f t="shared" si="33"/>
        <v>0</v>
      </c>
      <c r="AY59" s="55">
        <f t="shared" si="33"/>
        <v>0</v>
      </c>
      <c r="AZ59" s="55">
        <f t="shared" si="33"/>
        <v>0</v>
      </c>
      <c r="BA59" s="55">
        <f t="shared" si="33"/>
        <v>0</v>
      </c>
      <c r="BB59" s="55">
        <f t="shared" si="33"/>
        <v>0</v>
      </c>
      <c r="BC59" s="55">
        <f t="shared" si="33"/>
        <v>0</v>
      </c>
      <c r="BD59" s="55">
        <f t="shared" si="33"/>
        <v>0</v>
      </c>
      <c r="BE59" s="55">
        <f t="shared" si="33"/>
        <v>0</v>
      </c>
      <c r="BF59" s="55">
        <f t="shared" si="33"/>
        <v>0</v>
      </c>
      <c r="BG59" s="55">
        <f t="shared" si="33"/>
        <v>0</v>
      </c>
      <c r="BH59" s="55">
        <f t="shared" si="33"/>
        <v>0</v>
      </c>
      <c r="BI59" s="55">
        <f t="shared" si="33"/>
        <v>0</v>
      </c>
      <c r="BJ59" s="55">
        <f t="shared" si="33"/>
        <v>0</v>
      </c>
      <c r="BK59" s="55">
        <f t="shared" si="33"/>
        <v>0</v>
      </c>
      <c r="BL59" s="55">
        <f t="shared" si="33"/>
        <v>0</v>
      </c>
      <c r="BM59" s="55">
        <f t="shared" si="33"/>
        <v>0</v>
      </c>
      <c r="BN59" s="55">
        <f t="shared" si="33"/>
        <v>0</v>
      </c>
      <c r="BO59" s="55">
        <f t="shared" si="33"/>
        <v>0</v>
      </c>
      <c r="BP59" s="55">
        <f t="shared" si="33"/>
        <v>0</v>
      </c>
      <c r="BQ59" s="55">
        <f t="shared" si="33"/>
        <v>0</v>
      </c>
      <c r="BR59" s="55">
        <f t="shared" si="33"/>
        <v>0</v>
      </c>
      <c r="BS59" s="55">
        <f t="shared" si="33"/>
        <v>0</v>
      </c>
      <c r="BT59" s="55">
        <f t="shared" si="33"/>
        <v>0</v>
      </c>
      <c r="BU59" s="55">
        <f t="shared" si="33"/>
        <v>0</v>
      </c>
      <c r="BV59" s="55">
        <f t="shared" si="33"/>
        <v>0</v>
      </c>
      <c r="BW59" s="55">
        <f t="shared" si="33"/>
        <v>0</v>
      </c>
      <c r="BX59" s="55">
        <f t="shared" ref="BX59:CO59" si="34" xml:space="preserve"> MAX( 0, ( MIN( $G$56, BX$6 ) - MAX( BW$6, $G$55 ) )  )</f>
        <v>0</v>
      </c>
      <c r="BY59" s="55">
        <f t="shared" si="34"/>
        <v>0</v>
      </c>
      <c r="BZ59" s="55">
        <f t="shared" si="34"/>
        <v>0</v>
      </c>
      <c r="CA59" s="55">
        <f t="shared" si="34"/>
        <v>0</v>
      </c>
      <c r="CB59" s="55">
        <f t="shared" si="34"/>
        <v>0</v>
      </c>
      <c r="CC59" s="55">
        <f t="shared" si="34"/>
        <v>0</v>
      </c>
      <c r="CD59" s="55">
        <f t="shared" si="34"/>
        <v>0</v>
      </c>
      <c r="CE59" s="55">
        <f t="shared" si="34"/>
        <v>0</v>
      </c>
      <c r="CF59" s="55">
        <f t="shared" si="34"/>
        <v>0</v>
      </c>
      <c r="CG59" s="55">
        <f t="shared" si="34"/>
        <v>0</v>
      </c>
      <c r="CH59" s="55">
        <f t="shared" si="34"/>
        <v>0</v>
      </c>
      <c r="CI59" s="55">
        <f t="shared" si="34"/>
        <v>0</v>
      </c>
      <c r="CJ59" s="55">
        <f t="shared" si="34"/>
        <v>0</v>
      </c>
      <c r="CK59" s="55">
        <f t="shared" si="34"/>
        <v>0</v>
      </c>
      <c r="CL59" s="55">
        <f t="shared" si="34"/>
        <v>0</v>
      </c>
      <c r="CM59" s="55">
        <f t="shared" si="34"/>
        <v>0</v>
      </c>
      <c r="CN59" s="55">
        <f t="shared" si="34"/>
        <v>0</v>
      </c>
      <c r="CO59" s="55">
        <f t="shared" si="34"/>
        <v>0</v>
      </c>
    </row>
    <row r="60" spans="2:93" outlineLevel="1" x14ac:dyDescent="0.2">
      <c r="E60" t="s">
        <v>122</v>
      </c>
      <c r="G60" s="78"/>
      <c r="H60" s="117" t="s">
        <v>9</v>
      </c>
      <c r="I60" s="112">
        <f xml:space="preserve"> SUM( K60:CO60 )</f>
        <v>80</v>
      </c>
      <c r="K60" s="142">
        <f t="shared" ref="K60:AP60" si="35" xml:space="preserve"> K59 / $G57 * $G$48</f>
        <v>59.890710382513667</v>
      </c>
      <c r="L60" s="142">
        <f t="shared" si="35"/>
        <v>20.10928961748634</v>
      </c>
      <c r="M60" s="142">
        <f t="shared" si="35"/>
        <v>0</v>
      </c>
      <c r="N60" s="142">
        <f t="shared" si="35"/>
        <v>0</v>
      </c>
      <c r="O60" s="142">
        <f t="shared" si="35"/>
        <v>0</v>
      </c>
      <c r="P60" s="142">
        <f t="shared" si="35"/>
        <v>0</v>
      </c>
      <c r="Q60" s="142">
        <f t="shared" si="35"/>
        <v>0</v>
      </c>
      <c r="R60" s="142">
        <f t="shared" si="35"/>
        <v>0</v>
      </c>
      <c r="S60" s="142">
        <f t="shared" si="35"/>
        <v>0</v>
      </c>
      <c r="T60" s="142">
        <f t="shared" si="35"/>
        <v>0</v>
      </c>
      <c r="U60" s="142">
        <f t="shared" si="35"/>
        <v>0</v>
      </c>
      <c r="V60" s="142">
        <f t="shared" si="35"/>
        <v>0</v>
      </c>
      <c r="W60" s="142">
        <f t="shared" si="35"/>
        <v>0</v>
      </c>
      <c r="X60" s="142">
        <f t="shared" si="35"/>
        <v>0</v>
      </c>
      <c r="Y60" s="142">
        <f t="shared" si="35"/>
        <v>0</v>
      </c>
      <c r="Z60" s="142">
        <f t="shared" si="35"/>
        <v>0</v>
      </c>
      <c r="AA60" s="142">
        <f t="shared" si="35"/>
        <v>0</v>
      </c>
      <c r="AB60" s="142">
        <f t="shared" si="35"/>
        <v>0</v>
      </c>
      <c r="AC60" s="142">
        <f t="shared" si="35"/>
        <v>0</v>
      </c>
      <c r="AD60" s="142">
        <f t="shared" si="35"/>
        <v>0</v>
      </c>
      <c r="AE60" s="142">
        <f t="shared" si="35"/>
        <v>0</v>
      </c>
      <c r="AF60" s="142">
        <f t="shared" si="35"/>
        <v>0</v>
      </c>
      <c r="AG60" s="142">
        <f t="shared" si="35"/>
        <v>0</v>
      </c>
      <c r="AH60" s="142">
        <f t="shared" si="35"/>
        <v>0</v>
      </c>
      <c r="AI60" s="142">
        <f t="shared" si="35"/>
        <v>0</v>
      </c>
      <c r="AJ60" s="142">
        <f t="shared" si="35"/>
        <v>0</v>
      </c>
      <c r="AK60" s="142">
        <f t="shared" si="35"/>
        <v>0</v>
      </c>
      <c r="AL60" s="142">
        <f t="shared" si="35"/>
        <v>0</v>
      </c>
      <c r="AM60" s="142">
        <f t="shared" si="35"/>
        <v>0</v>
      </c>
      <c r="AN60" s="142">
        <f t="shared" si="35"/>
        <v>0</v>
      </c>
      <c r="AO60" s="142">
        <f t="shared" si="35"/>
        <v>0</v>
      </c>
      <c r="AP60" s="142">
        <f t="shared" si="35"/>
        <v>0</v>
      </c>
      <c r="AQ60" s="142">
        <f t="shared" ref="AQ60:BV60" si="36" xml:space="preserve"> AQ59 / $G57 * $G$48</f>
        <v>0</v>
      </c>
      <c r="AR60" s="142">
        <f t="shared" si="36"/>
        <v>0</v>
      </c>
      <c r="AS60" s="142">
        <f t="shared" si="36"/>
        <v>0</v>
      </c>
      <c r="AT60" s="142">
        <f t="shared" si="36"/>
        <v>0</v>
      </c>
      <c r="AU60" s="142">
        <f t="shared" si="36"/>
        <v>0</v>
      </c>
      <c r="AV60" s="142">
        <f t="shared" si="36"/>
        <v>0</v>
      </c>
      <c r="AW60" s="142">
        <f t="shared" si="36"/>
        <v>0</v>
      </c>
      <c r="AX60" s="142">
        <f t="shared" si="36"/>
        <v>0</v>
      </c>
      <c r="AY60" s="142">
        <f t="shared" si="36"/>
        <v>0</v>
      </c>
      <c r="AZ60" s="142">
        <f t="shared" si="36"/>
        <v>0</v>
      </c>
      <c r="BA60" s="142">
        <f t="shared" si="36"/>
        <v>0</v>
      </c>
      <c r="BB60" s="142">
        <f t="shared" si="36"/>
        <v>0</v>
      </c>
      <c r="BC60" s="142">
        <f t="shared" si="36"/>
        <v>0</v>
      </c>
      <c r="BD60" s="142">
        <f t="shared" si="36"/>
        <v>0</v>
      </c>
      <c r="BE60" s="142">
        <f t="shared" si="36"/>
        <v>0</v>
      </c>
      <c r="BF60" s="142">
        <f t="shared" si="36"/>
        <v>0</v>
      </c>
      <c r="BG60" s="142">
        <f t="shared" si="36"/>
        <v>0</v>
      </c>
      <c r="BH60" s="142">
        <f t="shared" si="36"/>
        <v>0</v>
      </c>
      <c r="BI60" s="142">
        <f t="shared" si="36"/>
        <v>0</v>
      </c>
      <c r="BJ60" s="142">
        <f t="shared" si="36"/>
        <v>0</v>
      </c>
      <c r="BK60" s="142">
        <f t="shared" si="36"/>
        <v>0</v>
      </c>
      <c r="BL60" s="142">
        <f t="shared" si="36"/>
        <v>0</v>
      </c>
      <c r="BM60" s="142">
        <f t="shared" si="36"/>
        <v>0</v>
      </c>
      <c r="BN60" s="142">
        <f t="shared" si="36"/>
        <v>0</v>
      </c>
      <c r="BO60" s="142">
        <f t="shared" si="36"/>
        <v>0</v>
      </c>
      <c r="BP60" s="142">
        <f t="shared" si="36"/>
        <v>0</v>
      </c>
      <c r="BQ60" s="142">
        <f t="shared" si="36"/>
        <v>0</v>
      </c>
      <c r="BR60" s="142">
        <f t="shared" si="36"/>
        <v>0</v>
      </c>
      <c r="BS60" s="142">
        <f t="shared" si="36"/>
        <v>0</v>
      </c>
      <c r="BT60" s="142">
        <f t="shared" si="36"/>
        <v>0</v>
      </c>
      <c r="BU60" s="142">
        <f t="shared" si="36"/>
        <v>0</v>
      </c>
      <c r="BV60" s="142">
        <f t="shared" si="36"/>
        <v>0</v>
      </c>
      <c r="BW60" s="142">
        <f t="shared" ref="BW60:CO60" si="37" xml:space="preserve"> BW59 / $G57 * $G$48</f>
        <v>0</v>
      </c>
      <c r="BX60" s="142">
        <f t="shared" si="37"/>
        <v>0</v>
      </c>
      <c r="BY60" s="142">
        <f t="shared" si="37"/>
        <v>0</v>
      </c>
      <c r="BZ60" s="142">
        <f t="shared" si="37"/>
        <v>0</v>
      </c>
      <c r="CA60" s="142">
        <f t="shared" si="37"/>
        <v>0</v>
      </c>
      <c r="CB60" s="142">
        <f t="shared" si="37"/>
        <v>0</v>
      </c>
      <c r="CC60" s="142">
        <f t="shared" si="37"/>
        <v>0</v>
      </c>
      <c r="CD60" s="142">
        <f t="shared" si="37"/>
        <v>0</v>
      </c>
      <c r="CE60" s="142">
        <f t="shared" si="37"/>
        <v>0</v>
      </c>
      <c r="CF60" s="142">
        <f t="shared" si="37"/>
        <v>0</v>
      </c>
      <c r="CG60" s="142">
        <f t="shared" si="37"/>
        <v>0</v>
      </c>
      <c r="CH60" s="142">
        <f t="shared" si="37"/>
        <v>0</v>
      </c>
      <c r="CI60" s="142">
        <f t="shared" si="37"/>
        <v>0</v>
      </c>
      <c r="CJ60" s="142">
        <f t="shared" si="37"/>
        <v>0</v>
      </c>
      <c r="CK60" s="142">
        <f t="shared" si="37"/>
        <v>0</v>
      </c>
      <c r="CL60" s="142">
        <f t="shared" si="37"/>
        <v>0</v>
      </c>
      <c r="CM60" s="142">
        <f t="shared" si="37"/>
        <v>0</v>
      </c>
      <c r="CN60" s="142">
        <f t="shared" si="37"/>
        <v>0</v>
      </c>
      <c r="CO60" s="142">
        <f t="shared" si="37"/>
        <v>0</v>
      </c>
    </row>
    <row r="61" spans="2:93" outlineLevel="1" x14ac:dyDescent="0.2">
      <c r="E61" s="20" t="s">
        <v>127</v>
      </c>
      <c r="G61" s="86"/>
      <c r="H61" s="120" t="str">
        <f xml:space="preserve"> H29</f>
        <v>%</v>
      </c>
      <c r="I61" s="98"/>
      <c r="K61" s="107">
        <f t="shared" ref="K61:AP61" si="38" xml:space="preserve"> K29</f>
        <v>0</v>
      </c>
      <c r="L61" s="107">
        <f t="shared" si="38"/>
        <v>1.4967259120673537E-2</v>
      </c>
      <c r="M61" s="107">
        <f t="shared" si="38"/>
        <v>1.2984074892714137E-2</v>
      </c>
      <c r="N61" s="107">
        <f t="shared" si="38"/>
        <v>1.5791984753078081E-2</v>
      </c>
      <c r="O61" s="107">
        <f t="shared" si="38"/>
        <v>1.8116608846002968E-2</v>
      </c>
      <c r="P61" s="107">
        <f t="shared" si="38"/>
        <v>1.8809443883863297E-2</v>
      </c>
      <c r="Q61" s="107">
        <f t="shared" si="38"/>
        <v>1.9001246133963257E-2</v>
      </c>
      <c r="R61" s="107">
        <f t="shared" si="38"/>
        <v>1.9581687447104645E-2</v>
      </c>
      <c r="S61" s="107">
        <f t="shared" si="38"/>
        <v>1.9996805127965978E-2</v>
      </c>
      <c r="T61" s="107">
        <f t="shared" si="38"/>
        <v>1.9996805127965978E-2</v>
      </c>
      <c r="U61" s="107">
        <f t="shared" si="38"/>
        <v>1.9996805127965978E-2</v>
      </c>
      <c r="V61" s="107">
        <f t="shared" si="38"/>
        <v>1.9996805127965978E-2</v>
      </c>
      <c r="W61" s="107">
        <f t="shared" si="38"/>
        <v>1.9996805127965978E-2</v>
      </c>
      <c r="X61" s="107">
        <f t="shared" si="38"/>
        <v>1.9996805127965978E-2</v>
      </c>
      <c r="Y61" s="107">
        <f t="shared" si="38"/>
        <v>1.9996805127965978E-2</v>
      </c>
      <c r="Z61" s="107">
        <f t="shared" si="38"/>
        <v>1.9996805127965978E-2</v>
      </c>
      <c r="AA61" s="107">
        <f t="shared" si="38"/>
        <v>1.9996805127965978E-2</v>
      </c>
      <c r="AB61" s="107">
        <f t="shared" si="38"/>
        <v>1.9996805127965978E-2</v>
      </c>
      <c r="AC61" s="107">
        <f t="shared" si="38"/>
        <v>1.9996805127965978E-2</v>
      </c>
      <c r="AD61" s="107">
        <f t="shared" si="38"/>
        <v>1.9996805127965978E-2</v>
      </c>
      <c r="AE61" s="107">
        <f t="shared" si="38"/>
        <v>1.9996805127965978E-2</v>
      </c>
      <c r="AF61" s="107">
        <f t="shared" si="38"/>
        <v>1.9996805127965978E-2</v>
      </c>
      <c r="AG61" s="107">
        <f t="shared" si="38"/>
        <v>1.9996805127965978E-2</v>
      </c>
      <c r="AH61" s="107">
        <f t="shared" si="38"/>
        <v>1.9996805127965978E-2</v>
      </c>
      <c r="AI61" s="107">
        <f t="shared" si="38"/>
        <v>1.9996805127965978E-2</v>
      </c>
      <c r="AJ61" s="107">
        <f t="shared" si="38"/>
        <v>1.9996805127965978E-2</v>
      </c>
      <c r="AK61" s="107">
        <f t="shared" si="38"/>
        <v>1.9996805127965978E-2</v>
      </c>
      <c r="AL61" s="107">
        <f t="shared" si="38"/>
        <v>1.9996805127965978E-2</v>
      </c>
      <c r="AM61" s="107">
        <f t="shared" si="38"/>
        <v>1.9996805127965978E-2</v>
      </c>
      <c r="AN61" s="107">
        <f t="shared" si="38"/>
        <v>1.9996805127965978E-2</v>
      </c>
      <c r="AO61" s="107">
        <f t="shared" si="38"/>
        <v>1.9996805127965978E-2</v>
      </c>
      <c r="AP61" s="107">
        <f t="shared" si="38"/>
        <v>1.9996805127965978E-2</v>
      </c>
      <c r="AQ61" s="107">
        <f t="shared" ref="AQ61:BV61" si="39" xml:space="preserve"> AQ29</f>
        <v>1.9996805127965978E-2</v>
      </c>
      <c r="AR61" s="107">
        <f t="shared" si="39"/>
        <v>1.9996805127965978E-2</v>
      </c>
      <c r="AS61" s="107">
        <f t="shared" si="39"/>
        <v>1.9996805127965978E-2</v>
      </c>
      <c r="AT61" s="107">
        <f t="shared" si="39"/>
        <v>1.9996805127965978E-2</v>
      </c>
      <c r="AU61" s="107">
        <f t="shared" si="39"/>
        <v>1.9996805127965978E-2</v>
      </c>
      <c r="AV61" s="107">
        <f t="shared" si="39"/>
        <v>1.9996805127965978E-2</v>
      </c>
      <c r="AW61" s="107">
        <f t="shared" si="39"/>
        <v>1.9996805127965978E-2</v>
      </c>
      <c r="AX61" s="107">
        <f t="shared" si="39"/>
        <v>1.9996805127965978E-2</v>
      </c>
      <c r="AY61" s="107">
        <f t="shared" si="39"/>
        <v>1.9996805127965978E-2</v>
      </c>
      <c r="AZ61" s="107">
        <f t="shared" si="39"/>
        <v>1.9996805127965978E-2</v>
      </c>
      <c r="BA61" s="107">
        <f t="shared" si="39"/>
        <v>1.9996805127965978E-2</v>
      </c>
      <c r="BB61" s="107">
        <f t="shared" si="39"/>
        <v>1.9996805127965978E-2</v>
      </c>
      <c r="BC61" s="107">
        <f t="shared" si="39"/>
        <v>1.9996805127965978E-2</v>
      </c>
      <c r="BD61" s="107">
        <f t="shared" si="39"/>
        <v>1.9996805127965978E-2</v>
      </c>
      <c r="BE61" s="107">
        <f t="shared" si="39"/>
        <v>1.9996805127965978E-2</v>
      </c>
      <c r="BF61" s="107">
        <f t="shared" si="39"/>
        <v>1.9996805127965978E-2</v>
      </c>
      <c r="BG61" s="107">
        <f t="shared" si="39"/>
        <v>1.9996805127965978E-2</v>
      </c>
      <c r="BH61" s="107">
        <f t="shared" si="39"/>
        <v>1.9996805127965978E-2</v>
      </c>
      <c r="BI61" s="107">
        <f t="shared" si="39"/>
        <v>1.9996805127965978E-2</v>
      </c>
      <c r="BJ61" s="107">
        <f t="shared" si="39"/>
        <v>1.9996805127965978E-2</v>
      </c>
      <c r="BK61" s="107">
        <f t="shared" si="39"/>
        <v>1.9996805127965978E-2</v>
      </c>
      <c r="BL61" s="107">
        <f t="shared" si="39"/>
        <v>1.9996805127965978E-2</v>
      </c>
      <c r="BM61" s="107">
        <f t="shared" si="39"/>
        <v>1.9996805127965978E-2</v>
      </c>
      <c r="BN61" s="107">
        <f t="shared" si="39"/>
        <v>1.9996805127965978E-2</v>
      </c>
      <c r="BO61" s="107">
        <f t="shared" si="39"/>
        <v>1.9996805127965978E-2</v>
      </c>
      <c r="BP61" s="107">
        <f t="shared" si="39"/>
        <v>1.9996805127965978E-2</v>
      </c>
      <c r="BQ61" s="107">
        <f t="shared" si="39"/>
        <v>1.9996805127965978E-2</v>
      </c>
      <c r="BR61" s="107">
        <f t="shared" si="39"/>
        <v>1.9996805127965978E-2</v>
      </c>
      <c r="BS61" s="107">
        <f t="shared" si="39"/>
        <v>1.9996805127965978E-2</v>
      </c>
      <c r="BT61" s="107">
        <f t="shared" si="39"/>
        <v>1.9996805127965978E-2</v>
      </c>
      <c r="BU61" s="107">
        <f t="shared" si="39"/>
        <v>1.9996805127965978E-2</v>
      </c>
      <c r="BV61" s="107">
        <f t="shared" si="39"/>
        <v>1.9996805127965978E-2</v>
      </c>
      <c r="BW61" s="107">
        <f t="shared" ref="BW61:CO61" si="40" xml:space="preserve"> BW29</f>
        <v>1.9996805127965978E-2</v>
      </c>
      <c r="BX61" s="107">
        <f t="shared" si="40"/>
        <v>1.9996805127965978E-2</v>
      </c>
      <c r="BY61" s="107">
        <f t="shared" si="40"/>
        <v>1.9996805127965978E-2</v>
      </c>
      <c r="BZ61" s="107">
        <f t="shared" si="40"/>
        <v>1.9996805127965978E-2</v>
      </c>
      <c r="CA61" s="107">
        <f t="shared" si="40"/>
        <v>1.9996805127965978E-2</v>
      </c>
      <c r="CB61" s="107">
        <f t="shared" si="40"/>
        <v>1.9996805127965978E-2</v>
      </c>
      <c r="CC61" s="107">
        <f t="shared" si="40"/>
        <v>1.9996805127965978E-2</v>
      </c>
      <c r="CD61" s="107">
        <f t="shared" si="40"/>
        <v>1.9996805127965978E-2</v>
      </c>
      <c r="CE61" s="107">
        <f t="shared" si="40"/>
        <v>1.9996805127965978E-2</v>
      </c>
      <c r="CF61" s="107">
        <f t="shared" si="40"/>
        <v>1.9996805127965978E-2</v>
      </c>
      <c r="CG61" s="107">
        <f t="shared" si="40"/>
        <v>1.9996805127965978E-2</v>
      </c>
      <c r="CH61" s="107">
        <f t="shared" si="40"/>
        <v>1.9996805127965978E-2</v>
      </c>
      <c r="CI61" s="107">
        <f t="shared" si="40"/>
        <v>1.9996805127965978E-2</v>
      </c>
      <c r="CJ61" s="107">
        <f t="shared" si="40"/>
        <v>1.9996805127965978E-2</v>
      </c>
      <c r="CK61" s="107">
        <f t="shared" si="40"/>
        <v>1.9996805127965978E-2</v>
      </c>
      <c r="CL61" s="107">
        <f t="shared" si="40"/>
        <v>1.9996805127965978E-2</v>
      </c>
      <c r="CM61" s="107">
        <f t="shared" si="40"/>
        <v>1.9996805127965978E-2</v>
      </c>
      <c r="CN61" s="107">
        <f t="shared" si="40"/>
        <v>1.9996805127965978E-2</v>
      </c>
      <c r="CO61" s="107">
        <f t="shared" si="40"/>
        <v>1.9996805127965978E-2</v>
      </c>
    </row>
    <row r="62" spans="2:93" outlineLevel="1" x14ac:dyDescent="0.2">
      <c r="E62" s="18" t="str">
        <f xml:space="preserve"> InpC!E58</f>
        <v>Water for construction</v>
      </c>
      <c r="G62" s="66">
        <f xml:space="preserve"> InpC!G58</f>
        <v>83.595307186740953</v>
      </c>
      <c r="H62" s="119" t="str">
        <f xml:space="preserve"> InpC!H58</f>
        <v>£/plot</v>
      </c>
      <c r="I62" s="112">
        <f xml:space="preserve"> SUM( K62:CO62 )</f>
        <v>17095.72866445105</v>
      </c>
      <c r="K62" s="55">
        <f xml:space="preserve"> IF( J62 = "", $G62, J62 * ( 1 + K61 ) )</f>
        <v>83.595307186740953</v>
      </c>
      <c r="L62" s="55">
        <f t="shared" ref="L62:BW62" si="41" xml:space="preserve"> IF( K62 = "", $G62, K62 * ( 1 + L61 ) )</f>
        <v>84.846499810677201</v>
      </c>
      <c r="M62" s="55">
        <f t="shared" si="41"/>
        <v>85.948153118603685</v>
      </c>
      <c r="N62" s="55">
        <f t="shared" si="41"/>
        <v>87.305445042207893</v>
      </c>
      <c r="O62" s="55">
        <f t="shared" si="41"/>
        <v>88.887123640163779</v>
      </c>
      <c r="P62" s="55">
        <f t="shared" si="41"/>
        <v>90.559041004271464</v>
      </c>
      <c r="Q62" s="55">
        <f t="shared" si="41"/>
        <v>92.279775632049294</v>
      </c>
      <c r="R62" s="55">
        <f t="shared" si="41"/>
        <v>94.086769356165021</v>
      </c>
      <c r="S62" s="55">
        <f t="shared" si="41"/>
        <v>95.968204148100128</v>
      </c>
      <c r="T62" s="55">
        <f t="shared" si="41"/>
        <v>97.887261624930545</v>
      </c>
      <c r="U62" s="55">
        <f t="shared" si="41"/>
        <v>99.8446941201545</v>
      </c>
      <c r="V62" s="55">
        <f t="shared" si="41"/>
        <v>101.8412690115366</v>
      </c>
      <c r="W62" s="55">
        <f t="shared" si="41"/>
        <v>103.87776902194506</v>
      </c>
      <c r="X62" s="55">
        <f t="shared" si="41"/>
        <v>105.95499252620475</v>
      </c>
      <c r="Y62" s="55">
        <f t="shared" si="41"/>
        <v>108.07375386408636</v>
      </c>
      <c r="Z62" s="55">
        <f t="shared" si="41"/>
        <v>110.23488365955426</v>
      </c>
      <c r="AA62" s="55">
        <f t="shared" si="41"/>
        <v>112.43922914639836</v>
      </c>
      <c r="AB62" s="55">
        <f t="shared" si="41"/>
        <v>114.6876545003776</v>
      </c>
      <c r="AC62" s="55">
        <f t="shared" si="41"/>
        <v>116.98104117800514</v>
      </c>
      <c r="AD62" s="55">
        <f t="shared" si="41"/>
        <v>119.32028826210828</v>
      </c>
      <c r="AE62" s="55">
        <f t="shared" si="41"/>
        <v>121.70631281429839</v>
      </c>
      <c r="AF62" s="55">
        <f t="shared" si="41"/>
        <v>124.14005023448918</v>
      </c>
      <c r="AG62" s="55">
        <f t="shared" si="41"/>
        <v>126.62245462760417</v>
      </c>
      <c r="AH62" s="55">
        <f t="shared" si="41"/>
        <v>129.15449917761708</v>
      </c>
      <c r="AI62" s="55">
        <f t="shared" si="41"/>
        <v>131.73717652907195</v>
      </c>
      <c r="AJ62" s="55">
        <f t="shared" si="41"/>
        <v>134.37149917623225</v>
      </c>
      <c r="AK62" s="55">
        <f t="shared" si="41"/>
        <v>137.05849986001201</v>
      </c>
      <c r="AL62" s="55">
        <f t="shared" si="41"/>
        <v>139.79923197284401</v>
      </c>
      <c r="AM62" s="55">
        <f t="shared" si="41"/>
        <v>142.5947699716443</v>
      </c>
      <c r="AN62" s="55">
        <f t="shared" si="41"/>
        <v>145.44620979903439</v>
      </c>
      <c r="AO62" s="55">
        <f t="shared" si="41"/>
        <v>148.35466931298694</v>
      </c>
      <c r="AP62" s="55">
        <f t="shared" si="41"/>
        <v>151.32128872506257</v>
      </c>
      <c r="AQ62" s="55">
        <f t="shared" si="41"/>
        <v>154.34723104741033</v>
      </c>
      <c r="AR62" s="55">
        <f t="shared" si="41"/>
        <v>157.43368254870654</v>
      </c>
      <c r="AS62" s="55">
        <f t="shared" si="41"/>
        <v>160.5818532192111</v>
      </c>
      <c r="AT62" s="55">
        <f t="shared" si="41"/>
        <v>163.7929772451233</v>
      </c>
      <c r="AU62" s="55">
        <f t="shared" si="41"/>
        <v>167.06831349242339</v>
      </c>
      <c r="AV62" s="55">
        <f t="shared" si="41"/>
        <v>170.40914600038931</v>
      </c>
      <c r="AW62" s="55">
        <f t="shared" si="41"/>
        <v>173.81678448498221</v>
      </c>
      <c r="AX62" s="55">
        <f t="shared" si="41"/>
        <v>177.29256485229806</v>
      </c>
      <c r="AY62" s="55">
        <f t="shared" si="41"/>
        <v>180.83784972228673</v>
      </c>
      <c r="AZ62" s="55">
        <f t="shared" si="41"/>
        <v>184.45402896294371</v>
      </c>
      <c r="BA62" s="55">
        <f t="shared" si="41"/>
        <v>188.14252023518389</v>
      </c>
      <c r="BB62" s="55">
        <f t="shared" si="41"/>
        <v>191.90476954861126</v>
      </c>
      <c r="BC62" s="55">
        <f t="shared" si="41"/>
        <v>195.74225182840206</v>
      </c>
      <c r="BD62" s="55">
        <f t="shared" si="41"/>
        <v>199.65647149352387</v>
      </c>
      <c r="BE62" s="55">
        <f t="shared" si="41"/>
        <v>203.64896304651717</v>
      </c>
      <c r="BF62" s="55">
        <f t="shared" si="41"/>
        <v>207.72129167507072</v>
      </c>
      <c r="BG62" s="55">
        <f t="shared" si="41"/>
        <v>211.87505386562648</v>
      </c>
      <c r="BH62" s="55">
        <f t="shared" si="41"/>
        <v>216.11187802925471</v>
      </c>
      <c r="BI62" s="55">
        <f t="shared" si="41"/>
        <v>220.43342514004448</v>
      </c>
      <c r="BJ62" s="55">
        <f t="shared" si="41"/>
        <v>224.84138938626003</v>
      </c>
      <c r="BK62" s="55">
        <f t="shared" si="41"/>
        <v>229.33749883451819</v>
      </c>
      <c r="BL62" s="55">
        <f t="shared" si="41"/>
        <v>233.92351610724717</v>
      </c>
      <c r="BM62" s="55">
        <f t="shared" si="41"/>
        <v>238.6012390736924</v>
      </c>
      <c r="BN62" s="55">
        <f t="shared" si="41"/>
        <v>243.37250155474024</v>
      </c>
      <c r="BO62" s="55">
        <f t="shared" si="41"/>
        <v>248.23917404183598</v>
      </c>
      <c r="BP62" s="55">
        <f t="shared" si="41"/>
        <v>253.20316443027781</v>
      </c>
      <c r="BQ62" s="55">
        <f t="shared" si="41"/>
        <v>258.2664187671744</v>
      </c>
      <c r="BR62" s="55">
        <f t="shared" si="41"/>
        <v>263.43092201435923</v>
      </c>
      <c r="BS62" s="55">
        <f t="shared" si="41"/>
        <v>268.69869882656076</v>
      </c>
      <c r="BT62" s="55">
        <f t="shared" si="41"/>
        <v>274.07181434513353</v>
      </c>
      <c r="BU62" s="55">
        <f t="shared" si="41"/>
        <v>279.55237500766123</v>
      </c>
      <c r="BV62" s="55">
        <f t="shared" si="41"/>
        <v>285.14252937374948</v>
      </c>
      <c r="BW62" s="55">
        <f t="shared" si="41"/>
        <v>290.84446896733169</v>
      </c>
      <c r="BX62" s="55">
        <f t="shared" ref="BX62:CO62" si="42" xml:space="preserve"> IF( BW62 = "", $G62, BW62 * ( 1 + BX61 ) )</f>
        <v>296.66042913581816</v>
      </c>
      <c r="BY62" s="55">
        <f t="shared" si="42"/>
        <v>302.59268992642586</v>
      </c>
      <c r="BZ62" s="55">
        <f t="shared" si="42"/>
        <v>308.64357698003164</v>
      </c>
      <c r="CA62" s="55">
        <f t="shared" si="42"/>
        <v>314.81546244289967</v>
      </c>
      <c r="CB62" s="55">
        <f t="shared" si="42"/>
        <v>321.11076589664083</v>
      </c>
      <c r="CC62" s="55">
        <f t="shared" si="42"/>
        <v>327.53195530676788</v>
      </c>
      <c r="CD62" s="55">
        <f t="shared" si="42"/>
        <v>334.08154799021901</v>
      </c>
      <c r="CE62" s="55">
        <f t="shared" si="42"/>
        <v>340.76211160222863</v>
      </c>
      <c r="CF62" s="55">
        <f t="shared" si="42"/>
        <v>347.57626514293258</v>
      </c>
      <c r="CG62" s="55">
        <f t="shared" si="42"/>
        <v>354.52667998410203</v>
      </c>
      <c r="CH62" s="55">
        <f t="shared" si="42"/>
        <v>361.61608091640886</v>
      </c>
      <c r="CI62" s="55">
        <f t="shared" si="42"/>
        <v>368.84724721763308</v>
      </c>
      <c r="CJ62" s="55">
        <f t="shared" si="42"/>
        <v>376.22301374223076</v>
      </c>
      <c r="CK62" s="55">
        <f t="shared" si="42"/>
        <v>383.74627203269023</v>
      </c>
      <c r="CL62" s="55">
        <f t="shared" si="42"/>
        <v>391.41997145311137</v>
      </c>
      <c r="CM62" s="55">
        <f t="shared" si="42"/>
        <v>399.24712034545325</v>
      </c>
      <c r="CN62" s="55">
        <f t="shared" si="42"/>
        <v>407.23078720890288</v>
      </c>
      <c r="CO62" s="55">
        <f t="shared" si="42"/>
        <v>415.37410190282748</v>
      </c>
    </row>
    <row r="63" spans="2:93" outlineLevel="1" x14ac:dyDescent="0.2">
      <c r="E63" s="20" t="s">
        <v>128</v>
      </c>
      <c r="G63" s="86"/>
      <c r="H63" s="120" t="s">
        <v>8</v>
      </c>
      <c r="I63" s="112">
        <f xml:space="preserve"> SUM( K63:CO63 )</f>
        <v>6712.7851697812739</v>
      </c>
      <c r="K63" s="55">
        <f xml:space="preserve"> K60 * K62</f>
        <v>5006.5823320583659</v>
      </c>
      <c r="L63" s="55">
        <f t="shared" ref="L63:BW63" si="43" xml:space="preserve"> L60 * L62</f>
        <v>1706.2028377229078</v>
      </c>
      <c r="M63" s="55">
        <f t="shared" si="43"/>
        <v>0</v>
      </c>
      <c r="N63" s="55">
        <f t="shared" si="43"/>
        <v>0</v>
      </c>
      <c r="O63" s="55">
        <f t="shared" si="43"/>
        <v>0</v>
      </c>
      <c r="P63" s="55">
        <f t="shared" si="43"/>
        <v>0</v>
      </c>
      <c r="Q63" s="55">
        <f t="shared" si="43"/>
        <v>0</v>
      </c>
      <c r="R63" s="55">
        <f t="shared" si="43"/>
        <v>0</v>
      </c>
      <c r="S63" s="55">
        <f t="shared" si="43"/>
        <v>0</v>
      </c>
      <c r="T63" s="55">
        <f t="shared" si="43"/>
        <v>0</v>
      </c>
      <c r="U63" s="55">
        <f t="shared" si="43"/>
        <v>0</v>
      </c>
      <c r="V63" s="55">
        <f t="shared" si="43"/>
        <v>0</v>
      </c>
      <c r="W63" s="55">
        <f t="shared" si="43"/>
        <v>0</v>
      </c>
      <c r="X63" s="55">
        <f t="shared" si="43"/>
        <v>0</v>
      </c>
      <c r="Y63" s="55">
        <f t="shared" si="43"/>
        <v>0</v>
      </c>
      <c r="Z63" s="55">
        <f t="shared" si="43"/>
        <v>0</v>
      </c>
      <c r="AA63" s="55">
        <f t="shared" si="43"/>
        <v>0</v>
      </c>
      <c r="AB63" s="55">
        <f t="shared" si="43"/>
        <v>0</v>
      </c>
      <c r="AC63" s="55">
        <f t="shared" si="43"/>
        <v>0</v>
      </c>
      <c r="AD63" s="55">
        <f t="shared" si="43"/>
        <v>0</v>
      </c>
      <c r="AE63" s="55">
        <f t="shared" si="43"/>
        <v>0</v>
      </c>
      <c r="AF63" s="55">
        <f t="shared" si="43"/>
        <v>0</v>
      </c>
      <c r="AG63" s="55">
        <f t="shared" si="43"/>
        <v>0</v>
      </c>
      <c r="AH63" s="55">
        <f t="shared" si="43"/>
        <v>0</v>
      </c>
      <c r="AI63" s="55">
        <f t="shared" si="43"/>
        <v>0</v>
      </c>
      <c r="AJ63" s="55">
        <f t="shared" si="43"/>
        <v>0</v>
      </c>
      <c r="AK63" s="55">
        <f t="shared" si="43"/>
        <v>0</v>
      </c>
      <c r="AL63" s="55">
        <f t="shared" si="43"/>
        <v>0</v>
      </c>
      <c r="AM63" s="55">
        <f t="shared" si="43"/>
        <v>0</v>
      </c>
      <c r="AN63" s="55">
        <f t="shared" si="43"/>
        <v>0</v>
      </c>
      <c r="AO63" s="55">
        <f t="shared" si="43"/>
        <v>0</v>
      </c>
      <c r="AP63" s="55">
        <f t="shared" si="43"/>
        <v>0</v>
      </c>
      <c r="AQ63" s="55">
        <f t="shared" si="43"/>
        <v>0</v>
      </c>
      <c r="AR63" s="55">
        <f t="shared" si="43"/>
        <v>0</v>
      </c>
      <c r="AS63" s="55">
        <f t="shared" si="43"/>
        <v>0</v>
      </c>
      <c r="AT63" s="55">
        <f t="shared" si="43"/>
        <v>0</v>
      </c>
      <c r="AU63" s="55">
        <f t="shared" si="43"/>
        <v>0</v>
      </c>
      <c r="AV63" s="55">
        <f t="shared" si="43"/>
        <v>0</v>
      </c>
      <c r="AW63" s="55">
        <f t="shared" si="43"/>
        <v>0</v>
      </c>
      <c r="AX63" s="55">
        <f t="shared" si="43"/>
        <v>0</v>
      </c>
      <c r="AY63" s="55">
        <f t="shared" si="43"/>
        <v>0</v>
      </c>
      <c r="AZ63" s="55">
        <f t="shared" si="43"/>
        <v>0</v>
      </c>
      <c r="BA63" s="55">
        <f t="shared" si="43"/>
        <v>0</v>
      </c>
      <c r="BB63" s="55">
        <f t="shared" si="43"/>
        <v>0</v>
      </c>
      <c r="BC63" s="55">
        <f t="shared" si="43"/>
        <v>0</v>
      </c>
      <c r="BD63" s="55">
        <f t="shared" si="43"/>
        <v>0</v>
      </c>
      <c r="BE63" s="55">
        <f t="shared" si="43"/>
        <v>0</v>
      </c>
      <c r="BF63" s="55">
        <f t="shared" si="43"/>
        <v>0</v>
      </c>
      <c r="BG63" s="55">
        <f t="shared" si="43"/>
        <v>0</v>
      </c>
      <c r="BH63" s="55">
        <f t="shared" si="43"/>
        <v>0</v>
      </c>
      <c r="BI63" s="55">
        <f t="shared" si="43"/>
        <v>0</v>
      </c>
      <c r="BJ63" s="55">
        <f t="shared" si="43"/>
        <v>0</v>
      </c>
      <c r="BK63" s="55">
        <f t="shared" si="43"/>
        <v>0</v>
      </c>
      <c r="BL63" s="55">
        <f t="shared" si="43"/>
        <v>0</v>
      </c>
      <c r="BM63" s="55">
        <f t="shared" si="43"/>
        <v>0</v>
      </c>
      <c r="BN63" s="55">
        <f t="shared" si="43"/>
        <v>0</v>
      </c>
      <c r="BO63" s="55">
        <f t="shared" si="43"/>
        <v>0</v>
      </c>
      <c r="BP63" s="55">
        <f t="shared" si="43"/>
        <v>0</v>
      </c>
      <c r="BQ63" s="55">
        <f t="shared" si="43"/>
        <v>0</v>
      </c>
      <c r="BR63" s="55">
        <f t="shared" si="43"/>
        <v>0</v>
      </c>
      <c r="BS63" s="55">
        <f t="shared" si="43"/>
        <v>0</v>
      </c>
      <c r="BT63" s="55">
        <f t="shared" si="43"/>
        <v>0</v>
      </c>
      <c r="BU63" s="55">
        <f t="shared" si="43"/>
        <v>0</v>
      </c>
      <c r="BV63" s="55">
        <f t="shared" si="43"/>
        <v>0</v>
      </c>
      <c r="BW63" s="55">
        <f t="shared" si="43"/>
        <v>0</v>
      </c>
      <c r="BX63" s="55">
        <f t="shared" ref="BX63:CO63" si="44" xml:space="preserve"> BX60 * BX62</f>
        <v>0</v>
      </c>
      <c r="BY63" s="55">
        <f t="shared" si="44"/>
        <v>0</v>
      </c>
      <c r="BZ63" s="55">
        <f t="shared" si="44"/>
        <v>0</v>
      </c>
      <c r="CA63" s="55">
        <f t="shared" si="44"/>
        <v>0</v>
      </c>
      <c r="CB63" s="55">
        <f t="shared" si="44"/>
        <v>0</v>
      </c>
      <c r="CC63" s="55">
        <f t="shared" si="44"/>
        <v>0</v>
      </c>
      <c r="CD63" s="55">
        <f t="shared" si="44"/>
        <v>0</v>
      </c>
      <c r="CE63" s="55">
        <f t="shared" si="44"/>
        <v>0</v>
      </c>
      <c r="CF63" s="55">
        <f t="shared" si="44"/>
        <v>0</v>
      </c>
      <c r="CG63" s="55">
        <f t="shared" si="44"/>
        <v>0</v>
      </c>
      <c r="CH63" s="55">
        <f t="shared" si="44"/>
        <v>0</v>
      </c>
      <c r="CI63" s="55">
        <f t="shared" si="44"/>
        <v>0</v>
      </c>
      <c r="CJ63" s="55">
        <f t="shared" si="44"/>
        <v>0</v>
      </c>
      <c r="CK63" s="55">
        <f t="shared" si="44"/>
        <v>0</v>
      </c>
      <c r="CL63" s="55">
        <f t="shared" si="44"/>
        <v>0</v>
      </c>
      <c r="CM63" s="55">
        <f t="shared" si="44"/>
        <v>0</v>
      </c>
      <c r="CN63" s="55">
        <f t="shared" si="44"/>
        <v>0</v>
      </c>
      <c r="CO63" s="55">
        <f t="shared" si="44"/>
        <v>0</v>
      </c>
    </row>
    <row r="64" spans="2:93" outlineLevel="1" x14ac:dyDescent="0.2">
      <c r="K64" s="82"/>
    </row>
    <row r="65" spans="1:93" outlineLevel="1" x14ac:dyDescent="0.2">
      <c r="D65" s="39" t="s">
        <v>115</v>
      </c>
      <c r="K65" s="82"/>
    </row>
    <row r="66" spans="1:93" outlineLevel="1" x14ac:dyDescent="0.2">
      <c r="E66" t="s">
        <v>116</v>
      </c>
      <c r="H66" s="117" t="s">
        <v>86</v>
      </c>
      <c r="K66" s="55">
        <f t="shared" ref="K66:AP66" si="45" xml:space="preserve"> K$5 - $G$5</f>
        <v>0</v>
      </c>
      <c r="L66" s="55">
        <f t="shared" si="45"/>
        <v>366</v>
      </c>
      <c r="M66" s="55">
        <f t="shared" si="45"/>
        <v>731</v>
      </c>
      <c r="N66" s="55">
        <f t="shared" si="45"/>
        <v>1096</v>
      </c>
      <c r="O66" s="55">
        <f t="shared" si="45"/>
        <v>1461</v>
      </c>
      <c r="P66" s="55">
        <f t="shared" si="45"/>
        <v>1827</v>
      </c>
      <c r="Q66" s="55">
        <f t="shared" si="45"/>
        <v>2192</v>
      </c>
      <c r="R66" s="55">
        <f t="shared" si="45"/>
        <v>2557</v>
      </c>
      <c r="S66" s="55">
        <f t="shared" si="45"/>
        <v>2922</v>
      </c>
      <c r="T66" s="55">
        <f t="shared" si="45"/>
        <v>3288</v>
      </c>
      <c r="U66" s="55">
        <f t="shared" si="45"/>
        <v>3653</v>
      </c>
      <c r="V66" s="55">
        <f t="shared" si="45"/>
        <v>4018</v>
      </c>
      <c r="W66" s="55">
        <f t="shared" si="45"/>
        <v>4383</v>
      </c>
      <c r="X66" s="55">
        <f t="shared" si="45"/>
        <v>4749</v>
      </c>
      <c r="Y66" s="55">
        <f t="shared" si="45"/>
        <v>5114</v>
      </c>
      <c r="Z66" s="55">
        <f t="shared" si="45"/>
        <v>5479</v>
      </c>
      <c r="AA66" s="55">
        <f t="shared" si="45"/>
        <v>5844</v>
      </c>
      <c r="AB66" s="55">
        <f t="shared" si="45"/>
        <v>6210</v>
      </c>
      <c r="AC66" s="55">
        <f t="shared" si="45"/>
        <v>6575</v>
      </c>
      <c r="AD66" s="55">
        <f t="shared" si="45"/>
        <v>6940</v>
      </c>
      <c r="AE66" s="55">
        <f t="shared" si="45"/>
        <v>7305</v>
      </c>
      <c r="AF66" s="55">
        <f t="shared" si="45"/>
        <v>7671</v>
      </c>
      <c r="AG66" s="55">
        <f t="shared" si="45"/>
        <v>8036</v>
      </c>
      <c r="AH66" s="55">
        <f t="shared" si="45"/>
        <v>8401</v>
      </c>
      <c r="AI66" s="55">
        <f t="shared" si="45"/>
        <v>8766</v>
      </c>
      <c r="AJ66" s="55">
        <f t="shared" si="45"/>
        <v>9132</v>
      </c>
      <c r="AK66" s="55">
        <f t="shared" si="45"/>
        <v>9497</v>
      </c>
      <c r="AL66" s="55">
        <f t="shared" si="45"/>
        <v>9862</v>
      </c>
      <c r="AM66" s="55">
        <f t="shared" si="45"/>
        <v>10227</v>
      </c>
      <c r="AN66" s="55">
        <f t="shared" si="45"/>
        <v>10593</v>
      </c>
      <c r="AO66" s="55">
        <f t="shared" si="45"/>
        <v>10958</v>
      </c>
      <c r="AP66" s="55">
        <f t="shared" si="45"/>
        <v>11323</v>
      </c>
      <c r="AQ66" s="55">
        <f t="shared" ref="AQ66:BV66" si="46" xml:space="preserve"> AQ$5 - $G$5</f>
        <v>11688</v>
      </c>
      <c r="AR66" s="55">
        <f t="shared" si="46"/>
        <v>12054</v>
      </c>
      <c r="AS66" s="55">
        <f t="shared" si="46"/>
        <v>12419</v>
      </c>
      <c r="AT66" s="55">
        <f t="shared" si="46"/>
        <v>12784</v>
      </c>
      <c r="AU66" s="55">
        <f t="shared" si="46"/>
        <v>13149</v>
      </c>
      <c r="AV66" s="55">
        <f t="shared" si="46"/>
        <v>13515</v>
      </c>
      <c r="AW66" s="55">
        <f t="shared" si="46"/>
        <v>13880</v>
      </c>
      <c r="AX66" s="55">
        <f t="shared" si="46"/>
        <v>14245</v>
      </c>
      <c r="AY66" s="55">
        <f t="shared" si="46"/>
        <v>14610</v>
      </c>
      <c r="AZ66" s="55">
        <f t="shared" si="46"/>
        <v>14976</v>
      </c>
      <c r="BA66" s="55">
        <f t="shared" si="46"/>
        <v>15341</v>
      </c>
      <c r="BB66" s="55">
        <f t="shared" si="46"/>
        <v>15706</v>
      </c>
      <c r="BC66" s="55">
        <f t="shared" si="46"/>
        <v>16071</v>
      </c>
      <c r="BD66" s="55">
        <f t="shared" si="46"/>
        <v>16437</v>
      </c>
      <c r="BE66" s="55">
        <f t="shared" si="46"/>
        <v>16802</v>
      </c>
      <c r="BF66" s="55">
        <f t="shared" si="46"/>
        <v>17167</v>
      </c>
      <c r="BG66" s="55">
        <f t="shared" si="46"/>
        <v>17532</v>
      </c>
      <c r="BH66" s="55">
        <f t="shared" si="46"/>
        <v>17898</v>
      </c>
      <c r="BI66" s="55">
        <f t="shared" si="46"/>
        <v>18263</v>
      </c>
      <c r="BJ66" s="55">
        <f t="shared" si="46"/>
        <v>18628</v>
      </c>
      <c r="BK66" s="55">
        <f t="shared" si="46"/>
        <v>18993</v>
      </c>
      <c r="BL66" s="55">
        <f t="shared" si="46"/>
        <v>19359</v>
      </c>
      <c r="BM66" s="55">
        <f t="shared" si="46"/>
        <v>19724</v>
      </c>
      <c r="BN66" s="55">
        <f t="shared" si="46"/>
        <v>20089</v>
      </c>
      <c r="BO66" s="55">
        <f t="shared" si="46"/>
        <v>20454</v>
      </c>
      <c r="BP66" s="55">
        <f t="shared" si="46"/>
        <v>20820</v>
      </c>
      <c r="BQ66" s="55">
        <f t="shared" si="46"/>
        <v>21185</v>
      </c>
      <c r="BR66" s="55">
        <f t="shared" si="46"/>
        <v>21550</v>
      </c>
      <c r="BS66" s="55">
        <f t="shared" si="46"/>
        <v>21915</v>
      </c>
      <c r="BT66" s="55">
        <f t="shared" si="46"/>
        <v>22281</v>
      </c>
      <c r="BU66" s="55">
        <f t="shared" si="46"/>
        <v>22646</v>
      </c>
      <c r="BV66" s="55">
        <f t="shared" si="46"/>
        <v>23011</v>
      </c>
      <c r="BW66" s="55">
        <f t="shared" ref="BW66:CO66" si="47" xml:space="preserve"> BW$5 - $G$5</f>
        <v>23376</v>
      </c>
      <c r="BX66" s="55">
        <f t="shared" si="47"/>
        <v>23742</v>
      </c>
      <c r="BY66" s="55">
        <f t="shared" si="47"/>
        <v>24107</v>
      </c>
      <c r="BZ66" s="55">
        <f t="shared" si="47"/>
        <v>24472</v>
      </c>
      <c r="CA66" s="55">
        <f t="shared" si="47"/>
        <v>24837</v>
      </c>
      <c r="CB66" s="55">
        <f t="shared" si="47"/>
        <v>25203</v>
      </c>
      <c r="CC66" s="55">
        <f t="shared" si="47"/>
        <v>25568</v>
      </c>
      <c r="CD66" s="55">
        <f t="shared" si="47"/>
        <v>25933</v>
      </c>
      <c r="CE66" s="55">
        <f t="shared" si="47"/>
        <v>26298</v>
      </c>
      <c r="CF66" s="55">
        <f t="shared" si="47"/>
        <v>26664</v>
      </c>
      <c r="CG66" s="55">
        <f t="shared" si="47"/>
        <v>27029</v>
      </c>
      <c r="CH66" s="55">
        <f t="shared" si="47"/>
        <v>27394</v>
      </c>
      <c r="CI66" s="55">
        <f t="shared" si="47"/>
        <v>27759</v>
      </c>
      <c r="CJ66" s="55">
        <f t="shared" si="47"/>
        <v>28125</v>
      </c>
      <c r="CK66" s="55">
        <f t="shared" si="47"/>
        <v>28490</v>
      </c>
      <c r="CL66" s="55">
        <f t="shared" si="47"/>
        <v>28855</v>
      </c>
      <c r="CM66" s="55">
        <f t="shared" si="47"/>
        <v>29220</v>
      </c>
      <c r="CN66" s="55">
        <f t="shared" si="47"/>
        <v>29585</v>
      </c>
      <c r="CO66" s="55">
        <f t="shared" si="47"/>
        <v>29950</v>
      </c>
    </row>
    <row r="67" spans="1:93" s="82" customFormat="1" ht="3" customHeight="1" outlineLevel="1" x14ac:dyDescent="0.2">
      <c r="A67" s="102"/>
      <c r="B67" s="103"/>
      <c r="D67" s="44"/>
      <c r="H67" s="116"/>
      <c r="I67" s="90"/>
    </row>
    <row r="68" spans="1:93" outlineLevel="1" x14ac:dyDescent="0.2">
      <c r="E68" s="96">
        <f xml:space="preserve"> G5</f>
        <v>43556</v>
      </c>
      <c r="G68" s="91">
        <f xml:space="preserve"> E68</f>
        <v>43556</v>
      </c>
      <c r="H68" s="117" t="s">
        <v>14</v>
      </c>
      <c r="K68" s="97">
        <f t="shared" ref="K68:AP68" si="48">IF( $G68 + K$66 &lt; $G$55, 0, IF( $G68 + K$66 &gt;= $G$56, 1, J79 + 1 / $G$54 ) )</f>
        <v>0</v>
      </c>
      <c r="L68" s="97">
        <f t="shared" si="48"/>
        <v>0.83333333333333337</v>
      </c>
      <c r="M68" s="97">
        <f t="shared" si="48"/>
        <v>1</v>
      </c>
      <c r="N68" s="97">
        <f t="shared" si="48"/>
        <v>1</v>
      </c>
      <c r="O68" s="97">
        <f t="shared" si="48"/>
        <v>1</v>
      </c>
      <c r="P68" s="97">
        <f t="shared" si="48"/>
        <v>1</v>
      </c>
      <c r="Q68" s="97">
        <f t="shared" si="48"/>
        <v>1</v>
      </c>
      <c r="R68" s="97">
        <f t="shared" si="48"/>
        <v>1</v>
      </c>
      <c r="S68" s="97">
        <f t="shared" si="48"/>
        <v>1</v>
      </c>
      <c r="T68" s="97">
        <f t="shared" si="48"/>
        <v>1</v>
      </c>
      <c r="U68" s="97">
        <f t="shared" si="48"/>
        <v>1</v>
      </c>
      <c r="V68" s="97">
        <f t="shared" si="48"/>
        <v>1</v>
      </c>
      <c r="W68" s="97">
        <f t="shared" si="48"/>
        <v>1</v>
      </c>
      <c r="X68" s="97">
        <f t="shared" si="48"/>
        <v>1</v>
      </c>
      <c r="Y68" s="97">
        <f t="shared" si="48"/>
        <v>1</v>
      </c>
      <c r="Z68" s="97">
        <f t="shared" si="48"/>
        <v>1</v>
      </c>
      <c r="AA68" s="97">
        <f t="shared" si="48"/>
        <v>1</v>
      </c>
      <c r="AB68" s="97">
        <f t="shared" si="48"/>
        <v>1</v>
      </c>
      <c r="AC68" s="97">
        <f t="shared" si="48"/>
        <v>1</v>
      </c>
      <c r="AD68" s="97">
        <f t="shared" si="48"/>
        <v>1</v>
      </c>
      <c r="AE68" s="97">
        <f t="shared" si="48"/>
        <v>1</v>
      </c>
      <c r="AF68" s="97">
        <f t="shared" si="48"/>
        <v>1</v>
      </c>
      <c r="AG68" s="97">
        <f t="shared" si="48"/>
        <v>1</v>
      </c>
      <c r="AH68" s="97">
        <f t="shared" si="48"/>
        <v>1</v>
      </c>
      <c r="AI68" s="97">
        <f t="shared" si="48"/>
        <v>1</v>
      </c>
      <c r="AJ68" s="97">
        <f t="shared" si="48"/>
        <v>1</v>
      </c>
      <c r="AK68" s="97">
        <f t="shared" si="48"/>
        <v>1</v>
      </c>
      <c r="AL68" s="97">
        <f t="shared" si="48"/>
        <v>1</v>
      </c>
      <c r="AM68" s="97">
        <f t="shared" si="48"/>
        <v>1</v>
      </c>
      <c r="AN68" s="97">
        <f t="shared" si="48"/>
        <v>1</v>
      </c>
      <c r="AO68" s="97">
        <f t="shared" si="48"/>
        <v>1</v>
      </c>
      <c r="AP68" s="97">
        <f t="shared" si="48"/>
        <v>1</v>
      </c>
      <c r="AQ68" s="97">
        <f t="shared" ref="AQ68:BV68" si="49">IF( $G68 + AQ$66 &lt; $G$55, 0, IF( $G68 + AQ$66 &gt;= $G$56, 1, AP79 + 1 / $G$54 ) )</f>
        <v>1</v>
      </c>
      <c r="AR68" s="97">
        <f t="shared" si="49"/>
        <v>1</v>
      </c>
      <c r="AS68" s="97">
        <f t="shared" si="49"/>
        <v>1</v>
      </c>
      <c r="AT68" s="97">
        <f t="shared" si="49"/>
        <v>1</v>
      </c>
      <c r="AU68" s="97">
        <f t="shared" si="49"/>
        <v>1</v>
      </c>
      <c r="AV68" s="97">
        <f t="shared" si="49"/>
        <v>1</v>
      </c>
      <c r="AW68" s="97">
        <f t="shared" si="49"/>
        <v>1</v>
      </c>
      <c r="AX68" s="97">
        <f t="shared" si="49"/>
        <v>1</v>
      </c>
      <c r="AY68" s="97">
        <f t="shared" si="49"/>
        <v>1</v>
      </c>
      <c r="AZ68" s="97">
        <f t="shared" si="49"/>
        <v>1</v>
      </c>
      <c r="BA68" s="97">
        <f t="shared" si="49"/>
        <v>1</v>
      </c>
      <c r="BB68" s="97">
        <f t="shared" si="49"/>
        <v>1</v>
      </c>
      <c r="BC68" s="97">
        <f t="shared" si="49"/>
        <v>1</v>
      </c>
      <c r="BD68" s="97">
        <f t="shared" si="49"/>
        <v>1</v>
      </c>
      <c r="BE68" s="97">
        <f t="shared" si="49"/>
        <v>1</v>
      </c>
      <c r="BF68" s="97">
        <f t="shared" si="49"/>
        <v>1</v>
      </c>
      <c r="BG68" s="97">
        <f t="shared" si="49"/>
        <v>1</v>
      </c>
      <c r="BH68" s="97">
        <f t="shared" si="49"/>
        <v>1</v>
      </c>
      <c r="BI68" s="97">
        <f t="shared" si="49"/>
        <v>1</v>
      </c>
      <c r="BJ68" s="97">
        <f t="shared" si="49"/>
        <v>1</v>
      </c>
      <c r="BK68" s="97">
        <f t="shared" si="49"/>
        <v>1</v>
      </c>
      <c r="BL68" s="97">
        <f t="shared" si="49"/>
        <v>1</v>
      </c>
      <c r="BM68" s="97">
        <f t="shared" si="49"/>
        <v>1</v>
      </c>
      <c r="BN68" s="97">
        <f t="shared" si="49"/>
        <v>1</v>
      </c>
      <c r="BO68" s="97">
        <f t="shared" si="49"/>
        <v>1</v>
      </c>
      <c r="BP68" s="97">
        <f t="shared" si="49"/>
        <v>1</v>
      </c>
      <c r="BQ68" s="97">
        <f t="shared" si="49"/>
        <v>1</v>
      </c>
      <c r="BR68" s="97">
        <f t="shared" si="49"/>
        <v>1</v>
      </c>
      <c r="BS68" s="97">
        <f t="shared" si="49"/>
        <v>1</v>
      </c>
      <c r="BT68" s="97">
        <f t="shared" si="49"/>
        <v>1</v>
      </c>
      <c r="BU68" s="97">
        <f t="shared" si="49"/>
        <v>1</v>
      </c>
      <c r="BV68" s="97">
        <f t="shared" si="49"/>
        <v>1</v>
      </c>
      <c r="BW68" s="97">
        <f t="shared" ref="BW68:CO68" si="50">IF( $G68 + BW$66 &lt; $G$55, 0, IF( $G68 + BW$66 &gt;= $G$56, 1, BV79 + 1 / $G$54 ) )</f>
        <v>1</v>
      </c>
      <c r="BX68" s="97">
        <f t="shared" si="50"/>
        <v>1</v>
      </c>
      <c r="BY68" s="97">
        <f t="shared" si="50"/>
        <v>1</v>
      </c>
      <c r="BZ68" s="97">
        <f t="shared" si="50"/>
        <v>1</v>
      </c>
      <c r="CA68" s="97">
        <f t="shared" si="50"/>
        <v>1</v>
      </c>
      <c r="CB68" s="97">
        <f t="shared" si="50"/>
        <v>1</v>
      </c>
      <c r="CC68" s="97">
        <f t="shared" si="50"/>
        <v>1</v>
      </c>
      <c r="CD68" s="97">
        <f t="shared" si="50"/>
        <v>1</v>
      </c>
      <c r="CE68" s="97">
        <f t="shared" si="50"/>
        <v>1</v>
      </c>
      <c r="CF68" s="97">
        <f t="shared" si="50"/>
        <v>1</v>
      </c>
      <c r="CG68" s="97">
        <f t="shared" si="50"/>
        <v>1</v>
      </c>
      <c r="CH68" s="97">
        <f t="shared" si="50"/>
        <v>1</v>
      </c>
      <c r="CI68" s="97">
        <f t="shared" si="50"/>
        <v>1</v>
      </c>
      <c r="CJ68" s="97">
        <f t="shared" si="50"/>
        <v>1</v>
      </c>
      <c r="CK68" s="97">
        <f t="shared" si="50"/>
        <v>1</v>
      </c>
      <c r="CL68" s="97">
        <f t="shared" si="50"/>
        <v>1</v>
      </c>
      <c r="CM68" s="97">
        <f t="shared" si="50"/>
        <v>1</v>
      </c>
      <c r="CN68" s="97">
        <f t="shared" si="50"/>
        <v>1</v>
      </c>
      <c r="CO68" s="97">
        <f t="shared" si="50"/>
        <v>1</v>
      </c>
    </row>
    <row r="69" spans="1:93" outlineLevel="1" x14ac:dyDescent="0.2">
      <c r="E69" s="96">
        <f xml:space="preserve"> DATE( YEAR( E68 ), MONTH( E68 ) + 1, 1 )</f>
        <v>43586</v>
      </c>
      <c r="G69" s="91">
        <f t="shared" ref="G69:G79" si="51" xml:space="preserve"> E69</f>
        <v>43586</v>
      </c>
      <c r="H69" s="117" t="s">
        <v>14</v>
      </c>
      <c r="K69" s="97">
        <f t="shared" ref="K69:K79" si="52">IF( $G69 + K$66 &lt; $G$55, 0, IF( $G69 + K$66 &gt;= $G$56, 1, K68 + 1 / $G$54 ) )</f>
        <v>0</v>
      </c>
      <c r="L69" s="97">
        <f t="shared" ref="L69:L79" si="53">IF( $G69 + L$66 &lt; $G$55, 0, IF( $G69 + L$66 &gt;= $G$56, 1, L68 + 1 / $G$54 ) )</f>
        <v>0.91666666666666674</v>
      </c>
      <c r="M69" s="97">
        <f t="shared" ref="M69:M79" si="54">IF( $G69 + M$66 &lt; $G$55, 0, IF( $G69 + M$66 &gt;= $G$56, 1, M68 + 1 / $G$54 ) )</f>
        <v>1</v>
      </c>
      <c r="N69" s="97">
        <f t="shared" ref="N69:N79" si="55">IF( $G69 + N$66 &lt; $G$55, 0, IF( $G69 + N$66 &gt;= $G$56, 1, N68 + 1 / $G$54 ) )</f>
        <v>1</v>
      </c>
      <c r="O69" s="97">
        <f t="shared" ref="O69:O79" si="56">IF( $G69 + O$66 &lt; $G$55, 0, IF( $G69 + O$66 &gt;= $G$56, 1, O68 + 1 / $G$54 ) )</f>
        <v>1</v>
      </c>
      <c r="P69" s="97">
        <f t="shared" ref="P69:P79" si="57">IF( $G69 + P$66 &lt; $G$55, 0, IF( $G69 + P$66 &gt;= $G$56, 1, P68 + 1 / $G$54 ) )</f>
        <v>1</v>
      </c>
      <c r="Q69" s="97">
        <f t="shared" ref="Q69:Q79" si="58">IF( $G69 + Q$66 &lt; $G$55, 0, IF( $G69 + Q$66 &gt;= $G$56, 1, Q68 + 1 / $G$54 ) )</f>
        <v>1</v>
      </c>
      <c r="R69" s="97">
        <f t="shared" ref="R69:R79" si="59">IF( $G69 + R$66 &lt; $G$55, 0, IF( $G69 + R$66 &gt;= $G$56, 1, R68 + 1 / $G$54 ) )</f>
        <v>1</v>
      </c>
      <c r="S69" s="97">
        <f t="shared" ref="S69:S79" si="60">IF( $G69 + S$66 &lt; $G$55, 0, IF( $G69 + S$66 &gt;= $G$56, 1, S68 + 1 / $G$54 ) )</f>
        <v>1</v>
      </c>
      <c r="T69" s="97">
        <f t="shared" ref="T69:T79" si="61">IF( $G69 + T$66 &lt; $G$55, 0, IF( $G69 + T$66 &gt;= $G$56, 1, T68 + 1 / $G$54 ) )</f>
        <v>1</v>
      </c>
      <c r="U69" s="97">
        <f t="shared" ref="U69:U79" si="62">IF( $G69 + U$66 &lt; $G$55, 0, IF( $G69 + U$66 &gt;= $G$56, 1, U68 + 1 / $G$54 ) )</f>
        <v>1</v>
      </c>
      <c r="V69" s="97">
        <f t="shared" ref="V69:V79" si="63">IF( $G69 + V$66 &lt; $G$55, 0, IF( $G69 + V$66 &gt;= $G$56, 1, V68 + 1 / $G$54 ) )</f>
        <v>1</v>
      </c>
      <c r="W69" s="97">
        <f t="shared" ref="W69:W79" si="64">IF( $G69 + W$66 &lt; $G$55, 0, IF( $G69 + W$66 &gt;= $G$56, 1, W68 + 1 / $G$54 ) )</f>
        <v>1</v>
      </c>
      <c r="X69" s="97">
        <f t="shared" ref="X69:X79" si="65">IF( $G69 + X$66 &lt; $G$55, 0, IF( $G69 + X$66 &gt;= $G$56, 1, X68 + 1 / $G$54 ) )</f>
        <v>1</v>
      </c>
      <c r="Y69" s="97">
        <f t="shared" ref="Y69:Y79" si="66">IF( $G69 + Y$66 &lt; $G$55, 0, IF( $G69 + Y$66 &gt;= $G$56, 1, Y68 + 1 / $G$54 ) )</f>
        <v>1</v>
      </c>
      <c r="Z69" s="97">
        <f t="shared" ref="Z69:Z79" si="67">IF( $G69 + Z$66 &lt; $G$55, 0, IF( $G69 + Z$66 &gt;= $G$56, 1, Z68 + 1 / $G$54 ) )</f>
        <v>1</v>
      </c>
      <c r="AA69" s="97">
        <f t="shared" ref="AA69:AA79" si="68">IF( $G69 + AA$66 &lt; $G$55, 0, IF( $G69 + AA$66 &gt;= $G$56, 1, AA68 + 1 / $G$54 ) )</f>
        <v>1</v>
      </c>
      <c r="AB69" s="97">
        <f t="shared" ref="AB69:AB79" si="69">IF( $G69 + AB$66 &lt; $G$55, 0, IF( $G69 + AB$66 &gt;= $G$56, 1, AB68 + 1 / $G$54 ) )</f>
        <v>1</v>
      </c>
      <c r="AC69" s="97">
        <f t="shared" ref="AC69:AC79" si="70">IF( $G69 + AC$66 &lt; $G$55, 0, IF( $G69 + AC$66 &gt;= $G$56, 1, AC68 + 1 / $G$54 ) )</f>
        <v>1</v>
      </c>
      <c r="AD69" s="97">
        <f t="shared" ref="AD69:AD79" si="71">IF( $G69 + AD$66 &lt; $G$55, 0, IF( $G69 + AD$66 &gt;= $G$56, 1, AD68 + 1 / $G$54 ) )</f>
        <v>1</v>
      </c>
      <c r="AE69" s="97">
        <f t="shared" ref="AE69:AE79" si="72">IF( $G69 + AE$66 &lt; $G$55, 0, IF( $G69 + AE$66 &gt;= $G$56, 1, AE68 + 1 / $G$54 ) )</f>
        <v>1</v>
      </c>
      <c r="AF69" s="97">
        <f t="shared" ref="AF69:AF79" si="73">IF( $G69 + AF$66 &lt; $G$55, 0, IF( $G69 + AF$66 &gt;= $G$56, 1, AF68 + 1 / $G$54 ) )</f>
        <v>1</v>
      </c>
      <c r="AG69" s="97">
        <f t="shared" ref="AG69:AG79" si="74">IF( $G69 + AG$66 &lt; $G$55, 0, IF( $G69 + AG$66 &gt;= $G$56, 1, AG68 + 1 / $G$54 ) )</f>
        <v>1</v>
      </c>
      <c r="AH69" s="97">
        <f t="shared" ref="AH69:AH79" si="75">IF( $G69 + AH$66 &lt; $G$55, 0, IF( $G69 + AH$66 &gt;= $G$56, 1, AH68 + 1 / $G$54 ) )</f>
        <v>1</v>
      </c>
      <c r="AI69" s="97">
        <f t="shared" ref="AI69:AI79" si="76">IF( $G69 + AI$66 &lt; $G$55, 0, IF( $G69 + AI$66 &gt;= $G$56, 1, AI68 + 1 / $G$54 ) )</f>
        <v>1</v>
      </c>
      <c r="AJ69" s="97">
        <f t="shared" ref="AJ69:AJ79" si="77">IF( $G69 + AJ$66 &lt; $G$55, 0, IF( $G69 + AJ$66 &gt;= $G$56, 1, AJ68 + 1 / $G$54 ) )</f>
        <v>1</v>
      </c>
      <c r="AK69" s="97">
        <f t="shared" ref="AK69:AK79" si="78">IF( $G69 + AK$66 &lt; $G$55, 0, IF( $G69 + AK$66 &gt;= $G$56, 1, AK68 + 1 / $G$54 ) )</f>
        <v>1</v>
      </c>
      <c r="AL69" s="97">
        <f t="shared" ref="AL69:AL79" si="79">IF( $G69 + AL$66 &lt; $G$55, 0, IF( $G69 + AL$66 &gt;= $G$56, 1, AL68 + 1 / $G$54 ) )</f>
        <v>1</v>
      </c>
      <c r="AM69" s="97">
        <f t="shared" ref="AM69:AM79" si="80">IF( $G69 + AM$66 &lt; $G$55, 0, IF( $G69 + AM$66 &gt;= $G$56, 1, AM68 + 1 / $G$54 ) )</f>
        <v>1</v>
      </c>
      <c r="AN69" s="97">
        <f t="shared" ref="AN69:AN79" si="81">IF( $G69 + AN$66 &lt; $G$55, 0, IF( $G69 + AN$66 &gt;= $G$56, 1, AN68 + 1 / $G$54 ) )</f>
        <v>1</v>
      </c>
      <c r="AO69" s="97">
        <f t="shared" ref="AO69:AO79" si="82">IF( $G69 + AO$66 &lt; $G$55, 0, IF( $G69 + AO$66 &gt;= $G$56, 1, AO68 + 1 / $G$54 ) )</f>
        <v>1</v>
      </c>
      <c r="AP69" s="97">
        <f t="shared" ref="AP69:AP79" si="83">IF( $G69 + AP$66 &lt; $G$55, 0, IF( $G69 + AP$66 &gt;= $G$56, 1, AP68 + 1 / $G$54 ) )</f>
        <v>1</v>
      </c>
      <c r="AQ69" s="97">
        <f t="shared" ref="AQ69:AQ79" si="84">IF( $G69 + AQ$66 &lt; $G$55, 0, IF( $G69 + AQ$66 &gt;= $G$56, 1, AQ68 + 1 / $G$54 ) )</f>
        <v>1</v>
      </c>
      <c r="AR69" s="97">
        <f t="shared" ref="AR69:AR79" si="85">IF( $G69 + AR$66 &lt; $G$55, 0, IF( $G69 + AR$66 &gt;= $G$56, 1, AR68 + 1 / $G$54 ) )</f>
        <v>1</v>
      </c>
      <c r="AS69" s="97">
        <f t="shared" ref="AS69:AS79" si="86">IF( $G69 + AS$66 &lt; $G$55, 0, IF( $G69 + AS$66 &gt;= $G$56, 1, AS68 + 1 / $G$54 ) )</f>
        <v>1</v>
      </c>
      <c r="AT69" s="97">
        <f t="shared" ref="AT69:AT79" si="87">IF( $G69 + AT$66 &lt; $G$55, 0, IF( $G69 + AT$66 &gt;= $G$56, 1, AT68 + 1 / $G$54 ) )</f>
        <v>1</v>
      </c>
      <c r="AU69" s="97">
        <f t="shared" ref="AU69:AU79" si="88">IF( $G69 + AU$66 &lt; $G$55, 0, IF( $G69 + AU$66 &gt;= $G$56, 1, AU68 + 1 / $G$54 ) )</f>
        <v>1</v>
      </c>
      <c r="AV69" s="97">
        <f t="shared" ref="AV69:AV79" si="89">IF( $G69 + AV$66 &lt; $G$55, 0, IF( $G69 + AV$66 &gt;= $G$56, 1, AV68 + 1 / $G$54 ) )</f>
        <v>1</v>
      </c>
      <c r="AW69" s="97">
        <f t="shared" ref="AW69:AW79" si="90">IF( $G69 + AW$66 &lt; $G$55, 0, IF( $G69 + AW$66 &gt;= $G$56, 1, AW68 + 1 / $G$54 ) )</f>
        <v>1</v>
      </c>
      <c r="AX69" s="97">
        <f t="shared" ref="AX69:AX79" si="91">IF( $G69 + AX$66 &lt; $G$55, 0, IF( $G69 + AX$66 &gt;= $G$56, 1, AX68 + 1 / $G$54 ) )</f>
        <v>1</v>
      </c>
      <c r="AY69" s="97">
        <f t="shared" ref="AY69:AY79" si="92">IF( $G69 + AY$66 &lt; $G$55, 0, IF( $G69 + AY$66 &gt;= $G$56, 1, AY68 + 1 / $G$54 ) )</f>
        <v>1</v>
      </c>
      <c r="AZ69" s="97">
        <f t="shared" ref="AZ69:AZ79" si="93">IF( $G69 + AZ$66 &lt; $G$55, 0, IF( $G69 + AZ$66 &gt;= $G$56, 1, AZ68 + 1 / $G$54 ) )</f>
        <v>1</v>
      </c>
      <c r="BA69" s="97">
        <f t="shared" ref="BA69:BA79" si="94">IF( $G69 + BA$66 &lt; $G$55, 0, IF( $G69 + BA$66 &gt;= $G$56, 1, BA68 + 1 / $G$54 ) )</f>
        <v>1</v>
      </c>
      <c r="BB69" s="97">
        <f t="shared" ref="BB69:BB79" si="95">IF( $G69 + BB$66 &lt; $G$55, 0, IF( $G69 + BB$66 &gt;= $G$56, 1, BB68 + 1 / $G$54 ) )</f>
        <v>1</v>
      </c>
      <c r="BC69" s="97">
        <f t="shared" ref="BC69:BC79" si="96">IF( $G69 + BC$66 &lt; $G$55, 0, IF( $G69 + BC$66 &gt;= $G$56, 1, BC68 + 1 / $G$54 ) )</f>
        <v>1</v>
      </c>
      <c r="BD69" s="97">
        <f t="shared" ref="BD69:BD79" si="97">IF( $G69 + BD$66 &lt; $G$55, 0, IF( $G69 + BD$66 &gt;= $G$56, 1, BD68 + 1 / $G$54 ) )</f>
        <v>1</v>
      </c>
      <c r="BE69" s="97">
        <f t="shared" ref="BE69:BE79" si="98">IF( $G69 + BE$66 &lt; $G$55, 0, IF( $G69 + BE$66 &gt;= $G$56, 1, BE68 + 1 / $G$54 ) )</f>
        <v>1</v>
      </c>
      <c r="BF69" s="97">
        <f t="shared" ref="BF69:BF79" si="99">IF( $G69 + BF$66 &lt; $G$55, 0, IF( $G69 + BF$66 &gt;= $G$56, 1, BF68 + 1 / $G$54 ) )</f>
        <v>1</v>
      </c>
      <c r="BG69" s="97">
        <f t="shared" ref="BG69:BG79" si="100">IF( $G69 + BG$66 &lt; $G$55, 0, IF( $G69 + BG$66 &gt;= $G$56, 1, BG68 + 1 / $G$54 ) )</f>
        <v>1</v>
      </c>
      <c r="BH69" s="97">
        <f t="shared" ref="BH69:BH79" si="101">IF( $G69 + BH$66 &lt; $G$55, 0, IF( $G69 + BH$66 &gt;= $G$56, 1, BH68 + 1 / $G$54 ) )</f>
        <v>1</v>
      </c>
      <c r="BI69" s="97">
        <f t="shared" ref="BI69:BI79" si="102">IF( $G69 + BI$66 &lt; $G$55, 0, IF( $G69 + BI$66 &gt;= $G$56, 1, BI68 + 1 / $G$54 ) )</f>
        <v>1</v>
      </c>
      <c r="BJ69" s="97">
        <f t="shared" ref="BJ69:BJ79" si="103">IF( $G69 + BJ$66 &lt; $G$55, 0, IF( $G69 + BJ$66 &gt;= $G$56, 1, BJ68 + 1 / $G$54 ) )</f>
        <v>1</v>
      </c>
      <c r="BK69" s="97">
        <f t="shared" ref="BK69:BK79" si="104">IF( $G69 + BK$66 &lt; $G$55, 0, IF( $G69 + BK$66 &gt;= $G$56, 1, BK68 + 1 / $G$54 ) )</f>
        <v>1</v>
      </c>
      <c r="BL69" s="97">
        <f t="shared" ref="BL69:BL79" si="105">IF( $G69 + BL$66 &lt; $G$55, 0, IF( $G69 + BL$66 &gt;= $G$56, 1, BL68 + 1 / $G$54 ) )</f>
        <v>1</v>
      </c>
      <c r="BM69" s="97">
        <f t="shared" ref="BM69:BM79" si="106">IF( $G69 + BM$66 &lt; $G$55, 0, IF( $G69 + BM$66 &gt;= $G$56, 1, BM68 + 1 / $G$54 ) )</f>
        <v>1</v>
      </c>
      <c r="BN69" s="97">
        <f t="shared" ref="BN69:BN79" si="107">IF( $G69 + BN$66 &lt; $G$55, 0, IF( $G69 + BN$66 &gt;= $G$56, 1, BN68 + 1 / $G$54 ) )</f>
        <v>1</v>
      </c>
      <c r="BO69" s="97">
        <f t="shared" ref="BO69:BO79" si="108">IF( $G69 + BO$66 &lt; $G$55, 0, IF( $G69 + BO$66 &gt;= $G$56, 1, BO68 + 1 / $G$54 ) )</f>
        <v>1</v>
      </c>
      <c r="BP69" s="97">
        <f t="shared" ref="BP69:BP79" si="109">IF( $G69 + BP$66 &lt; $G$55, 0, IF( $G69 + BP$66 &gt;= $G$56, 1, BP68 + 1 / $G$54 ) )</f>
        <v>1</v>
      </c>
      <c r="BQ69" s="97">
        <f t="shared" ref="BQ69:BQ79" si="110">IF( $G69 + BQ$66 &lt; $G$55, 0, IF( $G69 + BQ$66 &gt;= $G$56, 1, BQ68 + 1 / $G$54 ) )</f>
        <v>1</v>
      </c>
      <c r="BR69" s="97">
        <f t="shared" ref="BR69:BR79" si="111">IF( $G69 + BR$66 &lt; $G$55, 0, IF( $G69 + BR$66 &gt;= $G$56, 1, BR68 + 1 / $G$54 ) )</f>
        <v>1</v>
      </c>
      <c r="BS69" s="97">
        <f t="shared" ref="BS69:BS79" si="112">IF( $G69 + BS$66 &lt; $G$55, 0, IF( $G69 + BS$66 &gt;= $G$56, 1, BS68 + 1 / $G$54 ) )</f>
        <v>1</v>
      </c>
      <c r="BT69" s="97">
        <f t="shared" ref="BT69:BT79" si="113">IF( $G69 + BT$66 &lt; $G$55, 0, IF( $G69 + BT$66 &gt;= $G$56, 1, BT68 + 1 / $G$54 ) )</f>
        <v>1</v>
      </c>
      <c r="BU69" s="97">
        <f t="shared" ref="BU69:BU79" si="114">IF( $G69 + BU$66 &lt; $G$55, 0, IF( $G69 + BU$66 &gt;= $G$56, 1, BU68 + 1 / $G$54 ) )</f>
        <v>1</v>
      </c>
      <c r="BV69" s="97">
        <f t="shared" ref="BV69:BV79" si="115">IF( $G69 + BV$66 &lt; $G$55, 0, IF( $G69 + BV$66 &gt;= $G$56, 1, BV68 + 1 / $G$54 ) )</f>
        <v>1</v>
      </c>
      <c r="BW69" s="97">
        <f t="shared" ref="BW69:BW79" si="116">IF( $G69 + BW$66 &lt; $G$55, 0, IF( $G69 + BW$66 &gt;= $G$56, 1, BW68 + 1 / $G$54 ) )</f>
        <v>1</v>
      </c>
      <c r="BX69" s="97">
        <f t="shared" ref="BX69:BX79" si="117">IF( $G69 + BX$66 &lt; $G$55, 0, IF( $G69 + BX$66 &gt;= $G$56, 1, BX68 + 1 / $G$54 ) )</f>
        <v>1</v>
      </c>
      <c r="BY69" s="97">
        <f t="shared" ref="BY69:BY79" si="118">IF( $G69 + BY$66 &lt; $G$55, 0, IF( $G69 + BY$66 &gt;= $G$56, 1, BY68 + 1 / $G$54 ) )</f>
        <v>1</v>
      </c>
      <c r="BZ69" s="97">
        <f t="shared" ref="BZ69:BZ79" si="119">IF( $G69 + BZ$66 &lt; $G$55, 0, IF( $G69 + BZ$66 &gt;= $G$56, 1, BZ68 + 1 / $G$54 ) )</f>
        <v>1</v>
      </c>
      <c r="CA69" s="97">
        <f t="shared" ref="CA69:CA79" si="120">IF( $G69 + CA$66 &lt; $G$55, 0, IF( $G69 + CA$66 &gt;= $G$56, 1, CA68 + 1 / $G$54 ) )</f>
        <v>1</v>
      </c>
      <c r="CB69" s="97">
        <f t="shared" ref="CB69:CB79" si="121">IF( $G69 + CB$66 &lt; $G$55, 0, IF( $G69 + CB$66 &gt;= $G$56, 1, CB68 + 1 / $G$54 ) )</f>
        <v>1</v>
      </c>
      <c r="CC69" s="97">
        <f t="shared" ref="CC69:CC79" si="122">IF( $G69 + CC$66 &lt; $G$55, 0, IF( $G69 + CC$66 &gt;= $G$56, 1, CC68 + 1 / $G$54 ) )</f>
        <v>1</v>
      </c>
      <c r="CD69" s="97">
        <f t="shared" ref="CD69:CD79" si="123">IF( $G69 + CD$66 &lt; $G$55, 0, IF( $G69 + CD$66 &gt;= $G$56, 1, CD68 + 1 / $G$54 ) )</f>
        <v>1</v>
      </c>
      <c r="CE69" s="97">
        <f t="shared" ref="CE69:CE79" si="124">IF( $G69 + CE$66 &lt; $G$55, 0, IF( $G69 + CE$66 &gt;= $G$56, 1, CE68 + 1 / $G$54 ) )</f>
        <v>1</v>
      </c>
      <c r="CF69" s="97">
        <f t="shared" ref="CF69:CF79" si="125">IF( $G69 + CF$66 &lt; $G$55, 0, IF( $G69 + CF$66 &gt;= $G$56, 1, CF68 + 1 / $G$54 ) )</f>
        <v>1</v>
      </c>
      <c r="CG69" s="97">
        <f t="shared" ref="CG69:CG79" si="126">IF( $G69 + CG$66 &lt; $G$55, 0, IF( $G69 + CG$66 &gt;= $G$56, 1, CG68 + 1 / $G$54 ) )</f>
        <v>1</v>
      </c>
      <c r="CH69" s="97">
        <f t="shared" ref="CH69:CH79" si="127">IF( $G69 + CH$66 &lt; $G$55, 0, IF( $G69 + CH$66 &gt;= $G$56, 1, CH68 + 1 / $G$54 ) )</f>
        <v>1</v>
      </c>
      <c r="CI69" s="97">
        <f t="shared" ref="CI69:CI79" si="128">IF( $G69 + CI$66 &lt; $G$55, 0, IF( $G69 + CI$66 &gt;= $G$56, 1, CI68 + 1 / $G$54 ) )</f>
        <v>1</v>
      </c>
      <c r="CJ69" s="97">
        <f t="shared" ref="CJ69:CJ79" si="129">IF( $G69 + CJ$66 &lt; $G$55, 0, IF( $G69 + CJ$66 &gt;= $G$56, 1, CJ68 + 1 / $G$54 ) )</f>
        <v>1</v>
      </c>
      <c r="CK69" s="97">
        <f t="shared" ref="CK69:CK79" si="130">IF( $G69 + CK$66 &lt; $G$55, 0, IF( $G69 + CK$66 &gt;= $G$56, 1, CK68 + 1 / $G$54 ) )</f>
        <v>1</v>
      </c>
      <c r="CL69" s="97">
        <f t="shared" ref="CL69:CL79" si="131">IF( $G69 + CL$66 &lt; $G$55, 0, IF( $G69 + CL$66 &gt;= $G$56, 1, CL68 + 1 / $G$54 ) )</f>
        <v>1</v>
      </c>
      <c r="CM69" s="97">
        <f t="shared" ref="CM69:CM79" si="132">IF( $G69 + CM$66 &lt; $G$55, 0, IF( $G69 + CM$66 &gt;= $G$56, 1, CM68 + 1 / $G$54 ) )</f>
        <v>1</v>
      </c>
      <c r="CN69" s="97">
        <f t="shared" ref="CN69:CN79" si="133">IF( $G69 + CN$66 &lt; $G$55, 0, IF( $G69 + CN$66 &gt;= $G$56, 1, CN68 + 1 / $G$54 ) )</f>
        <v>1</v>
      </c>
      <c r="CO69" s="97">
        <f t="shared" ref="CO69:CO79" si="134">IF( $G69 + CO$66 &lt; $G$55, 0, IF( $G69 + CO$66 &gt;= $G$56, 1, CO68 + 1 / $G$54 ) )</f>
        <v>1</v>
      </c>
    </row>
    <row r="70" spans="1:93" outlineLevel="1" x14ac:dyDescent="0.2">
      <c r="E70" s="96">
        <f t="shared" ref="E70:E79" si="135" xml:space="preserve"> DATE( YEAR( E69 ), MONTH( E69 ) + 1, 1 )</f>
        <v>43617</v>
      </c>
      <c r="G70" s="91">
        <f t="shared" si="51"/>
        <v>43617</v>
      </c>
      <c r="H70" s="117" t="s">
        <v>14</v>
      </c>
      <c r="K70" s="97">
        <f t="shared" si="52"/>
        <v>0</v>
      </c>
      <c r="L70" s="97">
        <f t="shared" si="53"/>
        <v>1</v>
      </c>
      <c r="M70" s="97">
        <f t="shared" si="54"/>
        <v>1</v>
      </c>
      <c r="N70" s="97">
        <f t="shared" si="55"/>
        <v>1</v>
      </c>
      <c r="O70" s="97">
        <f t="shared" si="56"/>
        <v>1</v>
      </c>
      <c r="P70" s="97">
        <f t="shared" si="57"/>
        <v>1</v>
      </c>
      <c r="Q70" s="97">
        <f t="shared" si="58"/>
        <v>1</v>
      </c>
      <c r="R70" s="97">
        <f t="shared" si="59"/>
        <v>1</v>
      </c>
      <c r="S70" s="97">
        <f t="shared" si="60"/>
        <v>1</v>
      </c>
      <c r="T70" s="97">
        <f t="shared" si="61"/>
        <v>1</v>
      </c>
      <c r="U70" s="97">
        <f t="shared" si="62"/>
        <v>1</v>
      </c>
      <c r="V70" s="97">
        <f t="shared" si="63"/>
        <v>1</v>
      </c>
      <c r="W70" s="97">
        <f t="shared" si="64"/>
        <v>1</v>
      </c>
      <c r="X70" s="97">
        <f t="shared" si="65"/>
        <v>1</v>
      </c>
      <c r="Y70" s="97">
        <f t="shared" si="66"/>
        <v>1</v>
      </c>
      <c r="Z70" s="97">
        <f t="shared" si="67"/>
        <v>1</v>
      </c>
      <c r="AA70" s="97">
        <f t="shared" si="68"/>
        <v>1</v>
      </c>
      <c r="AB70" s="97">
        <f t="shared" si="69"/>
        <v>1</v>
      </c>
      <c r="AC70" s="97">
        <f t="shared" si="70"/>
        <v>1</v>
      </c>
      <c r="AD70" s="97">
        <f t="shared" si="71"/>
        <v>1</v>
      </c>
      <c r="AE70" s="97">
        <f t="shared" si="72"/>
        <v>1</v>
      </c>
      <c r="AF70" s="97">
        <f t="shared" si="73"/>
        <v>1</v>
      </c>
      <c r="AG70" s="97">
        <f t="shared" si="74"/>
        <v>1</v>
      </c>
      <c r="AH70" s="97">
        <f t="shared" si="75"/>
        <v>1</v>
      </c>
      <c r="AI70" s="97">
        <f t="shared" si="76"/>
        <v>1</v>
      </c>
      <c r="AJ70" s="97">
        <f t="shared" si="77"/>
        <v>1</v>
      </c>
      <c r="AK70" s="97">
        <f t="shared" si="78"/>
        <v>1</v>
      </c>
      <c r="AL70" s="97">
        <f t="shared" si="79"/>
        <v>1</v>
      </c>
      <c r="AM70" s="97">
        <f t="shared" si="80"/>
        <v>1</v>
      </c>
      <c r="AN70" s="97">
        <f t="shared" si="81"/>
        <v>1</v>
      </c>
      <c r="AO70" s="97">
        <f t="shared" si="82"/>
        <v>1</v>
      </c>
      <c r="AP70" s="97">
        <f t="shared" si="83"/>
        <v>1</v>
      </c>
      <c r="AQ70" s="97">
        <f t="shared" si="84"/>
        <v>1</v>
      </c>
      <c r="AR70" s="97">
        <f t="shared" si="85"/>
        <v>1</v>
      </c>
      <c r="AS70" s="97">
        <f t="shared" si="86"/>
        <v>1</v>
      </c>
      <c r="AT70" s="97">
        <f t="shared" si="87"/>
        <v>1</v>
      </c>
      <c r="AU70" s="97">
        <f t="shared" si="88"/>
        <v>1</v>
      </c>
      <c r="AV70" s="97">
        <f t="shared" si="89"/>
        <v>1</v>
      </c>
      <c r="AW70" s="97">
        <f t="shared" si="90"/>
        <v>1</v>
      </c>
      <c r="AX70" s="97">
        <f t="shared" si="91"/>
        <v>1</v>
      </c>
      <c r="AY70" s="97">
        <f t="shared" si="92"/>
        <v>1</v>
      </c>
      <c r="AZ70" s="97">
        <f t="shared" si="93"/>
        <v>1</v>
      </c>
      <c r="BA70" s="97">
        <f t="shared" si="94"/>
        <v>1</v>
      </c>
      <c r="BB70" s="97">
        <f t="shared" si="95"/>
        <v>1</v>
      </c>
      <c r="BC70" s="97">
        <f t="shared" si="96"/>
        <v>1</v>
      </c>
      <c r="BD70" s="97">
        <f t="shared" si="97"/>
        <v>1</v>
      </c>
      <c r="BE70" s="97">
        <f t="shared" si="98"/>
        <v>1</v>
      </c>
      <c r="BF70" s="97">
        <f t="shared" si="99"/>
        <v>1</v>
      </c>
      <c r="BG70" s="97">
        <f t="shared" si="100"/>
        <v>1</v>
      </c>
      <c r="BH70" s="97">
        <f t="shared" si="101"/>
        <v>1</v>
      </c>
      <c r="BI70" s="97">
        <f t="shared" si="102"/>
        <v>1</v>
      </c>
      <c r="BJ70" s="97">
        <f t="shared" si="103"/>
        <v>1</v>
      </c>
      <c r="BK70" s="97">
        <f t="shared" si="104"/>
        <v>1</v>
      </c>
      <c r="BL70" s="97">
        <f t="shared" si="105"/>
        <v>1</v>
      </c>
      <c r="BM70" s="97">
        <f t="shared" si="106"/>
        <v>1</v>
      </c>
      <c r="BN70" s="97">
        <f t="shared" si="107"/>
        <v>1</v>
      </c>
      <c r="BO70" s="97">
        <f t="shared" si="108"/>
        <v>1</v>
      </c>
      <c r="BP70" s="97">
        <f t="shared" si="109"/>
        <v>1</v>
      </c>
      <c r="BQ70" s="97">
        <f t="shared" si="110"/>
        <v>1</v>
      </c>
      <c r="BR70" s="97">
        <f t="shared" si="111"/>
        <v>1</v>
      </c>
      <c r="BS70" s="97">
        <f t="shared" si="112"/>
        <v>1</v>
      </c>
      <c r="BT70" s="97">
        <f t="shared" si="113"/>
        <v>1</v>
      </c>
      <c r="BU70" s="97">
        <f t="shared" si="114"/>
        <v>1</v>
      </c>
      <c r="BV70" s="97">
        <f t="shared" si="115"/>
        <v>1</v>
      </c>
      <c r="BW70" s="97">
        <f t="shared" si="116"/>
        <v>1</v>
      </c>
      <c r="BX70" s="97">
        <f t="shared" si="117"/>
        <v>1</v>
      </c>
      <c r="BY70" s="97">
        <f t="shared" si="118"/>
        <v>1</v>
      </c>
      <c r="BZ70" s="97">
        <f t="shared" si="119"/>
        <v>1</v>
      </c>
      <c r="CA70" s="97">
        <f t="shared" si="120"/>
        <v>1</v>
      </c>
      <c r="CB70" s="97">
        <f t="shared" si="121"/>
        <v>1</v>
      </c>
      <c r="CC70" s="97">
        <f t="shared" si="122"/>
        <v>1</v>
      </c>
      <c r="CD70" s="97">
        <f t="shared" si="123"/>
        <v>1</v>
      </c>
      <c r="CE70" s="97">
        <f t="shared" si="124"/>
        <v>1</v>
      </c>
      <c r="CF70" s="97">
        <f t="shared" si="125"/>
        <v>1</v>
      </c>
      <c r="CG70" s="97">
        <f t="shared" si="126"/>
        <v>1</v>
      </c>
      <c r="CH70" s="97">
        <f t="shared" si="127"/>
        <v>1</v>
      </c>
      <c r="CI70" s="97">
        <f t="shared" si="128"/>
        <v>1</v>
      </c>
      <c r="CJ70" s="97">
        <f t="shared" si="129"/>
        <v>1</v>
      </c>
      <c r="CK70" s="97">
        <f t="shared" si="130"/>
        <v>1</v>
      </c>
      <c r="CL70" s="97">
        <f t="shared" si="131"/>
        <v>1</v>
      </c>
      <c r="CM70" s="97">
        <f t="shared" si="132"/>
        <v>1</v>
      </c>
      <c r="CN70" s="97">
        <f t="shared" si="133"/>
        <v>1</v>
      </c>
      <c r="CO70" s="97">
        <f t="shared" si="134"/>
        <v>1</v>
      </c>
    </row>
    <row r="71" spans="1:93" outlineLevel="1" x14ac:dyDescent="0.2">
      <c r="E71" s="96">
        <f t="shared" si="135"/>
        <v>43647</v>
      </c>
      <c r="G71" s="91">
        <f t="shared" si="51"/>
        <v>43647</v>
      </c>
      <c r="H71" s="117" t="s">
        <v>14</v>
      </c>
      <c r="K71" s="97">
        <f t="shared" si="52"/>
        <v>8.3333333333333329E-2</v>
      </c>
      <c r="L71" s="97">
        <f t="shared" si="53"/>
        <v>1</v>
      </c>
      <c r="M71" s="97">
        <f t="shared" si="54"/>
        <v>1</v>
      </c>
      <c r="N71" s="97">
        <f t="shared" si="55"/>
        <v>1</v>
      </c>
      <c r="O71" s="97">
        <f t="shared" si="56"/>
        <v>1</v>
      </c>
      <c r="P71" s="97">
        <f t="shared" si="57"/>
        <v>1</v>
      </c>
      <c r="Q71" s="97">
        <f t="shared" si="58"/>
        <v>1</v>
      </c>
      <c r="R71" s="97">
        <f t="shared" si="59"/>
        <v>1</v>
      </c>
      <c r="S71" s="97">
        <f t="shared" si="60"/>
        <v>1</v>
      </c>
      <c r="T71" s="97">
        <f t="shared" si="61"/>
        <v>1</v>
      </c>
      <c r="U71" s="97">
        <f t="shared" si="62"/>
        <v>1</v>
      </c>
      <c r="V71" s="97">
        <f t="shared" si="63"/>
        <v>1</v>
      </c>
      <c r="W71" s="97">
        <f t="shared" si="64"/>
        <v>1</v>
      </c>
      <c r="X71" s="97">
        <f t="shared" si="65"/>
        <v>1</v>
      </c>
      <c r="Y71" s="97">
        <f t="shared" si="66"/>
        <v>1</v>
      </c>
      <c r="Z71" s="97">
        <f t="shared" si="67"/>
        <v>1</v>
      </c>
      <c r="AA71" s="97">
        <f t="shared" si="68"/>
        <v>1</v>
      </c>
      <c r="AB71" s="97">
        <f t="shared" si="69"/>
        <v>1</v>
      </c>
      <c r="AC71" s="97">
        <f t="shared" si="70"/>
        <v>1</v>
      </c>
      <c r="AD71" s="97">
        <f t="shared" si="71"/>
        <v>1</v>
      </c>
      <c r="AE71" s="97">
        <f t="shared" si="72"/>
        <v>1</v>
      </c>
      <c r="AF71" s="97">
        <f t="shared" si="73"/>
        <v>1</v>
      </c>
      <c r="AG71" s="97">
        <f t="shared" si="74"/>
        <v>1</v>
      </c>
      <c r="AH71" s="97">
        <f t="shared" si="75"/>
        <v>1</v>
      </c>
      <c r="AI71" s="97">
        <f t="shared" si="76"/>
        <v>1</v>
      </c>
      <c r="AJ71" s="97">
        <f t="shared" si="77"/>
        <v>1</v>
      </c>
      <c r="AK71" s="97">
        <f t="shared" si="78"/>
        <v>1</v>
      </c>
      <c r="AL71" s="97">
        <f t="shared" si="79"/>
        <v>1</v>
      </c>
      <c r="AM71" s="97">
        <f t="shared" si="80"/>
        <v>1</v>
      </c>
      <c r="AN71" s="97">
        <f t="shared" si="81"/>
        <v>1</v>
      </c>
      <c r="AO71" s="97">
        <f t="shared" si="82"/>
        <v>1</v>
      </c>
      <c r="AP71" s="97">
        <f t="shared" si="83"/>
        <v>1</v>
      </c>
      <c r="AQ71" s="97">
        <f t="shared" si="84"/>
        <v>1</v>
      </c>
      <c r="AR71" s="97">
        <f t="shared" si="85"/>
        <v>1</v>
      </c>
      <c r="AS71" s="97">
        <f t="shared" si="86"/>
        <v>1</v>
      </c>
      <c r="AT71" s="97">
        <f t="shared" si="87"/>
        <v>1</v>
      </c>
      <c r="AU71" s="97">
        <f t="shared" si="88"/>
        <v>1</v>
      </c>
      <c r="AV71" s="97">
        <f t="shared" si="89"/>
        <v>1</v>
      </c>
      <c r="AW71" s="97">
        <f t="shared" si="90"/>
        <v>1</v>
      </c>
      <c r="AX71" s="97">
        <f t="shared" si="91"/>
        <v>1</v>
      </c>
      <c r="AY71" s="97">
        <f t="shared" si="92"/>
        <v>1</v>
      </c>
      <c r="AZ71" s="97">
        <f t="shared" si="93"/>
        <v>1</v>
      </c>
      <c r="BA71" s="97">
        <f t="shared" si="94"/>
        <v>1</v>
      </c>
      <c r="BB71" s="97">
        <f t="shared" si="95"/>
        <v>1</v>
      </c>
      <c r="BC71" s="97">
        <f t="shared" si="96"/>
        <v>1</v>
      </c>
      <c r="BD71" s="97">
        <f t="shared" si="97"/>
        <v>1</v>
      </c>
      <c r="BE71" s="97">
        <f t="shared" si="98"/>
        <v>1</v>
      </c>
      <c r="BF71" s="97">
        <f t="shared" si="99"/>
        <v>1</v>
      </c>
      <c r="BG71" s="97">
        <f t="shared" si="100"/>
        <v>1</v>
      </c>
      <c r="BH71" s="97">
        <f t="shared" si="101"/>
        <v>1</v>
      </c>
      <c r="BI71" s="97">
        <f t="shared" si="102"/>
        <v>1</v>
      </c>
      <c r="BJ71" s="97">
        <f t="shared" si="103"/>
        <v>1</v>
      </c>
      <c r="BK71" s="97">
        <f t="shared" si="104"/>
        <v>1</v>
      </c>
      <c r="BL71" s="97">
        <f t="shared" si="105"/>
        <v>1</v>
      </c>
      <c r="BM71" s="97">
        <f t="shared" si="106"/>
        <v>1</v>
      </c>
      <c r="BN71" s="97">
        <f t="shared" si="107"/>
        <v>1</v>
      </c>
      <c r="BO71" s="97">
        <f t="shared" si="108"/>
        <v>1</v>
      </c>
      <c r="BP71" s="97">
        <f t="shared" si="109"/>
        <v>1</v>
      </c>
      <c r="BQ71" s="97">
        <f t="shared" si="110"/>
        <v>1</v>
      </c>
      <c r="BR71" s="97">
        <f t="shared" si="111"/>
        <v>1</v>
      </c>
      <c r="BS71" s="97">
        <f t="shared" si="112"/>
        <v>1</v>
      </c>
      <c r="BT71" s="97">
        <f t="shared" si="113"/>
        <v>1</v>
      </c>
      <c r="BU71" s="97">
        <f t="shared" si="114"/>
        <v>1</v>
      </c>
      <c r="BV71" s="97">
        <f t="shared" si="115"/>
        <v>1</v>
      </c>
      <c r="BW71" s="97">
        <f t="shared" si="116"/>
        <v>1</v>
      </c>
      <c r="BX71" s="97">
        <f t="shared" si="117"/>
        <v>1</v>
      </c>
      <c r="BY71" s="97">
        <f t="shared" si="118"/>
        <v>1</v>
      </c>
      <c r="BZ71" s="97">
        <f t="shared" si="119"/>
        <v>1</v>
      </c>
      <c r="CA71" s="97">
        <f t="shared" si="120"/>
        <v>1</v>
      </c>
      <c r="CB71" s="97">
        <f t="shared" si="121"/>
        <v>1</v>
      </c>
      <c r="CC71" s="97">
        <f t="shared" si="122"/>
        <v>1</v>
      </c>
      <c r="CD71" s="97">
        <f t="shared" si="123"/>
        <v>1</v>
      </c>
      <c r="CE71" s="97">
        <f t="shared" si="124"/>
        <v>1</v>
      </c>
      <c r="CF71" s="97">
        <f t="shared" si="125"/>
        <v>1</v>
      </c>
      <c r="CG71" s="97">
        <f t="shared" si="126"/>
        <v>1</v>
      </c>
      <c r="CH71" s="97">
        <f t="shared" si="127"/>
        <v>1</v>
      </c>
      <c r="CI71" s="97">
        <f t="shared" si="128"/>
        <v>1</v>
      </c>
      <c r="CJ71" s="97">
        <f t="shared" si="129"/>
        <v>1</v>
      </c>
      <c r="CK71" s="97">
        <f t="shared" si="130"/>
        <v>1</v>
      </c>
      <c r="CL71" s="97">
        <f t="shared" si="131"/>
        <v>1</v>
      </c>
      <c r="CM71" s="97">
        <f t="shared" si="132"/>
        <v>1</v>
      </c>
      <c r="CN71" s="97">
        <f t="shared" si="133"/>
        <v>1</v>
      </c>
      <c r="CO71" s="97">
        <f t="shared" si="134"/>
        <v>1</v>
      </c>
    </row>
    <row r="72" spans="1:93" outlineLevel="1" x14ac:dyDescent="0.2">
      <c r="E72" s="96">
        <f t="shared" si="135"/>
        <v>43678</v>
      </c>
      <c r="G72" s="91">
        <f t="shared" si="51"/>
        <v>43678</v>
      </c>
      <c r="H72" s="117" t="s">
        <v>14</v>
      </c>
      <c r="K72" s="97">
        <f t="shared" si="52"/>
        <v>0.16666666666666666</v>
      </c>
      <c r="L72" s="97">
        <f t="shared" si="53"/>
        <v>1</v>
      </c>
      <c r="M72" s="97">
        <f t="shared" si="54"/>
        <v>1</v>
      </c>
      <c r="N72" s="97">
        <f t="shared" si="55"/>
        <v>1</v>
      </c>
      <c r="O72" s="97">
        <f t="shared" si="56"/>
        <v>1</v>
      </c>
      <c r="P72" s="97">
        <f t="shared" si="57"/>
        <v>1</v>
      </c>
      <c r="Q72" s="97">
        <f t="shared" si="58"/>
        <v>1</v>
      </c>
      <c r="R72" s="97">
        <f t="shared" si="59"/>
        <v>1</v>
      </c>
      <c r="S72" s="97">
        <f t="shared" si="60"/>
        <v>1</v>
      </c>
      <c r="T72" s="97">
        <f t="shared" si="61"/>
        <v>1</v>
      </c>
      <c r="U72" s="97">
        <f t="shared" si="62"/>
        <v>1</v>
      </c>
      <c r="V72" s="97">
        <f t="shared" si="63"/>
        <v>1</v>
      </c>
      <c r="W72" s="97">
        <f t="shared" si="64"/>
        <v>1</v>
      </c>
      <c r="X72" s="97">
        <f t="shared" si="65"/>
        <v>1</v>
      </c>
      <c r="Y72" s="97">
        <f t="shared" si="66"/>
        <v>1</v>
      </c>
      <c r="Z72" s="97">
        <f t="shared" si="67"/>
        <v>1</v>
      </c>
      <c r="AA72" s="97">
        <f t="shared" si="68"/>
        <v>1</v>
      </c>
      <c r="AB72" s="97">
        <f t="shared" si="69"/>
        <v>1</v>
      </c>
      <c r="AC72" s="97">
        <f t="shared" si="70"/>
        <v>1</v>
      </c>
      <c r="AD72" s="97">
        <f t="shared" si="71"/>
        <v>1</v>
      </c>
      <c r="AE72" s="97">
        <f t="shared" si="72"/>
        <v>1</v>
      </c>
      <c r="AF72" s="97">
        <f t="shared" si="73"/>
        <v>1</v>
      </c>
      <c r="AG72" s="97">
        <f t="shared" si="74"/>
        <v>1</v>
      </c>
      <c r="AH72" s="97">
        <f t="shared" si="75"/>
        <v>1</v>
      </c>
      <c r="AI72" s="97">
        <f t="shared" si="76"/>
        <v>1</v>
      </c>
      <c r="AJ72" s="97">
        <f t="shared" si="77"/>
        <v>1</v>
      </c>
      <c r="AK72" s="97">
        <f t="shared" si="78"/>
        <v>1</v>
      </c>
      <c r="AL72" s="97">
        <f t="shared" si="79"/>
        <v>1</v>
      </c>
      <c r="AM72" s="97">
        <f t="shared" si="80"/>
        <v>1</v>
      </c>
      <c r="AN72" s="97">
        <f t="shared" si="81"/>
        <v>1</v>
      </c>
      <c r="AO72" s="97">
        <f t="shared" si="82"/>
        <v>1</v>
      </c>
      <c r="AP72" s="97">
        <f t="shared" si="83"/>
        <v>1</v>
      </c>
      <c r="AQ72" s="97">
        <f t="shared" si="84"/>
        <v>1</v>
      </c>
      <c r="AR72" s="97">
        <f t="shared" si="85"/>
        <v>1</v>
      </c>
      <c r="AS72" s="97">
        <f t="shared" si="86"/>
        <v>1</v>
      </c>
      <c r="AT72" s="97">
        <f t="shared" si="87"/>
        <v>1</v>
      </c>
      <c r="AU72" s="97">
        <f t="shared" si="88"/>
        <v>1</v>
      </c>
      <c r="AV72" s="97">
        <f t="shared" si="89"/>
        <v>1</v>
      </c>
      <c r="AW72" s="97">
        <f t="shared" si="90"/>
        <v>1</v>
      </c>
      <c r="AX72" s="97">
        <f t="shared" si="91"/>
        <v>1</v>
      </c>
      <c r="AY72" s="97">
        <f t="shared" si="92"/>
        <v>1</v>
      </c>
      <c r="AZ72" s="97">
        <f t="shared" si="93"/>
        <v>1</v>
      </c>
      <c r="BA72" s="97">
        <f t="shared" si="94"/>
        <v>1</v>
      </c>
      <c r="BB72" s="97">
        <f t="shared" si="95"/>
        <v>1</v>
      </c>
      <c r="BC72" s="97">
        <f t="shared" si="96"/>
        <v>1</v>
      </c>
      <c r="BD72" s="97">
        <f t="shared" si="97"/>
        <v>1</v>
      </c>
      <c r="BE72" s="97">
        <f t="shared" si="98"/>
        <v>1</v>
      </c>
      <c r="BF72" s="97">
        <f t="shared" si="99"/>
        <v>1</v>
      </c>
      <c r="BG72" s="97">
        <f t="shared" si="100"/>
        <v>1</v>
      </c>
      <c r="BH72" s="97">
        <f t="shared" si="101"/>
        <v>1</v>
      </c>
      <c r="BI72" s="97">
        <f t="shared" si="102"/>
        <v>1</v>
      </c>
      <c r="BJ72" s="97">
        <f t="shared" si="103"/>
        <v>1</v>
      </c>
      <c r="BK72" s="97">
        <f t="shared" si="104"/>
        <v>1</v>
      </c>
      <c r="BL72" s="97">
        <f t="shared" si="105"/>
        <v>1</v>
      </c>
      <c r="BM72" s="97">
        <f t="shared" si="106"/>
        <v>1</v>
      </c>
      <c r="BN72" s="97">
        <f t="shared" si="107"/>
        <v>1</v>
      </c>
      <c r="BO72" s="97">
        <f t="shared" si="108"/>
        <v>1</v>
      </c>
      <c r="BP72" s="97">
        <f t="shared" si="109"/>
        <v>1</v>
      </c>
      <c r="BQ72" s="97">
        <f t="shared" si="110"/>
        <v>1</v>
      </c>
      <c r="BR72" s="97">
        <f t="shared" si="111"/>
        <v>1</v>
      </c>
      <c r="BS72" s="97">
        <f t="shared" si="112"/>
        <v>1</v>
      </c>
      <c r="BT72" s="97">
        <f t="shared" si="113"/>
        <v>1</v>
      </c>
      <c r="BU72" s="97">
        <f t="shared" si="114"/>
        <v>1</v>
      </c>
      <c r="BV72" s="97">
        <f t="shared" si="115"/>
        <v>1</v>
      </c>
      <c r="BW72" s="97">
        <f t="shared" si="116"/>
        <v>1</v>
      </c>
      <c r="BX72" s="97">
        <f t="shared" si="117"/>
        <v>1</v>
      </c>
      <c r="BY72" s="97">
        <f t="shared" si="118"/>
        <v>1</v>
      </c>
      <c r="BZ72" s="97">
        <f t="shared" si="119"/>
        <v>1</v>
      </c>
      <c r="CA72" s="97">
        <f t="shared" si="120"/>
        <v>1</v>
      </c>
      <c r="CB72" s="97">
        <f t="shared" si="121"/>
        <v>1</v>
      </c>
      <c r="CC72" s="97">
        <f t="shared" si="122"/>
        <v>1</v>
      </c>
      <c r="CD72" s="97">
        <f t="shared" si="123"/>
        <v>1</v>
      </c>
      <c r="CE72" s="97">
        <f t="shared" si="124"/>
        <v>1</v>
      </c>
      <c r="CF72" s="97">
        <f t="shared" si="125"/>
        <v>1</v>
      </c>
      <c r="CG72" s="97">
        <f t="shared" si="126"/>
        <v>1</v>
      </c>
      <c r="CH72" s="97">
        <f t="shared" si="127"/>
        <v>1</v>
      </c>
      <c r="CI72" s="97">
        <f t="shared" si="128"/>
        <v>1</v>
      </c>
      <c r="CJ72" s="97">
        <f t="shared" si="129"/>
        <v>1</v>
      </c>
      <c r="CK72" s="97">
        <f t="shared" si="130"/>
        <v>1</v>
      </c>
      <c r="CL72" s="97">
        <f t="shared" si="131"/>
        <v>1</v>
      </c>
      <c r="CM72" s="97">
        <f t="shared" si="132"/>
        <v>1</v>
      </c>
      <c r="CN72" s="97">
        <f t="shared" si="133"/>
        <v>1</v>
      </c>
      <c r="CO72" s="97">
        <f t="shared" si="134"/>
        <v>1</v>
      </c>
    </row>
    <row r="73" spans="1:93" outlineLevel="1" x14ac:dyDescent="0.2">
      <c r="E73" s="96">
        <f t="shared" si="135"/>
        <v>43709</v>
      </c>
      <c r="G73" s="91">
        <f t="shared" si="51"/>
        <v>43709</v>
      </c>
      <c r="H73" s="117" t="s">
        <v>14</v>
      </c>
      <c r="K73" s="97">
        <f t="shared" si="52"/>
        <v>0.25</v>
      </c>
      <c r="L73" s="97">
        <f t="shared" si="53"/>
        <v>1</v>
      </c>
      <c r="M73" s="97">
        <f t="shared" si="54"/>
        <v>1</v>
      </c>
      <c r="N73" s="97">
        <f t="shared" si="55"/>
        <v>1</v>
      </c>
      <c r="O73" s="97">
        <f t="shared" si="56"/>
        <v>1</v>
      </c>
      <c r="P73" s="97">
        <f t="shared" si="57"/>
        <v>1</v>
      </c>
      <c r="Q73" s="97">
        <f t="shared" si="58"/>
        <v>1</v>
      </c>
      <c r="R73" s="97">
        <f t="shared" si="59"/>
        <v>1</v>
      </c>
      <c r="S73" s="97">
        <f t="shared" si="60"/>
        <v>1</v>
      </c>
      <c r="T73" s="97">
        <f t="shared" si="61"/>
        <v>1</v>
      </c>
      <c r="U73" s="97">
        <f t="shared" si="62"/>
        <v>1</v>
      </c>
      <c r="V73" s="97">
        <f t="shared" si="63"/>
        <v>1</v>
      </c>
      <c r="W73" s="97">
        <f t="shared" si="64"/>
        <v>1</v>
      </c>
      <c r="X73" s="97">
        <f t="shared" si="65"/>
        <v>1</v>
      </c>
      <c r="Y73" s="97">
        <f t="shared" si="66"/>
        <v>1</v>
      </c>
      <c r="Z73" s="97">
        <f t="shared" si="67"/>
        <v>1</v>
      </c>
      <c r="AA73" s="97">
        <f t="shared" si="68"/>
        <v>1</v>
      </c>
      <c r="AB73" s="97">
        <f t="shared" si="69"/>
        <v>1</v>
      </c>
      <c r="AC73" s="97">
        <f t="shared" si="70"/>
        <v>1</v>
      </c>
      <c r="AD73" s="97">
        <f t="shared" si="71"/>
        <v>1</v>
      </c>
      <c r="AE73" s="97">
        <f t="shared" si="72"/>
        <v>1</v>
      </c>
      <c r="AF73" s="97">
        <f t="shared" si="73"/>
        <v>1</v>
      </c>
      <c r="AG73" s="97">
        <f t="shared" si="74"/>
        <v>1</v>
      </c>
      <c r="AH73" s="97">
        <f t="shared" si="75"/>
        <v>1</v>
      </c>
      <c r="AI73" s="97">
        <f t="shared" si="76"/>
        <v>1</v>
      </c>
      <c r="AJ73" s="97">
        <f t="shared" si="77"/>
        <v>1</v>
      </c>
      <c r="AK73" s="97">
        <f t="shared" si="78"/>
        <v>1</v>
      </c>
      <c r="AL73" s="97">
        <f t="shared" si="79"/>
        <v>1</v>
      </c>
      <c r="AM73" s="97">
        <f t="shared" si="80"/>
        <v>1</v>
      </c>
      <c r="AN73" s="97">
        <f t="shared" si="81"/>
        <v>1</v>
      </c>
      <c r="AO73" s="97">
        <f t="shared" si="82"/>
        <v>1</v>
      </c>
      <c r="AP73" s="97">
        <f t="shared" si="83"/>
        <v>1</v>
      </c>
      <c r="AQ73" s="97">
        <f t="shared" si="84"/>
        <v>1</v>
      </c>
      <c r="AR73" s="97">
        <f t="shared" si="85"/>
        <v>1</v>
      </c>
      <c r="AS73" s="97">
        <f t="shared" si="86"/>
        <v>1</v>
      </c>
      <c r="AT73" s="97">
        <f t="shared" si="87"/>
        <v>1</v>
      </c>
      <c r="AU73" s="97">
        <f t="shared" si="88"/>
        <v>1</v>
      </c>
      <c r="AV73" s="97">
        <f t="shared" si="89"/>
        <v>1</v>
      </c>
      <c r="AW73" s="97">
        <f t="shared" si="90"/>
        <v>1</v>
      </c>
      <c r="AX73" s="97">
        <f t="shared" si="91"/>
        <v>1</v>
      </c>
      <c r="AY73" s="97">
        <f t="shared" si="92"/>
        <v>1</v>
      </c>
      <c r="AZ73" s="97">
        <f t="shared" si="93"/>
        <v>1</v>
      </c>
      <c r="BA73" s="97">
        <f t="shared" si="94"/>
        <v>1</v>
      </c>
      <c r="BB73" s="97">
        <f t="shared" si="95"/>
        <v>1</v>
      </c>
      <c r="BC73" s="97">
        <f t="shared" si="96"/>
        <v>1</v>
      </c>
      <c r="BD73" s="97">
        <f t="shared" si="97"/>
        <v>1</v>
      </c>
      <c r="BE73" s="97">
        <f t="shared" si="98"/>
        <v>1</v>
      </c>
      <c r="BF73" s="97">
        <f t="shared" si="99"/>
        <v>1</v>
      </c>
      <c r="BG73" s="97">
        <f t="shared" si="100"/>
        <v>1</v>
      </c>
      <c r="BH73" s="97">
        <f t="shared" si="101"/>
        <v>1</v>
      </c>
      <c r="BI73" s="97">
        <f t="shared" si="102"/>
        <v>1</v>
      </c>
      <c r="BJ73" s="97">
        <f t="shared" si="103"/>
        <v>1</v>
      </c>
      <c r="BK73" s="97">
        <f t="shared" si="104"/>
        <v>1</v>
      </c>
      <c r="BL73" s="97">
        <f t="shared" si="105"/>
        <v>1</v>
      </c>
      <c r="BM73" s="97">
        <f t="shared" si="106"/>
        <v>1</v>
      </c>
      <c r="BN73" s="97">
        <f t="shared" si="107"/>
        <v>1</v>
      </c>
      <c r="BO73" s="97">
        <f t="shared" si="108"/>
        <v>1</v>
      </c>
      <c r="BP73" s="97">
        <f t="shared" si="109"/>
        <v>1</v>
      </c>
      <c r="BQ73" s="97">
        <f t="shared" si="110"/>
        <v>1</v>
      </c>
      <c r="BR73" s="97">
        <f t="shared" si="111"/>
        <v>1</v>
      </c>
      <c r="BS73" s="97">
        <f t="shared" si="112"/>
        <v>1</v>
      </c>
      <c r="BT73" s="97">
        <f t="shared" si="113"/>
        <v>1</v>
      </c>
      <c r="BU73" s="97">
        <f t="shared" si="114"/>
        <v>1</v>
      </c>
      <c r="BV73" s="97">
        <f t="shared" si="115"/>
        <v>1</v>
      </c>
      <c r="BW73" s="97">
        <f t="shared" si="116"/>
        <v>1</v>
      </c>
      <c r="BX73" s="97">
        <f t="shared" si="117"/>
        <v>1</v>
      </c>
      <c r="BY73" s="97">
        <f t="shared" si="118"/>
        <v>1</v>
      </c>
      <c r="BZ73" s="97">
        <f t="shared" si="119"/>
        <v>1</v>
      </c>
      <c r="CA73" s="97">
        <f t="shared" si="120"/>
        <v>1</v>
      </c>
      <c r="CB73" s="97">
        <f t="shared" si="121"/>
        <v>1</v>
      </c>
      <c r="CC73" s="97">
        <f t="shared" si="122"/>
        <v>1</v>
      </c>
      <c r="CD73" s="97">
        <f t="shared" si="123"/>
        <v>1</v>
      </c>
      <c r="CE73" s="97">
        <f t="shared" si="124"/>
        <v>1</v>
      </c>
      <c r="CF73" s="97">
        <f t="shared" si="125"/>
        <v>1</v>
      </c>
      <c r="CG73" s="97">
        <f t="shared" si="126"/>
        <v>1</v>
      </c>
      <c r="CH73" s="97">
        <f t="shared" si="127"/>
        <v>1</v>
      </c>
      <c r="CI73" s="97">
        <f t="shared" si="128"/>
        <v>1</v>
      </c>
      <c r="CJ73" s="97">
        <f t="shared" si="129"/>
        <v>1</v>
      </c>
      <c r="CK73" s="97">
        <f t="shared" si="130"/>
        <v>1</v>
      </c>
      <c r="CL73" s="97">
        <f t="shared" si="131"/>
        <v>1</v>
      </c>
      <c r="CM73" s="97">
        <f t="shared" si="132"/>
        <v>1</v>
      </c>
      <c r="CN73" s="97">
        <f t="shared" si="133"/>
        <v>1</v>
      </c>
      <c r="CO73" s="97">
        <f t="shared" si="134"/>
        <v>1</v>
      </c>
    </row>
    <row r="74" spans="1:93" outlineLevel="1" x14ac:dyDescent="0.2">
      <c r="E74" s="96">
        <f t="shared" si="135"/>
        <v>43739</v>
      </c>
      <c r="G74" s="91">
        <f t="shared" si="51"/>
        <v>43739</v>
      </c>
      <c r="H74" s="117" t="s">
        <v>14</v>
      </c>
      <c r="K74" s="97">
        <f t="shared" si="52"/>
        <v>0.33333333333333331</v>
      </c>
      <c r="L74" s="97">
        <f t="shared" si="53"/>
        <v>1</v>
      </c>
      <c r="M74" s="97">
        <f t="shared" si="54"/>
        <v>1</v>
      </c>
      <c r="N74" s="97">
        <f t="shared" si="55"/>
        <v>1</v>
      </c>
      <c r="O74" s="97">
        <f t="shared" si="56"/>
        <v>1</v>
      </c>
      <c r="P74" s="97">
        <f t="shared" si="57"/>
        <v>1</v>
      </c>
      <c r="Q74" s="97">
        <f t="shared" si="58"/>
        <v>1</v>
      </c>
      <c r="R74" s="97">
        <f t="shared" si="59"/>
        <v>1</v>
      </c>
      <c r="S74" s="97">
        <f t="shared" si="60"/>
        <v>1</v>
      </c>
      <c r="T74" s="97">
        <f t="shared" si="61"/>
        <v>1</v>
      </c>
      <c r="U74" s="97">
        <f t="shared" si="62"/>
        <v>1</v>
      </c>
      <c r="V74" s="97">
        <f t="shared" si="63"/>
        <v>1</v>
      </c>
      <c r="W74" s="97">
        <f t="shared" si="64"/>
        <v>1</v>
      </c>
      <c r="X74" s="97">
        <f t="shared" si="65"/>
        <v>1</v>
      </c>
      <c r="Y74" s="97">
        <f t="shared" si="66"/>
        <v>1</v>
      </c>
      <c r="Z74" s="97">
        <f t="shared" si="67"/>
        <v>1</v>
      </c>
      <c r="AA74" s="97">
        <f t="shared" si="68"/>
        <v>1</v>
      </c>
      <c r="AB74" s="97">
        <f t="shared" si="69"/>
        <v>1</v>
      </c>
      <c r="AC74" s="97">
        <f t="shared" si="70"/>
        <v>1</v>
      </c>
      <c r="AD74" s="97">
        <f t="shared" si="71"/>
        <v>1</v>
      </c>
      <c r="AE74" s="97">
        <f t="shared" si="72"/>
        <v>1</v>
      </c>
      <c r="AF74" s="97">
        <f t="shared" si="73"/>
        <v>1</v>
      </c>
      <c r="AG74" s="97">
        <f t="shared" si="74"/>
        <v>1</v>
      </c>
      <c r="AH74" s="97">
        <f t="shared" si="75"/>
        <v>1</v>
      </c>
      <c r="AI74" s="97">
        <f t="shared" si="76"/>
        <v>1</v>
      </c>
      <c r="AJ74" s="97">
        <f t="shared" si="77"/>
        <v>1</v>
      </c>
      <c r="AK74" s="97">
        <f t="shared" si="78"/>
        <v>1</v>
      </c>
      <c r="AL74" s="97">
        <f t="shared" si="79"/>
        <v>1</v>
      </c>
      <c r="AM74" s="97">
        <f t="shared" si="80"/>
        <v>1</v>
      </c>
      <c r="AN74" s="97">
        <f t="shared" si="81"/>
        <v>1</v>
      </c>
      <c r="AO74" s="97">
        <f t="shared" si="82"/>
        <v>1</v>
      </c>
      <c r="AP74" s="97">
        <f t="shared" si="83"/>
        <v>1</v>
      </c>
      <c r="AQ74" s="97">
        <f t="shared" si="84"/>
        <v>1</v>
      </c>
      <c r="AR74" s="97">
        <f t="shared" si="85"/>
        <v>1</v>
      </c>
      <c r="AS74" s="97">
        <f t="shared" si="86"/>
        <v>1</v>
      </c>
      <c r="AT74" s="97">
        <f t="shared" si="87"/>
        <v>1</v>
      </c>
      <c r="AU74" s="97">
        <f t="shared" si="88"/>
        <v>1</v>
      </c>
      <c r="AV74" s="97">
        <f t="shared" si="89"/>
        <v>1</v>
      </c>
      <c r="AW74" s="97">
        <f t="shared" si="90"/>
        <v>1</v>
      </c>
      <c r="AX74" s="97">
        <f t="shared" si="91"/>
        <v>1</v>
      </c>
      <c r="AY74" s="97">
        <f t="shared" si="92"/>
        <v>1</v>
      </c>
      <c r="AZ74" s="97">
        <f t="shared" si="93"/>
        <v>1</v>
      </c>
      <c r="BA74" s="97">
        <f t="shared" si="94"/>
        <v>1</v>
      </c>
      <c r="BB74" s="97">
        <f t="shared" si="95"/>
        <v>1</v>
      </c>
      <c r="BC74" s="97">
        <f t="shared" si="96"/>
        <v>1</v>
      </c>
      <c r="BD74" s="97">
        <f t="shared" si="97"/>
        <v>1</v>
      </c>
      <c r="BE74" s="97">
        <f t="shared" si="98"/>
        <v>1</v>
      </c>
      <c r="BF74" s="97">
        <f t="shared" si="99"/>
        <v>1</v>
      </c>
      <c r="BG74" s="97">
        <f t="shared" si="100"/>
        <v>1</v>
      </c>
      <c r="BH74" s="97">
        <f t="shared" si="101"/>
        <v>1</v>
      </c>
      <c r="BI74" s="97">
        <f t="shared" si="102"/>
        <v>1</v>
      </c>
      <c r="BJ74" s="97">
        <f t="shared" si="103"/>
        <v>1</v>
      </c>
      <c r="BK74" s="97">
        <f t="shared" si="104"/>
        <v>1</v>
      </c>
      <c r="BL74" s="97">
        <f t="shared" si="105"/>
        <v>1</v>
      </c>
      <c r="BM74" s="97">
        <f t="shared" si="106"/>
        <v>1</v>
      </c>
      <c r="BN74" s="97">
        <f t="shared" si="107"/>
        <v>1</v>
      </c>
      <c r="BO74" s="97">
        <f t="shared" si="108"/>
        <v>1</v>
      </c>
      <c r="BP74" s="97">
        <f t="shared" si="109"/>
        <v>1</v>
      </c>
      <c r="BQ74" s="97">
        <f t="shared" si="110"/>
        <v>1</v>
      </c>
      <c r="BR74" s="97">
        <f t="shared" si="111"/>
        <v>1</v>
      </c>
      <c r="BS74" s="97">
        <f t="shared" si="112"/>
        <v>1</v>
      </c>
      <c r="BT74" s="97">
        <f t="shared" si="113"/>
        <v>1</v>
      </c>
      <c r="BU74" s="97">
        <f t="shared" si="114"/>
        <v>1</v>
      </c>
      <c r="BV74" s="97">
        <f t="shared" si="115"/>
        <v>1</v>
      </c>
      <c r="BW74" s="97">
        <f t="shared" si="116"/>
        <v>1</v>
      </c>
      <c r="BX74" s="97">
        <f t="shared" si="117"/>
        <v>1</v>
      </c>
      <c r="BY74" s="97">
        <f t="shared" si="118"/>
        <v>1</v>
      </c>
      <c r="BZ74" s="97">
        <f t="shared" si="119"/>
        <v>1</v>
      </c>
      <c r="CA74" s="97">
        <f t="shared" si="120"/>
        <v>1</v>
      </c>
      <c r="CB74" s="97">
        <f t="shared" si="121"/>
        <v>1</v>
      </c>
      <c r="CC74" s="97">
        <f t="shared" si="122"/>
        <v>1</v>
      </c>
      <c r="CD74" s="97">
        <f t="shared" si="123"/>
        <v>1</v>
      </c>
      <c r="CE74" s="97">
        <f t="shared" si="124"/>
        <v>1</v>
      </c>
      <c r="CF74" s="97">
        <f t="shared" si="125"/>
        <v>1</v>
      </c>
      <c r="CG74" s="97">
        <f t="shared" si="126"/>
        <v>1</v>
      </c>
      <c r="CH74" s="97">
        <f t="shared" si="127"/>
        <v>1</v>
      </c>
      <c r="CI74" s="97">
        <f t="shared" si="128"/>
        <v>1</v>
      </c>
      <c r="CJ74" s="97">
        <f t="shared" si="129"/>
        <v>1</v>
      </c>
      <c r="CK74" s="97">
        <f t="shared" si="130"/>
        <v>1</v>
      </c>
      <c r="CL74" s="97">
        <f t="shared" si="131"/>
        <v>1</v>
      </c>
      <c r="CM74" s="97">
        <f t="shared" si="132"/>
        <v>1</v>
      </c>
      <c r="CN74" s="97">
        <f t="shared" si="133"/>
        <v>1</v>
      </c>
      <c r="CO74" s="97">
        <f t="shared" si="134"/>
        <v>1</v>
      </c>
    </row>
    <row r="75" spans="1:93" outlineLevel="1" x14ac:dyDescent="0.2">
      <c r="E75" s="96">
        <f t="shared" si="135"/>
        <v>43770</v>
      </c>
      <c r="G75" s="91">
        <f t="shared" si="51"/>
        <v>43770</v>
      </c>
      <c r="H75" s="117" t="s">
        <v>14</v>
      </c>
      <c r="K75" s="97">
        <f t="shared" si="52"/>
        <v>0.41666666666666663</v>
      </c>
      <c r="L75" s="97">
        <f t="shared" si="53"/>
        <v>1</v>
      </c>
      <c r="M75" s="97">
        <f t="shared" si="54"/>
        <v>1</v>
      </c>
      <c r="N75" s="97">
        <f t="shared" si="55"/>
        <v>1</v>
      </c>
      <c r="O75" s="97">
        <f t="shared" si="56"/>
        <v>1</v>
      </c>
      <c r="P75" s="97">
        <f t="shared" si="57"/>
        <v>1</v>
      </c>
      <c r="Q75" s="97">
        <f t="shared" si="58"/>
        <v>1</v>
      </c>
      <c r="R75" s="97">
        <f t="shared" si="59"/>
        <v>1</v>
      </c>
      <c r="S75" s="97">
        <f t="shared" si="60"/>
        <v>1</v>
      </c>
      <c r="T75" s="97">
        <f t="shared" si="61"/>
        <v>1</v>
      </c>
      <c r="U75" s="97">
        <f t="shared" si="62"/>
        <v>1</v>
      </c>
      <c r="V75" s="97">
        <f t="shared" si="63"/>
        <v>1</v>
      </c>
      <c r="W75" s="97">
        <f t="shared" si="64"/>
        <v>1</v>
      </c>
      <c r="X75" s="97">
        <f t="shared" si="65"/>
        <v>1</v>
      </c>
      <c r="Y75" s="97">
        <f t="shared" si="66"/>
        <v>1</v>
      </c>
      <c r="Z75" s="97">
        <f t="shared" si="67"/>
        <v>1</v>
      </c>
      <c r="AA75" s="97">
        <f t="shared" si="68"/>
        <v>1</v>
      </c>
      <c r="AB75" s="97">
        <f t="shared" si="69"/>
        <v>1</v>
      </c>
      <c r="AC75" s="97">
        <f t="shared" si="70"/>
        <v>1</v>
      </c>
      <c r="AD75" s="97">
        <f t="shared" si="71"/>
        <v>1</v>
      </c>
      <c r="AE75" s="97">
        <f t="shared" si="72"/>
        <v>1</v>
      </c>
      <c r="AF75" s="97">
        <f t="shared" si="73"/>
        <v>1</v>
      </c>
      <c r="AG75" s="97">
        <f t="shared" si="74"/>
        <v>1</v>
      </c>
      <c r="AH75" s="97">
        <f t="shared" si="75"/>
        <v>1</v>
      </c>
      <c r="AI75" s="97">
        <f t="shared" si="76"/>
        <v>1</v>
      </c>
      <c r="AJ75" s="97">
        <f t="shared" si="77"/>
        <v>1</v>
      </c>
      <c r="AK75" s="97">
        <f t="shared" si="78"/>
        <v>1</v>
      </c>
      <c r="AL75" s="97">
        <f t="shared" si="79"/>
        <v>1</v>
      </c>
      <c r="AM75" s="97">
        <f t="shared" si="80"/>
        <v>1</v>
      </c>
      <c r="AN75" s="97">
        <f t="shared" si="81"/>
        <v>1</v>
      </c>
      <c r="AO75" s="97">
        <f t="shared" si="82"/>
        <v>1</v>
      </c>
      <c r="AP75" s="97">
        <f t="shared" si="83"/>
        <v>1</v>
      </c>
      <c r="AQ75" s="97">
        <f t="shared" si="84"/>
        <v>1</v>
      </c>
      <c r="AR75" s="97">
        <f t="shared" si="85"/>
        <v>1</v>
      </c>
      <c r="AS75" s="97">
        <f t="shared" si="86"/>
        <v>1</v>
      </c>
      <c r="AT75" s="97">
        <f t="shared" si="87"/>
        <v>1</v>
      </c>
      <c r="AU75" s="97">
        <f t="shared" si="88"/>
        <v>1</v>
      </c>
      <c r="AV75" s="97">
        <f t="shared" si="89"/>
        <v>1</v>
      </c>
      <c r="AW75" s="97">
        <f t="shared" si="90"/>
        <v>1</v>
      </c>
      <c r="AX75" s="97">
        <f t="shared" si="91"/>
        <v>1</v>
      </c>
      <c r="AY75" s="97">
        <f t="shared" si="92"/>
        <v>1</v>
      </c>
      <c r="AZ75" s="97">
        <f t="shared" si="93"/>
        <v>1</v>
      </c>
      <c r="BA75" s="97">
        <f t="shared" si="94"/>
        <v>1</v>
      </c>
      <c r="BB75" s="97">
        <f t="shared" si="95"/>
        <v>1</v>
      </c>
      <c r="BC75" s="97">
        <f t="shared" si="96"/>
        <v>1</v>
      </c>
      <c r="BD75" s="97">
        <f t="shared" si="97"/>
        <v>1</v>
      </c>
      <c r="BE75" s="97">
        <f t="shared" si="98"/>
        <v>1</v>
      </c>
      <c r="BF75" s="97">
        <f t="shared" si="99"/>
        <v>1</v>
      </c>
      <c r="BG75" s="97">
        <f t="shared" si="100"/>
        <v>1</v>
      </c>
      <c r="BH75" s="97">
        <f t="shared" si="101"/>
        <v>1</v>
      </c>
      <c r="BI75" s="97">
        <f t="shared" si="102"/>
        <v>1</v>
      </c>
      <c r="BJ75" s="97">
        <f t="shared" si="103"/>
        <v>1</v>
      </c>
      <c r="BK75" s="97">
        <f t="shared" si="104"/>
        <v>1</v>
      </c>
      <c r="BL75" s="97">
        <f t="shared" si="105"/>
        <v>1</v>
      </c>
      <c r="BM75" s="97">
        <f t="shared" si="106"/>
        <v>1</v>
      </c>
      <c r="BN75" s="97">
        <f t="shared" si="107"/>
        <v>1</v>
      </c>
      <c r="BO75" s="97">
        <f t="shared" si="108"/>
        <v>1</v>
      </c>
      <c r="BP75" s="97">
        <f t="shared" si="109"/>
        <v>1</v>
      </c>
      <c r="BQ75" s="97">
        <f t="shared" si="110"/>
        <v>1</v>
      </c>
      <c r="BR75" s="97">
        <f t="shared" si="111"/>
        <v>1</v>
      </c>
      <c r="BS75" s="97">
        <f t="shared" si="112"/>
        <v>1</v>
      </c>
      <c r="BT75" s="97">
        <f t="shared" si="113"/>
        <v>1</v>
      </c>
      <c r="BU75" s="97">
        <f t="shared" si="114"/>
        <v>1</v>
      </c>
      <c r="BV75" s="97">
        <f t="shared" si="115"/>
        <v>1</v>
      </c>
      <c r="BW75" s="97">
        <f t="shared" si="116"/>
        <v>1</v>
      </c>
      <c r="BX75" s="97">
        <f t="shared" si="117"/>
        <v>1</v>
      </c>
      <c r="BY75" s="97">
        <f t="shared" si="118"/>
        <v>1</v>
      </c>
      <c r="BZ75" s="97">
        <f t="shared" si="119"/>
        <v>1</v>
      </c>
      <c r="CA75" s="97">
        <f t="shared" si="120"/>
        <v>1</v>
      </c>
      <c r="CB75" s="97">
        <f t="shared" si="121"/>
        <v>1</v>
      </c>
      <c r="CC75" s="97">
        <f t="shared" si="122"/>
        <v>1</v>
      </c>
      <c r="CD75" s="97">
        <f t="shared" si="123"/>
        <v>1</v>
      </c>
      <c r="CE75" s="97">
        <f t="shared" si="124"/>
        <v>1</v>
      </c>
      <c r="CF75" s="97">
        <f t="shared" si="125"/>
        <v>1</v>
      </c>
      <c r="CG75" s="97">
        <f t="shared" si="126"/>
        <v>1</v>
      </c>
      <c r="CH75" s="97">
        <f t="shared" si="127"/>
        <v>1</v>
      </c>
      <c r="CI75" s="97">
        <f t="shared" si="128"/>
        <v>1</v>
      </c>
      <c r="CJ75" s="97">
        <f t="shared" si="129"/>
        <v>1</v>
      </c>
      <c r="CK75" s="97">
        <f t="shared" si="130"/>
        <v>1</v>
      </c>
      <c r="CL75" s="97">
        <f t="shared" si="131"/>
        <v>1</v>
      </c>
      <c r="CM75" s="97">
        <f t="shared" si="132"/>
        <v>1</v>
      </c>
      <c r="CN75" s="97">
        <f t="shared" si="133"/>
        <v>1</v>
      </c>
      <c r="CO75" s="97">
        <f t="shared" si="134"/>
        <v>1</v>
      </c>
    </row>
    <row r="76" spans="1:93" outlineLevel="1" x14ac:dyDescent="0.2">
      <c r="E76" s="96">
        <f t="shared" si="135"/>
        <v>43800</v>
      </c>
      <c r="G76" s="91">
        <f t="shared" si="51"/>
        <v>43800</v>
      </c>
      <c r="H76" s="117" t="s">
        <v>14</v>
      </c>
      <c r="K76" s="97">
        <f t="shared" si="52"/>
        <v>0.49999999999999994</v>
      </c>
      <c r="L76" s="97">
        <f t="shared" si="53"/>
        <v>1</v>
      </c>
      <c r="M76" s="97">
        <f t="shared" si="54"/>
        <v>1</v>
      </c>
      <c r="N76" s="97">
        <f t="shared" si="55"/>
        <v>1</v>
      </c>
      <c r="O76" s="97">
        <f t="shared" si="56"/>
        <v>1</v>
      </c>
      <c r="P76" s="97">
        <f t="shared" si="57"/>
        <v>1</v>
      </c>
      <c r="Q76" s="97">
        <f t="shared" si="58"/>
        <v>1</v>
      </c>
      <c r="R76" s="97">
        <f t="shared" si="59"/>
        <v>1</v>
      </c>
      <c r="S76" s="97">
        <f t="shared" si="60"/>
        <v>1</v>
      </c>
      <c r="T76" s="97">
        <f t="shared" si="61"/>
        <v>1</v>
      </c>
      <c r="U76" s="97">
        <f t="shared" si="62"/>
        <v>1</v>
      </c>
      <c r="V76" s="97">
        <f t="shared" si="63"/>
        <v>1</v>
      </c>
      <c r="W76" s="97">
        <f t="shared" si="64"/>
        <v>1</v>
      </c>
      <c r="X76" s="97">
        <f t="shared" si="65"/>
        <v>1</v>
      </c>
      <c r="Y76" s="97">
        <f t="shared" si="66"/>
        <v>1</v>
      </c>
      <c r="Z76" s="97">
        <f t="shared" si="67"/>
        <v>1</v>
      </c>
      <c r="AA76" s="97">
        <f t="shared" si="68"/>
        <v>1</v>
      </c>
      <c r="AB76" s="97">
        <f t="shared" si="69"/>
        <v>1</v>
      </c>
      <c r="AC76" s="97">
        <f t="shared" si="70"/>
        <v>1</v>
      </c>
      <c r="AD76" s="97">
        <f t="shared" si="71"/>
        <v>1</v>
      </c>
      <c r="AE76" s="97">
        <f t="shared" si="72"/>
        <v>1</v>
      </c>
      <c r="AF76" s="97">
        <f t="shared" si="73"/>
        <v>1</v>
      </c>
      <c r="AG76" s="97">
        <f t="shared" si="74"/>
        <v>1</v>
      </c>
      <c r="AH76" s="97">
        <f t="shared" si="75"/>
        <v>1</v>
      </c>
      <c r="AI76" s="97">
        <f t="shared" si="76"/>
        <v>1</v>
      </c>
      <c r="AJ76" s="97">
        <f t="shared" si="77"/>
        <v>1</v>
      </c>
      <c r="AK76" s="97">
        <f t="shared" si="78"/>
        <v>1</v>
      </c>
      <c r="AL76" s="97">
        <f t="shared" si="79"/>
        <v>1</v>
      </c>
      <c r="AM76" s="97">
        <f t="shared" si="80"/>
        <v>1</v>
      </c>
      <c r="AN76" s="97">
        <f t="shared" si="81"/>
        <v>1</v>
      </c>
      <c r="AO76" s="97">
        <f t="shared" si="82"/>
        <v>1</v>
      </c>
      <c r="AP76" s="97">
        <f t="shared" si="83"/>
        <v>1</v>
      </c>
      <c r="AQ76" s="97">
        <f t="shared" si="84"/>
        <v>1</v>
      </c>
      <c r="AR76" s="97">
        <f t="shared" si="85"/>
        <v>1</v>
      </c>
      <c r="AS76" s="97">
        <f t="shared" si="86"/>
        <v>1</v>
      </c>
      <c r="AT76" s="97">
        <f t="shared" si="87"/>
        <v>1</v>
      </c>
      <c r="AU76" s="97">
        <f t="shared" si="88"/>
        <v>1</v>
      </c>
      <c r="AV76" s="97">
        <f t="shared" si="89"/>
        <v>1</v>
      </c>
      <c r="AW76" s="97">
        <f t="shared" si="90"/>
        <v>1</v>
      </c>
      <c r="AX76" s="97">
        <f t="shared" si="91"/>
        <v>1</v>
      </c>
      <c r="AY76" s="97">
        <f t="shared" si="92"/>
        <v>1</v>
      </c>
      <c r="AZ76" s="97">
        <f t="shared" si="93"/>
        <v>1</v>
      </c>
      <c r="BA76" s="97">
        <f t="shared" si="94"/>
        <v>1</v>
      </c>
      <c r="BB76" s="97">
        <f t="shared" si="95"/>
        <v>1</v>
      </c>
      <c r="BC76" s="97">
        <f t="shared" si="96"/>
        <v>1</v>
      </c>
      <c r="BD76" s="97">
        <f t="shared" si="97"/>
        <v>1</v>
      </c>
      <c r="BE76" s="97">
        <f t="shared" si="98"/>
        <v>1</v>
      </c>
      <c r="BF76" s="97">
        <f t="shared" si="99"/>
        <v>1</v>
      </c>
      <c r="BG76" s="97">
        <f t="shared" si="100"/>
        <v>1</v>
      </c>
      <c r="BH76" s="97">
        <f t="shared" si="101"/>
        <v>1</v>
      </c>
      <c r="BI76" s="97">
        <f t="shared" si="102"/>
        <v>1</v>
      </c>
      <c r="BJ76" s="97">
        <f t="shared" si="103"/>
        <v>1</v>
      </c>
      <c r="BK76" s="97">
        <f t="shared" si="104"/>
        <v>1</v>
      </c>
      <c r="BL76" s="97">
        <f t="shared" si="105"/>
        <v>1</v>
      </c>
      <c r="BM76" s="97">
        <f t="shared" si="106"/>
        <v>1</v>
      </c>
      <c r="BN76" s="97">
        <f t="shared" si="107"/>
        <v>1</v>
      </c>
      <c r="BO76" s="97">
        <f t="shared" si="108"/>
        <v>1</v>
      </c>
      <c r="BP76" s="97">
        <f t="shared" si="109"/>
        <v>1</v>
      </c>
      <c r="BQ76" s="97">
        <f t="shared" si="110"/>
        <v>1</v>
      </c>
      <c r="BR76" s="97">
        <f t="shared" si="111"/>
        <v>1</v>
      </c>
      <c r="BS76" s="97">
        <f t="shared" si="112"/>
        <v>1</v>
      </c>
      <c r="BT76" s="97">
        <f t="shared" si="113"/>
        <v>1</v>
      </c>
      <c r="BU76" s="97">
        <f t="shared" si="114"/>
        <v>1</v>
      </c>
      <c r="BV76" s="97">
        <f t="shared" si="115"/>
        <v>1</v>
      </c>
      <c r="BW76" s="97">
        <f t="shared" si="116"/>
        <v>1</v>
      </c>
      <c r="BX76" s="97">
        <f t="shared" si="117"/>
        <v>1</v>
      </c>
      <c r="BY76" s="97">
        <f t="shared" si="118"/>
        <v>1</v>
      </c>
      <c r="BZ76" s="97">
        <f t="shared" si="119"/>
        <v>1</v>
      </c>
      <c r="CA76" s="97">
        <f t="shared" si="120"/>
        <v>1</v>
      </c>
      <c r="CB76" s="97">
        <f t="shared" si="121"/>
        <v>1</v>
      </c>
      <c r="CC76" s="97">
        <f t="shared" si="122"/>
        <v>1</v>
      </c>
      <c r="CD76" s="97">
        <f t="shared" si="123"/>
        <v>1</v>
      </c>
      <c r="CE76" s="97">
        <f t="shared" si="124"/>
        <v>1</v>
      </c>
      <c r="CF76" s="97">
        <f t="shared" si="125"/>
        <v>1</v>
      </c>
      <c r="CG76" s="97">
        <f t="shared" si="126"/>
        <v>1</v>
      </c>
      <c r="CH76" s="97">
        <f t="shared" si="127"/>
        <v>1</v>
      </c>
      <c r="CI76" s="97">
        <f t="shared" si="128"/>
        <v>1</v>
      </c>
      <c r="CJ76" s="97">
        <f t="shared" si="129"/>
        <v>1</v>
      </c>
      <c r="CK76" s="97">
        <f t="shared" si="130"/>
        <v>1</v>
      </c>
      <c r="CL76" s="97">
        <f t="shared" si="131"/>
        <v>1</v>
      </c>
      <c r="CM76" s="97">
        <f t="shared" si="132"/>
        <v>1</v>
      </c>
      <c r="CN76" s="97">
        <f t="shared" si="133"/>
        <v>1</v>
      </c>
      <c r="CO76" s="97">
        <f t="shared" si="134"/>
        <v>1</v>
      </c>
    </row>
    <row r="77" spans="1:93" outlineLevel="1" x14ac:dyDescent="0.2">
      <c r="E77" s="96">
        <f t="shared" si="135"/>
        <v>43831</v>
      </c>
      <c r="G77" s="91">
        <f t="shared" si="51"/>
        <v>43831</v>
      </c>
      <c r="H77" s="117" t="s">
        <v>14</v>
      </c>
      <c r="K77" s="97">
        <f t="shared" si="52"/>
        <v>0.58333333333333326</v>
      </c>
      <c r="L77" s="97">
        <f t="shared" si="53"/>
        <v>1</v>
      </c>
      <c r="M77" s="97">
        <f t="shared" si="54"/>
        <v>1</v>
      </c>
      <c r="N77" s="97">
        <f t="shared" si="55"/>
        <v>1</v>
      </c>
      <c r="O77" s="97">
        <f t="shared" si="56"/>
        <v>1</v>
      </c>
      <c r="P77" s="97">
        <f t="shared" si="57"/>
        <v>1</v>
      </c>
      <c r="Q77" s="97">
        <f t="shared" si="58"/>
        <v>1</v>
      </c>
      <c r="R77" s="97">
        <f t="shared" si="59"/>
        <v>1</v>
      </c>
      <c r="S77" s="97">
        <f t="shared" si="60"/>
        <v>1</v>
      </c>
      <c r="T77" s="97">
        <f t="shared" si="61"/>
        <v>1</v>
      </c>
      <c r="U77" s="97">
        <f t="shared" si="62"/>
        <v>1</v>
      </c>
      <c r="V77" s="97">
        <f t="shared" si="63"/>
        <v>1</v>
      </c>
      <c r="W77" s="97">
        <f t="shared" si="64"/>
        <v>1</v>
      </c>
      <c r="X77" s="97">
        <f t="shared" si="65"/>
        <v>1</v>
      </c>
      <c r="Y77" s="97">
        <f t="shared" si="66"/>
        <v>1</v>
      </c>
      <c r="Z77" s="97">
        <f t="shared" si="67"/>
        <v>1</v>
      </c>
      <c r="AA77" s="97">
        <f t="shared" si="68"/>
        <v>1</v>
      </c>
      <c r="AB77" s="97">
        <f t="shared" si="69"/>
        <v>1</v>
      </c>
      <c r="AC77" s="97">
        <f t="shared" si="70"/>
        <v>1</v>
      </c>
      <c r="AD77" s="97">
        <f t="shared" si="71"/>
        <v>1</v>
      </c>
      <c r="AE77" s="97">
        <f t="shared" si="72"/>
        <v>1</v>
      </c>
      <c r="AF77" s="97">
        <f t="shared" si="73"/>
        <v>1</v>
      </c>
      <c r="AG77" s="97">
        <f t="shared" si="74"/>
        <v>1</v>
      </c>
      <c r="AH77" s="97">
        <f t="shared" si="75"/>
        <v>1</v>
      </c>
      <c r="AI77" s="97">
        <f t="shared" si="76"/>
        <v>1</v>
      </c>
      <c r="AJ77" s="97">
        <f t="shared" si="77"/>
        <v>1</v>
      </c>
      <c r="AK77" s="97">
        <f t="shared" si="78"/>
        <v>1</v>
      </c>
      <c r="AL77" s="97">
        <f t="shared" si="79"/>
        <v>1</v>
      </c>
      <c r="AM77" s="97">
        <f t="shared" si="80"/>
        <v>1</v>
      </c>
      <c r="AN77" s="97">
        <f t="shared" si="81"/>
        <v>1</v>
      </c>
      <c r="AO77" s="97">
        <f t="shared" si="82"/>
        <v>1</v>
      </c>
      <c r="AP77" s="97">
        <f t="shared" si="83"/>
        <v>1</v>
      </c>
      <c r="AQ77" s="97">
        <f t="shared" si="84"/>
        <v>1</v>
      </c>
      <c r="AR77" s="97">
        <f t="shared" si="85"/>
        <v>1</v>
      </c>
      <c r="AS77" s="97">
        <f t="shared" si="86"/>
        <v>1</v>
      </c>
      <c r="AT77" s="97">
        <f t="shared" si="87"/>
        <v>1</v>
      </c>
      <c r="AU77" s="97">
        <f t="shared" si="88"/>
        <v>1</v>
      </c>
      <c r="AV77" s="97">
        <f t="shared" si="89"/>
        <v>1</v>
      </c>
      <c r="AW77" s="97">
        <f t="shared" si="90"/>
        <v>1</v>
      </c>
      <c r="AX77" s="97">
        <f t="shared" si="91"/>
        <v>1</v>
      </c>
      <c r="AY77" s="97">
        <f t="shared" si="92"/>
        <v>1</v>
      </c>
      <c r="AZ77" s="97">
        <f t="shared" si="93"/>
        <v>1</v>
      </c>
      <c r="BA77" s="97">
        <f t="shared" si="94"/>
        <v>1</v>
      </c>
      <c r="BB77" s="97">
        <f t="shared" si="95"/>
        <v>1</v>
      </c>
      <c r="BC77" s="97">
        <f t="shared" si="96"/>
        <v>1</v>
      </c>
      <c r="BD77" s="97">
        <f t="shared" si="97"/>
        <v>1</v>
      </c>
      <c r="BE77" s="97">
        <f t="shared" si="98"/>
        <v>1</v>
      </c>
      <c r="BF77" s="97">
        <f t="shared" si="99"/>
        <v>1</v>
      </c>
      <c r="BG77" s="97">
        <f t="shared" si="100"/>
        <v>1</v>
      </c>
      <c r="BH77" s="97">
        <f t="shared" si="101"/>
        <v>1</v>
      </c>
      <c r="BI77" s="97">
        <f t="shared" si="102"/>
        <v>1</v>
      </c>
      <c r="BJ77" s="97">
        <f t="shared" si="103"/>
        <v>1</v>
      </c>
      <c r="BK77" s="97">
        <f t="shared" si="104"/>
        <v>1</v>
      </c>
      <c r="BL77" s="97">
        <f t="shared" si="105"/>
        <v>1</v>
      </c>
      <c r="BM77" s="97">
        <f t="shared" si="106"/>
        <v>1</v>
      </c>
      <c r="BN77" s="97">
        <f t="shared" si="107"/>
        <v>1</v>
      </c>
      <c r="BO77" s="97">
        <f t="shared" si="108"/>
        <v>1</v>
      </c>
      <c r="BP77" s="97">
        <f t="shared" si="109"/>
        <v>1</v>
      </c>
      <c r="BQ77" s="97">
        <f t="shared" si="110"/>
        <v>1</v>
      </c>
      <c r="BR77" s="97">
        <f t="shared" si="111"/>
        <v>1</v>
      </c>
      <c r="BS77" s="97">
        <f t="shared" si="112"/>
        <v>1</v>
      </c>
      <c r="BT77" s="97">
        <f t="shared" si="113"/>
        <v>1</v>
      </c>
      <c r="BU77" s="97">
        <f t="shared" si="114"/>
        <v>1</v>
      </c>
      <c r="BV77" s="97">
        <f t="shared" si="115"/>
        <v>1</v>
      </c>
      <c r="BW77" s="97">
        <f t="shared" si="116"/>
        <v>1</v>
      </c>
      <c r="BX77" s="97">
        <f t="shared" si="117"/>
        <v>1</v>
      </c>
      <c r="BY77" s="97">
        <f t="shared" si="118"/>
        <v>1</v>
      </c>
      <c r="BZ77" s="97">
        <f t="shared" si="119"/>
        <v>1</v>
      </c>
      <c r="CA77" s="97">
        <f t="shared" si="120"/>
        <v>1</v>
      </c>
      <c r="CB77" s="97">
        <f t="shared" si="121"/>
        <v>1</v>
      </c>
      <c r="CC77" s="97">
        <f t="shared" si="122"/>
        <v>1</v>
      </c>
      <c r="CD77" s="97">
        <f t="shared" si="123"/>
        <v>1</v>
      </c>
      <c r="CE77" s="97">
        <f t="shared" si="124"/>
        <v>1</v>
      </c>
      <c r="CF77" s="97">
        <f t="shared" si="125"/>
        <v>1</v>
      </c>
      <c r="CG77" s="97">
        <f t="shared" si="126"/>
        <v>1</v>
      </c>
      <c r="CH77" s="97">
        <f t="shared" si="127"/>
        <v>1</v>
      </c>
      <c r="CI77" s="97">
        <f t="shared" si="128"/>
        <v>1</v>
      </c>
      <c r="CJ77" s="97">
        <f t="shared" si="129"/>
        <v>1</v>
      </c>
      <c r="CK77" s="97">
        <f t="shared" si="130"/>
        <v>1</v>
      </c>
      <c r="CL77" s="97">
        <f t="shared" si="131"/>
        <v>1</v>
      </c>
      <c r="CM77" s="97">
        <f t="shared" si="132"/>
        <v>1</v>
      </c>
      <c r="CN77" s="97">
        <f t="shared" si="133"/>
        <v>1</v>
      </c>
      <c r="CO77" s="97">
        <f t="shared" si="134"/>
        <v>1</v>
      </c>
    </row>
    <row r="78" spans="1:93" outlineLevel="1" x14ac:dyDescent="0.2">
      <c r="E78" s="96">
        <f t="shared" si="135"/>
        <v>43862</v>
      </c>
      <c r="G78" s="91">
        <f t="shared" si="51"/>
        <v>43862</v>
      </c>
      <c r="H78" s="117" t="s">
        <v>14</v>
      </c>
      <c r="K78" s="97">
        <f t="shared" si="52"/>
        <v>0.66666666666666663</v>
      </c>
      <c r="L78" s="97">
        <f t="shared" si="53"/>
        <v>1</v>
      </c>
      <c r="M78" s="97">
        <f t="shared" si="54"/>
        <v>1</v>
      </c>
      <c r="N78" s="97">
        <f t="shared" si="55"/>
        <v>1</v>
      </c>
      <c r="O78" s="97">
        <f t="shared" si="56"/>
        <v>1</v>
      </c>
      <c r="P78" s="97">
        <f t="shared" si="57"/>
        <v>1</v>
      </c>
      <c r="Q78" s="97">
        <f t="shared" si="58"/>
        <v>1</v>
      </c>
      <c r="R78" s="97">
        <f t="shared" si="59"/>
        <v>1</v>
      </c>
      <c r="S78" s="97">
        <f t="shared" si="60"/>
        <v>1</v>
      </c>
      <c r="T78" s="97">
        <f t="shared" si="61"/>
        <v>1</v>
      </c>
      <c r="U78" s="97">
        <f t="shared" si="62"/>
        <v>1</v>
      </c>
      <c r="V78" s="97">
        <f t="shared" si="63"/>
        <v>1</v>
      </c>
      <c r="W78" s="97">
        <f t="shared" si="64"/>
        <v>1</v>
      </c>
      <c r="X78" s="97">
        <f t="shared" si="65"/>
        <v>1</v>
      </c>
      <c r="Y78" s="97">
        <f t="shared" si="66"/>
        <v>1</v>
      </c>
      <c r="Z78" s="97">
        <f t="shared" si="67"/>
        <v>1</v>
      </c>
      <c r="AA78" s="97">
        <f t="shared" si="68"/>
        <v>1</v>
      </c>
      <c r="AB78" s="97">
        <f t="shared" si="69"/>
        <v>1</v>
      </c>
      <c r="AC78" s="97">
        <f t="shared" si="70"/>
        <v>1</v>
      </c>
      <c r="AD78" s="97">
        <f t="shared" si="71"/>
        <v>1</v>
      </c>
      <c r="AE78" s="97">
        <f t="shared" si="72"/>
        <v>1</v>
      </c>
      <c r="AF78" s="97">
        <f t="shared" si="73"/>
        <v>1</v>
      </c>
      <c r="AG78" s="97">
        <f t="shared" si="74"/>
        <v>1</v>
      </c>
      <c r="AH78" s="97">
        <f t="shared" si="75"/>
        <v>1</v>
      </c>
      <c r="AI78" s="97">
        <f t="shared" si="76"/>
        <v>1</v>
      </c>
      <c r="AJ78" s="97">
        <f t="shared" si="77"/>
        <v>1</v>
      </c>
      <c r="AK78" s="97">
        <f t="shared" si="78"/>
        <v>1</v>
      </c>
      <c r="AL78" s="97">
        <f t="shared" si="79"/>
        <v>1</v>
      </c>
      <c r="AM78" s="97">
        <f t="shared" si="80"/>
        <v>1</v>
      </c>
      <c r="AN78" s="97">
        <f t="shared" si="81"/>
        <v>1</v>
      </c>
      <c r="AO78" s="97">
        <f t="shared" si="82"/>
        <v>1</v>
      </c>
      <c r="AP78" s="97">
        <f t="shared" si="83"/>
        <v>1</v>
      </c>
      <c r="AQ78" s="97">
        <f t="shared" si="84"/>
        <v>1</v>
      </c>
      <c r="AR78" s="97">
        <f t="shared" si="85"/>
        <v>1</v>
      </c>
      <c r="AS78" s="97">
        <f t="shared" si="86"/>
        <v>1</v>
      </c>
      <c r="AT78" s="97">
        <f t="shared" si="87"/>
        <v>1</v>
      </c>
      <c r="AU78" s="97">
        <f t="shared" si="88"/>
        <v>1</v>
      </c>
      <c r="AV78" s="97">
        <f t="shared" si="89"/>
        <v>1</v>
      </c>
      <c r="AW78" s="97">
        <f t="shared" si="90"/>
        <v>1</v>
      </c>
      <c r="AX78" s="97">
        <f t="shared" si="91"/>
        <v>1</v>
      </c>
      <c r="AY78" s="97">
        <f t="shared" si="92"/>
        <v>1</v>
      </c>
      <c r="AZ78" s="97">
        <f t="shared" si="93"/>
        <v>1</v>
      </c>
      <c r="BA78" s="97">
        <f t="shared" si="94"/>
        <v>1</v>
      </c>
      <c r="BB78" s="97">
        <f t="shared" si="95"/>
        <v>1</v>
      </c>
      <c r="BC78" s="97">
        <f t="shared" si="96"/>
        <v>1</v>
      </c>
      <c r="BD78" s="97">
        <f t="shared" si="97"/>
        <v>1</v>
      </c>
      <c r="BE78" s="97">
        <f t="shared" si="98"/>
        <v>1</v>
      </c>
      <c r="BF78" s="97">
        <f t="shared" si="99"/>
        <v>1</v>
      </c>
      <c r="BG78" s="97">
        <f t="shared" si="100"/>
        <v>1</v>
      </c>
      <c r="BH78" s="97">
        <f t="shared" si="101"/>
        <v>1</v>
      </c>
      <c r="BI78" s="97">
        <f t="shared" si="102"/>
        <v>1</v>
      </c>
      <c r="BJ78" s="97">
        <f t="shared" si="103"/>
        <v>1</v>
      </c>
      <c r="BK78" s="97">
        <f t="shared" si="104"/>
        <v>1</v>
      </c>
      <c r="BL78" s="97">
        <f t="shared" si="105"/>
        <v>1</v>
      </c>
      <c r="BM78" s="97">
        <f t="shared" si="106"/>
        <v>1</v>
      </c>
      <c r="BN78" s="97">
        <f t="shared" si="107"/>
        <v>1</v>
      </c>
      <c r="BO78" s="97">
        <f t="shared" si="108"/>
        <v>1</v>
      </c>
      <c r="BP78" s="97">
        <f t="shared" si="109"/>
        <v>1</v>
      </c>
      <c r="BQ78" s="97">
        <f t="shared" si="110"/>
        <v>1</v>
      </c>
      <c r="BR78" s="97">
        <f t="shared" si="111"/>
        <v>1</v>
      </c>
      <c r="BS78" s="97">
        <f t="shared" si="112"/>
        <v>1</v>
      </c>
      <c r="BT78" s="97">
        <f t="shared" si="113"/>
        <v>1</v>
      </c>
      <c r="BU78" s="97">
        <f t="shared" si="114"/>
        <v>1</v>
      </c>
      <c r="BV78" s="97">
        <f t="shared" si="115"/>
        <v>1</v>
      </c>
      <c r="BW78" s="97">
        <f t="shared" si="116"/>
        <v>1</v>
      </c>
      <c r="BX78" s="97">
        <f t="shared" si="117"/>
        <v>1</v>
      </c>
      <c r="BY78" s="97">
        <f t="shared" si="118"/>
        <v>1</v>
      </c>
      <c r="BZ78" s="97">
        <f t="shared" si="119"/>
        <v>1</v>
      </c>
      <c r="CA78" s="97">
        <f t="shared" si="120"/>
        <v>1</v>
      </c>
      <c r="CB78" s="97">
        <f t="shared" si="121"/>
        <v>1</v>
      </c>
      <c r="CC78" s="97">
        <f t="shared" si="122"/>
        <v>1</v>
      </c>
      <c r="CD78" s="97">
        <f t="shared" si="123"/>
        <v>1</v>
      </c>
      <c r="CE78" s="97">
        <f t="shared" si="124"/>
        <v>1</v>
      </c>
      <c r="CF78" s="97">
        <f t="shared" si="125"/>
        <v>1</v>
      </c>
      <c r="CG78" s="97">
        <f t="shared" si="126"/>
        <v>1</v>
      </c>
      <c r="CH78" s="97">
        <f t="shared" si="127"/>
        <v>1</v>
      </c>
      <c r="CI78" s="97">
        <f t="shared" si="128"/>
        <v>1</v>
      </c>
      <c r="CJ78" s="97">
        <f t="shared" si="129"/>
        <v>1</v>
      </c>
      <c r="CK78" s="97">
        <f t="shared" si="130"/>
        <v>1</v>
      </c>
      <c r="CL78" s="97">
        <f t="shared" si="131"/>
        <v>1</v>
      </c>
      <c r="CM78" s="97">
        <f t="shared" si="132"/>
        <v>1</v>
      </c>
      <c r="CN78" s="97">
        <f t="shared" si="133"/>
        <v>1</v>
      </c>
      <c r="CO78" s="97">
        <f t="shared" si="134"/>
        <v>1</v>
      </c>
    </row>
    <row r="79" spans="1:93" outlineLevel="1" x14ac:dyDescent="0.2">
      <c r="E79" s="96">
        <f t="shared" si="135"/>
        <v>43891</v>
      </c>
      <c r="G79" s="91">
        <f t="shared" si="51"/>
        <v>43891</v>
      </c>
      <c r="H79" s="117" t="s">
        <v>14</v>
      </c>
      <c r="K79" s="97">
        <f t="shared" si="52"/>
        <v>0.75</v>
      </c>
      <c r="L79" s="97">
        <f t="shared" si="53"/>
        <v>1</v>
      </c>
      <c r="M79" s="97">
        <f t="shared" si="54"/>
        <v>1</v>
      </c>
      <c r="N79" s="97">
        <f t="shared" si="55"/>
        <v>1</v>
      </c>
      <c r="O79" s="97">
        <f t="shared" si="56"/>
        <v>1</v>
      </c>
      <c r="P79" s="97">
        <f t="shared" si="57"/>
        <v>1</v>
      </c>
      <c r="Q79" s="97">
        <f t="shared" si="58"/>
        <v>1</v>
      </c>
      <c r="R79" s="97">
        <f t="shared" si="59"/>
        <v>1</v>
      </c>
      <c r="S79" s="97">
        <f t="shared" si="60"/>
        <v>1</v>
      </c>
      <c r="T79" s="97">
        <f t="shared" si="61"/>
        <v>1</v>
      </c>
      <c r="U79" s="97">
        <f t="shared" si="62"/>
        <v>1</v>
      </c>
      <c r="V79" s="97">
        <f t="shared" si="63"/>
        <v>1</v>
      </c>
      <c r="W79" s="97">
        <f t="shared" si="64"/>
        <v>1</v>
      </c>
      <c r="X79" s="97">
        <f t="shared" si="65"/>
        <v>1</v>
      </c>
      <c r="Y79" s="97">
        <f t="shared" si="66"/>
        <v>1</v>
      </c>
      <c r="Z79" s="97">
        <f t="shared" si="67"/>
        <v>1</v>
      </c>
      <c r="AA79" s="97">
        <f t="shared" si="68"/>
        <v>1</v>
      </c>
      <c r="AB79" s="97">
        <f t="shared" si="69"/>
        <v>1</v>
      </c>
      <c r="AC79" s="97">
        <f t="shared" si="70"/>
        <v>1</v>
      </c>
      <c r="AD79" s="97">
        <f t="shared" si="71"/>
        <v>1</v>
      </c>
      <c r="AE79" s="97">
        <f t="shared" si="72"/>
        <v>1</v>
      </c>
      <c r="AF79" s="97">
        <f t="shared" si="73"/>
        <v>1</v>
      </c>
      <c r="AG79" s="97">
        <f t="shared" si="74"/>
        <v>1</v>
      </c>
      <c r="AH79" s="97">
        <f t="shared" si="75"/>
        <v>1</v>
      </c>
      <c r="AI79" s="97">
        <f t="shared" si="76"/>
        <v>1</v>
      </c>
      <c r="AJ79" s="97">
        <f t="shared" si="77"/>
        <v>1</v>
      </c>
      <c r="AK79" s="97">
        <f t="shared" si="78"/>
        <v>1</v>
      </c>
      <c r="AL79" s="97">
        <f t="shared" si="79"/>
        <v>1</v>
      </c>
      <c r="AM79" s="97">
        <f t="shared" si="80"/>
        <v>1</v>
      </c>
      <c r="AN79" s="97">
        <f t="shared" si="81"/>
        <v>1</v>
      </c>
      <c r="AO79" s="97">
        <f t="shared" si="82"/>
        <v>1</v>
      </c>
      <c r="AP79" s="97">
        <f t="shared" si="83"/>
        <v>1</v>
      </c>
      <c r="AQ79" s="97">
        <f t="shared" si="84"/>
        <v>1</v>
      </c>
      <c r="AR79" s="97">
        <f t="shared" si="85"/>
        <v>1</v>
      </c>
      <c r="AS79" s="97">
        <f t="shared" si="86"/>
        <v>1</v>
      </c>
      <c r="AT79" s="97">
        <f t="shared" si="87"/>
        <v>1</v>
      </c>
      <c r="AU79" s="97">
        <f t="shared" si="88"/>
        <v>1</v>
      </c>
      <c r="AV79" s="97">
        <f t="shared" si="89"/>
        <v>1</v>
      </c>
      <c r="AW79" s="97">
        <f t="shared" si="90"/>
        <v>1</v>
      </c>
      <c r="AX79" s="97">
        <f t="shared" si="91"/>
        <v>1</v>
      </c>
      <c r="AY79" s="97">
        <f t="shared" si="92"/>
        <v>1</v>
      </c>
      <c r="AZ79" s="97">
        <f t="shared" si="93"/>
        <v>1</v>
      </c>
      <c r="BA79" s="97">
        <f t="shared" si="94"/>
        <v>1</v>
      </c>
      <c r="BB79" s="97">
        <f t="shared" si="95"/>
        <v>1</v>
      </c>
      <c r="BC79" s="97">
        <f t="shared" si="96"/>
        <v>1</v>
      </c>
      <c r="BD79" s="97">
        <f t="shared" si="97"/>
        <v>1</v>
      </c>
      <c r="BE79" s="97">
        <f t="shared" si="98"/>
        <v>1</v>
      </c>
      <c r="BF79" s="97">
        <f t="shared" si="99"/>
        <v>1</v>
      </c>
      <c r="BG79" s="97">
        <f t="shared" si="100"/>
        <v>1</v>
      </c>
      <c r="BH79" s="97">
        <f t="shared" si="101"/>
        <v>1</v>
      </c>
      <c r="BI79" s="97">
        <f t="shared" si="102"/>
        <v>1</v>
      </c>
      <c r="BJ79" s="97">
        <f t="shared" si="103"/>
        <v>1</v>
      </c>
      <c r="BK79" s="97">
        <f t="shared" si="104"/>
        <v>1</v>
      </c>
      <c r="BL79" s="97">
        <f t="shared" si="105"/>
        <v>1</v>
      </c>
      <c r="BM79" s="97">
        <f t="shared" si="106"/>
        <v>1</v>
      </c>
      <c r="BN79" s="97">
        <f t="shared" si="107"/>
        <v>1</v>
      </c>
      <c r="BO79" s="97">
        <f t="shared" si="108"/>
        <v>1</v>
      </c>
      <c r="BP79" s="97">
        <f t="shared" si="109"/>
        <v>1</v>
      </c>
      <c r="BQ79" s="97">
        <f t="shared" si="110"/>
        <v>1</v>
      </c>
      <c r="BR79" s="97">
        <f t="shared" si="111"/>
        <v>1</v>
      </c>
      <c r="BS79" s="97">
        <f t="shared" si="112"/>
        <v>1</v>
      </c>
      <c r="BT79" s="97">
        <f t="shared" si="113"/>
        <v>1</v>
      </c>
      <c r="BU79" s="97">
        <f t="shared" si="114"/>
        <v>1</v>
      </c>
      <c r="BV79" s="97">
        <f t="shared" si="115"/>
        <v>1</v>
      </c>
      <c r="BW79" s="97">
        <f t="shared" si="116"/>
        <v>1</v>
      </c>
      <c r="BX79" s="97">
        <f t="shared" si="117"/>
        <v>1</v>
      </c>
      <c r="BY79" s="97">
        <f t="shared" si="118"/>
        <v>1</v>
      </c>
      <c r="BZ79" s="97">
        <f t="shared" si="119"/>
        <v>1</v>
      </c>
      <c r="CA79" s="97">
        <f t="shared" si="120"/>
        <v>1</v>
      </c>
      <c r="CB79" s="97">
        <f t="shared" si="121"/>
        <v>1</v>
      </c>
      <c r="CC79" s="97">
        <f t="shared" si="122"/>
        <v>1</v>
      </c>
      <c r="CD79" s="97">
        <f t="shared" si="123"/>
        <v>1</v>
      </c>
      <c r="CE79" s="97">
        <f t="shared" si="124"/>
        <v>1</v>
      </c>
      <c r="CF79" s="97">
        <f t="shared" si="125"/>
        <v>1</v>
      </c>
      <c r="CG79" s="97">
        <f t="shared" si="126"/>
        <v>1</v>
      </c>
      <c r="CH79" s="97">
        <f t="shared" si="127"/>
        <v>1</v>
      </c>
      <c r="CI79" s="97">
        <f t="shared" si="128"/>
        <v>1</v>
      </c>
      <c r="CJ79" s="97">
        <f t="shared" si="129"/>
        <v>1</v>
      </c>
      <c r="CK79" s="97">
        <f t="shared" si="130"/>
        <v>1</v>
      </c>
      <c r="CL79" s="97">
        <f t="shared" si="131"/>
        <v>1</v>
      </c>
      <c r="CM79" s="97">
        <f t="shared" si="132"/>
        <v>1</v>
      </c>
      <c r="CN79" s="97">
        <f t="shared" si="133"/>
        <v>1</v>
      </c>
      <c r="CO79" s="97">
        <f t="shared" si="134"/>
        <v>1</v>
      </c>
    </row>
    <row r="80" spans="1:93" outlineLevel="1" x14ac:dyDescent="0.2">
      <c r="K80" s="82"/>
    </row>
    <row r="81" spans="4:93" outlineLevel="1" x14ac:dyDescent="0.2">
      <c r="E81" t="s">
        <v>119</v>
      </c>
      <c r="H81" s="117" t="s">
        <v>8</v>
      </c>
      <c r="I81" s="112">
        <f xml:space="preserve"> SUM( K81:CO81 )</f>
        <v>218899.66434868643</v>
      </c>
      <c r="K81" s="55">
        <f t="shared" ref="K81:AP81" si="136" xml:space="preserve"> K50 / 12</f>
        <v>1071.9932666666666</v>
      </c>
      <c r="L81" s="55">
        <f t="shared" si="136"/>
        <v>1085.9288642033052</v>
      </c>
      <c r="M81" s="55">
        <f t="shared" si="136"/>
        <v>1100.0286459042811</v>
      </c>
      <c r="N81" s="55">
        <f t="shared" si="136"/>
        <v>1117.4002815083506</v>
      </c>
      <c r="O81" s="55">
        <f t="shared" si="136"/>
        <v>1139.8534348676508</v>
      </c>
      <c r="P81" s="55">
        <f t="shared" si="136"/>
        <v>1159.0422322728953</v>
      </c>
      <c r="Q81" s="55">
        <f t="shared" si="136"/>
        <v>1181.0654790079707</v>
      </c>
      <c r="R81" s="55">
        <f t="shared" si="136"/>
        <v>1204.1927340724696</v>
      </c>
      <c r="S81" s="55">
        <f t="shared" si="136"/>
        <v>1230.6584199881115</v>
      </c>
      <c r="T81" s="55">
        <f t="shared" si="136"/>
        <v>1252.8342721682418</v>
      </c>
      <c r="U81" s="55">
        <f t="shared" si="136"/>
        <v>1277.8869549664273</v>
      </c>
      <c r="V81" s="55">
        <f t="shared" si="136"/>
        <v>1303.4406113804607</v>
      </c>
      <c r="W81" s="55">
        <f t="shared" si="136"/>
        <v>1332.0875620341355</v>
      </c>
      <c r="X81" s="55">
        <f t="shared" si="136"/>
        <v>1356.091116868583</v>
      </c>
      <c r="Y81" s="55">
        <f t="shared" si="136"/>
        <v>1383.2086066683696</v>
      </c>
      <c r="Z81" s="55">
        <f t="shared" si="136"/>
        <v>1410.8683596272429</v>
      </c>
      <c r="AA81" s="55">
        <f t="shared" si="136"/>
        <v>1441.8763518013295</v>
      </c>
      <c r="AB81" s="55">
        <f t="shared" si="136"/>
        <v>1467.858245981098</v>
      </c>
      <c r="AC81" s="55">
        <f t="shared" si="136"/>
        <v>1497.2107212814601</v>
      </c>
      <c r="AD81" s="55">
        <f t="shared" si="136"/>
        <v>1527.1501523104268</v>
      </c>
      <c r="AE81" s="55">
        <f t="shared" si="136"/>
        <v>1560.7137797377284</v>
      </c>
      <c r="AF81" s="55">
        <f t="shared" si="136"/>
        <v>1588.8370652187568</v>
      </c>
      <c r="AG81" s="55">
        <f t="shared" si="136"/>
        <v>1620.6087303920256</v>
      </c>
      <c r="AH81" s="55">
        <f t="shared" si="136"/>
        <v>1653.0157273623554</v>
      </c>
      <c r="AI81" s="55">
        <f t="shared" si="136"/>
        <v>1689.3456219183838</v>
      </c>
      <c r="AJ81" s="55">
        <f t="shared" si="136"/>
        <v>1719.7867891702799</v>
      </c>
      <c r="AK81" s="55">
        <f t="shared" si="136"/>
        <v>1754.1770304549684</v>
      </c>
      <c r="AL81" s="55">
        <f t="shared" si="136"/>
        <v>1789.2549666929306</v>
      </c>
      <c r="AM81" s="55">
        <f t="shared" si="136"/>
        <v>1828.5791202371483</v>
      </c>
      <c r="AN81" s="55">
        <f t="shared" si="136"/>
        <v>1861.5292058266523</v>
      </c>
      <c r="AO81" s="55">
        <f t="shared" si="136"/>
        <v>1898.7538425955852</v>
      </c>
      <c r="AP81" s="55">
        <f t="shared" si="136"/>
        <v>1936.7228531719456</v>
      </c>
      <c r="AQ81" s="55">
        <f t="shared" ref="AQ81:BV81" si="137" xml:space="preserve"> AQ50 / 12</f>
        <v>1979.2880483333126</v>
      </c>
      <c r="AR81" s="55">
        <f t="shared" si="137"/>
        <v>2014.9538337932311</v>
      </c>
      <c r="AS81" s="55">
        <f t="shared" si="137"/>
        <v>2055.2464729494422</v>
      </c>
      <c r="AT81" s="55">
        <f t="shared" si="137"/>
        <v>2096.3448361589517</v>
      </c>
      <c r="AU81" s="55">
        <f t="shared" si="137"/>
        <v>2142.4181950448078</v>
      </c>
      <c r="AV81" s="55">
        <f t="shared" si="137"/>
        <v>2181.0235045520503</v>
      </c>
      <c r="AW81" s="55">
        <f t="shared" si="137"/>
        <v>2224.637006552091</v>
      </c>
      <c r="AX81" s="55">
        <f t="shared" si="137"/>
        <v>2269.122639252575</v>
      </c>
      <c r="AY81" s="55">
        <f t="shared" si="137"/>
        <v>2318.9932997999395</v>
      </c>
      <c r="AZ81" s="55">
        <f t="shared" si="137"/>
        <v>2360.7804048063585</v>
      </c>
      <c r="BA81" s="55">
        <f t="shared" si="137"/>
        <v>2407.9884705111913</v>
      </c>
      <c r="BB81" s="55">
        <f t="shared" si="137"/>
        <v>2456.1405467063928</v>
      </c>
      <c r="BC81" s="55">
        <f t="shared" si="137"/>
        <v>2510.1214771957907</v>
      </c>
      <c r="BD81" s="55">
        <f t="shared" si="137"/>
        <v>2555.3526168267231</v>
      </c>
      <c r="BE81" s="55">
        <f t="shared" si="137"/>
        <v>2606.4515051386447</v>
      </c>
      <c r="BF81" s="55">
        <f t="shared" si="137"/>
        <v>2658.5722079623956</v>
      </c>
      <c r="BG81" s="55">
        <f t="shared" si="137"/>
        <v>2717.0021710813676</v>
      </c>
      <c r="BH81" s="55">
        <f t="shared" si="137"/>
        <v>2765.9611978432986</v>
      </c>
      <c r="BI81" s="55">
        <f t="shared" si="137"/>
        <v>2821.2715849080864</v>
      </c>
      <c r="BJ81" s="55">
        <f t="shared" si="137"/>
        <v>2877.6880030045613</v>
      </c>
      <c r="BK81" s="55">
        <f t="shared" si="137"/>
        <v>2940.933681786531</v>
      </c>
      <c r="BL81" s="55">
        <f t="shared" si="137"/>
        <v>2993.9278429116748</v>
      </c>
      <c r="BM81" s="55">
        <f t="shared" si="137"/>
        <v>3053.7968345535714</v>
      </c>
      <c r="BN81" s="55">
        <f t="shared" si="137"/>
        <v>3114.8630147545377</v>
      </c>
      <c r="BO81" s="55">
        <f t="shared" si="137"/>
        <v>3183.3213137345924</v>
      </c>
      <c r="BP81" s="55">
        <f t="shared" si="137"/>
        <v>3240.6831793413944</v>
      </c>
      <c r="BQ81" s="55">
        <f t="shared" si="137"/>
        <v>3305.4864893601612</v>
      </c>
      <c r="BR81" s="55">
        <f t="shared" si="137"/>
        <v>3371.5856585410206</v>
      </c>
      <c r="BS81" s="55">
        <f t="shared" si="137"/>
        <v>3445.686194569716</v>
      </c>
      <c r="BT81" s="55">
        <f t="shared" si="137"/>
        <v>3507.7757447396421</v>
      </c>
      <c r="BU81" s="55">
        <f t="shared" si="137"/>
        <v>3577.9200527398066</v>
      </c>
      <c r="BV81" s="55">
        <f t="shared" si="137"/>
        <v>3649.4670227978863</v>
      </c>
      <c r="BW81" s="55">
        <f t="shared" ref="BW81:CO81" si="138" xml:space="preserve"> BW50 / 12</f>
        <v>3729.6748211444337</v>
      </c>
      <c r="BX81" s="55">
        <f t="shared" si="138"/>
        <v>3796.8817050127072</v>
      </c>
      <c r="BY81" s="55">
        <f t="shared" si="138"/>
        <v>3872.8072085617846</v>
      </c>
      <c r="BZ81" s="55">
        <f t="shared" si="138"/>
        <v>3950.2509796095765</v>
      </c>
      <c r="CA81" s="55">
        <f t="shared" si="138"/>
        <v>4037.0693922740829</v>
      </c>
      <c r="CB81" s="55">
        <f t="shared" si="138"/>
        <v>4109.815373311505</v>
      </c>
      <c r="CC81" s="55">
        <f t="shared" si="138"/>
        <v>4191.9985504435344</v>
      </c>
      <c r="CD81" s="55">
        <f t="shared" si="138"/>
        <v>4275.8251285534689</v>
      </c>
      <c r="CE81" s="55">
        <f t="shared" si="138"/>
        <v>4369.7989931023776</v>
      </c>
      <c r="CF81" s="55">
        <f t="shared" si="138"/>
        <v>4448.5405959338577</v>
      </c>
      <c r="CG81" s="55">
        <f t="shared" si="138"/>
        <v>4537.4971953345921</v>
      </c>
      <c r="CH81" s="55">
        <f t="shared" si="138"/>
        <v>4628.2326425183901</v>
      </c>
      <c r="CI81" s="55">
        <f t="shared" si="138"/>
        <v>4729.9517012667066</v>
      </c>
      <c r="CJ81" s="55">
        <f t="shared" si="138"/>
        <v>4815.1830766368603</v>
      </c>
      <c r="CK81" s="55">
        <f t="shared" si="138"/>
        <v>4911.4713542758464</v>
      </c>
      <c r="CL81" s="55">
        <f t="shared" si="138"/>
        <v>5009.6850898388875</v>
      </c>
      <c r="CM81" s="55">
        <f t="shared" si="138"/>
        <v>5109.862786332872</v>
      </c>
      <c r="CN81" s="55">
        <f t="shared" si="138"/>
        <v>5212.0437167018163</v>
      </c>
      <c r="CO81" s="55">
        <f t="shared" si="138"/>
        <v>5316.2679392231421</v>
      </c>
    </row>
    <row r="82" spans="4:93" outlineLevel="1" x14ac:dyDescent="0.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c r="CO82" s="82"/>
    </row>
    <row r="83" spans="4:93" outlineLevel="1" x14ac:dyDescent="0.2">
      <c r="D83" s="39" t="s">
        <v>126</v>
      </c>
    </row>
    <row r="84" spans="4:93" outlineLevel="1" x14ac:dyDescent="0.2">
      <c r="E84" s="96">
        <f xml:space="preserve"> E68</f>
        <v>43556</v>
      </c>
      <c r="H84" s="117" t="s">
        <v>8</v>
      </c>
      <c r="I84" s="112">
        <f t="shared" ref="I84:I94" si="139" xml:space="preserve"> SUM( K84:CO84 )</f>
        <v>217646.6829379859</v>
      </c>
      <c r="K84" s="55">
        <f t="shared" ref="K84:K95" si="140" xml:space="preserve"> K68 * K$81</f>
        <v>0</v>
      </c>
      <c r="L84" s="55">
        <f t="shared" ref="L84:BW85" si="141" xml:space="preserve"> L68 * L$81</f>
        <v>904.94072016942107</v>
      </c>
      <c r="M84" s="55">
        <f t="shared" si="141"/>
        <v>1100.0286459042811</v>
      </c>
      <c r="N84" s="55">
        <f t="shared" si="141"/>
        <v>1117.4002815083506</v>
      </c>
      <c r="O84" s="55">
        <f t="shared" si="141"/>
        <v>1139.8534348676508</v>
      </c>
      <c r="P84" s="55">
        <f t="shared" si="141"/>
        <v>1159.0422322728953</v>
      </c>
      <c r="Q84" s="55">
        <f t="shared" si="141"/>
        <v>1181.0654790079707</v>
      </c>
      <c r="R84" s="55">
        <f t="shared" si="141"/>
        <v>1204.1927340724696</v>
      </c>
      <c r="S84" s="55">
        <f t="shared" si="141"/>
        <v>1230.6584199881115</v>
      </c>
      <c r="T84" s="55">
        <f t="shared" si="141"/>
        <v>1252.8342721682418</v>
      </c>
      <c r="U84" s="55">
        <f t="shared" si="141"/>
        <v>1277.8869549664273</v>
      </c>
      <c r="V84" s="55">
        <f t="shared" si="141"/>
        <v>1303.4406113804607</v>
      </c>
      <c r="W84" s="55">
        <f t="shared" si="141"/>
        <v>1332.0875620341355</v>
      </c>
      <c r="X84" s="55">
        <f t="shared" si="141"/>
        <v>1356.091116868583</v>
      </c>
      <c r="Y84" s="55">
        <f t="shared" si="141"/>
        <v>1383.2086066683696</v>
      </c>
      <c r="Z84" s="55">
        <f t="shared" si="141"/>
        <v>1410.8683596272429</v>
      </c>
      <c r="AA84" s="55">
        <f t="shared" si="141"/>
        <v>1441.8763518013295</v>
      </c>
      <c r="AB84" s="55">
        <f t="shared" si="141"/>
        <v>1467.858245981098</v>
      </c>
      <c r="AC84" s="55">
        <f t="shared" si="141"/>
        <v>1497.2107212814601</v>
      </c>
      <c r="AD84" s="55">
        <f t="shared" si="141"/>
        <v>1527.1501523104268</v>
      </c>
      <c r="AE84" s="55">
        <f t="shared" si="141"/>
        <v>1560.7137797377284</v>
      </c>
      <c r="AF84" s="55">
        <f t="shared" si="141"/>
        <v>1588.8370652187568</v>
      </c>
      <c r="AG84" s="55">
        <f t="shared" si="141"/>
        <v>1620.6087303920256</v>
      </c>
      <c r="AH84" s="55">
        <f t="shared" si="141"/>
        <v>1653.0157273623554</v>
      </c>
      <c r="AI84" s="55">
        <f t="shared" si="141"/>
        <v>1689.3456219183838</v>
      </c>
      <c r="AJ84" s="55">
        <f t="shared" si="141"/>
        <v>1719.7867891702799</v>
      </c>
      <c r="AK84" s="55">
        <f t="shared" si="141"/>
        <v>1754.1770304549684</v>
      </c>
      <c r="AL84" s="55">
        <f t="shared" si="141"/>
        <v>1789.2549666929306</v>
      </c>
      <c r="AM84" s="55">
        <f t="shared" si="141"/>
        <v>1828.5791202371483</v>
      </c>
      <c r="AN84" s="55">
        <f t="shared" si="141"/>
        <v>1861.5292058266523</v>
      </c>
      <c r="AO84" s="55">
        <f t="shared" si="141"/>
        <v>1898.7538425955852</v>
      </c>
      <c r="AP84" s="55">
        <f t="shared" si="141"/>
        <v>1936.7228531719456</v>
      </c>
      <c r="AQ84" s="55">
        <f t="shared" si="141"/>
        <v>1979.2880483333126</v>
      </c>
      <c r="AR84" s="55">
        <f t="shared" si="141"/>
        <v>2014.9538337932311</v>
      </c>
      <c r="AS84" s="55">
        <f t="shared" si="141"/>
        <v>2055.2464729494422</v>
      </c>
      <c r="AT84" s="55">
        <f t="shared" si="141"/>
        <v>2096.3448361589517</v>
      </c>
      <c r="AU84" s="55">
        <f t="shared" si="141"/>
        <v>2142.4181950448078</v>
      </c>
      <c r="AV84" s="55">
        <f t="shared" si="141"/>
        <v>2181.0235045520503</v>
      </c>
      <c r="AW84" s="55">
        <f t="shared" si="141"/>
        <v>2224.637006552091</v>
      </c>
      <c r="AX84" s="55">
        <f t="shared" si="141"/>
        <v>2269.122639252575</v>
      </c>
      <c r="AY84" s="55">
        <f t="shared" si="141"/>
        <v>2318.9932997999395</v>
      </c>
      <c r="AZ84" s="55">
        <f t="shared" si="141"/>
        <v>2360.7804048063585</v>
      </c>
      <c r="BA84" s="55">
        <f t="shared" si="141"/>
        <v>2407.9884705111913</v>
      </c>
      <c r="BB84" s="55">
        <f t="shared" si="141"/>
        <v>2456.1405467063928</v>
      </c>
      <c r="BC84" s="55">
        <f t="shared" si="141"/>
        <v>2510.1214771957907</v>
      </c>
      <c r="BD84" s="55">
        <f t="shared" si="141"/>
        <v>2555.3526168267231</v>
      </c>
      <c r="BE84" s="55">
        <f t="shared" si="141"/>
        <v>2606.4515051386447</v>
      </c>
      <c r="BF84" s="55">
        <f t="shared" si="141"/>
        <v>2658.5722079623956</v>
      </c>
      <c r="BG84" s="55">
        <f t="shared" si="141"/>
        <v>2717.0021710813676</v>
      </c>
      <c r="BH84" s="55">
        <f t="shared" si="141"/>
        <v>2765.9611978432986</v>
      </c>
      <c r="BI84" s="55">
        <f t="shared" si="141"/>
        <v>2821.2715849080864</v>
      </c>
      <c r="BJ84" s="55">
        <f t="shared" si="141"/>
        <v>2877.6880030045613</v>
      </c>
      <c r="BK84" s="55">
        <f t="shared" si="141"/>
        <v>2940.933681786531</v>
      </c>
      <c r="BL84" s="55">
        <f t="shared" si="141"/>
        <v>2993.9278429116748</v>
      </c>
      <c r="BM84" s="55">
        <f t="shared" si="141"/>
        <v>3053.7968345535714</v>
      </c>
      <c r="BN84" s="55">
        <f t="shared" si="141"/>
        <v>3114.8630147545377</v>
      </c>
      <c r="BO84" s="55">
        <f t="shared" si="141"/>
        <v>3183.3213137345924</v>
      </c>
      <c r="BP84" s="55">
        <f t="shared" si="141"/>
        <v>3240.6831793413944</v>
      </c>
      <c r="BQ84" s="55">
        <f t="shared" si="141"/>
        <v>3305.4864893601612</v>
      </c>
      <c r="BR84" s="55">
        <f t="shared" si="141"/>
        <v>3371.5856585410206</v>
      </c>
      <c r="BS84" s="55">
        <f t="shared" si="141"/>
        <v>3445.686194569716</v>
      </c>
      <c r="BT84" s="55">
        <f t="shared" si="141"/>
        <v>3507.7757447396421</v>
      </c>
      <c r="BU84" s="55">
        <f t="shared" si="141"/>
        <v>3577.9200527398066</v>
      </c>
      <c r="BV84" s="55">
        <f t="shared" si="141"/>
        <v>3649.4670227978863</v>
      </c>
      <c r="BW84" s="55">
        <f t="shared" si="141"/>
        <v>3729.6748211444337</v>
      </c>
      <c r="BX84" s="55">
        <f t="shared" ref="BX84:CO88" si="142" xml:space="preserve"> BX68 * BX$81</f>
        <v>3796.8817050127072</v>
      </c>
      <c r="BY84" s="55">
        <f t="shared" si="142"/>
        <v>3872.8072085617846</v>
      </c>
      <c r="BZ84" s="55">
        <f t="shared" si="142"/>
        <v>3950.2509796095765</v>
      </c>
      <c r="CA84" s="55">
        <f t="shared" si="142"/>
        <v>4037.0693922740829</v>
      </c>
      <c r="CB84" s="55">
        <f t="shared" si="142"/>
        <v>4109.815373311505</v>
      </c>
      <c r="CC84" s="55">
        <f t="shared" si="142"/>
        <v>4191.9985504435344</v>
      </c>
      <c r="CD84" s="55">
        <f t="shared" si="142"/>
        <v>4275.8251285534689</v>
      </c>
      <c r="CE84" s="55">
        <f t="shared" si="142"/>
        <v>4369.7989931023776</v>
      </c>
      <c r="CF84" s="55">
        <f t="shared" si="142"/>
        <v>4448.5405959338577</v>
      </c>
      <c r="CG84" s="55">
        <f t="shared" si="142"/>
        <v>4537.4971953345921</v>
      </c>
      <c r="CH84" s="55">
        <f t="shared" si="142"/>
        <v>4628.2326425183901</v>
      </c>
      <c r="CI84" s="55">
        <f t="shared" si="142"/>
        <v>4729.9517012667066</v>
      </c>
      <c r="CJ84" s="55">
        <f t="shared" si="142"/>
        <v>4815.1830766368603</v>
      </c>
      <c r="CK84" s="55">
        <f t="shared" si="142"/>
        <v>4911.4713542758464</v>
      </c>
      <c r="CL84" s="55">
        <f t="shared" si="142"/>
        <v>5009.6850898388875</v>
      </c>
      <c r="CM84" s="55">
        <f t="shared" si="142"/>
        <v>5109.862786332872</v>
      </c>
      <c r="CN84" s="55">
        <f t="shared" si="142"/>
        <v>5212.0437167018163</v>
      </c>
      <c r="CO84" s="55">
        <f t="shared" si="142"/>
        <v>5316.2679392231421</v>
      </c>
    </row>
    <row r="85" spans="4:93" outlineLevel="1" x14ac:dyDescent="0.2">
      <c r="E85" s="96">
        <f t="shared" ref="E85:E95" si="143" xml:space="preserve"> E69</f>
        <v>43586</v>
      </c>
      <c r="H85" s="117" t="s">
        <v>8</v>
      </c>
      <c r="I85" s="112">
        <f t="shared" si="139"/>
        <v>217737.17701000284</v>
      </c>
      <c r="K85" s="55">
        <f t="shared" si="140"/>
        <v>0</v>
      </c>
      <c r="L85" s="55">
        <f t="shared" ref="L85:Z85" si="144" xml:space="preserve"> L69 * L$81</f>
        <v>995.43479218636321</v>
      </c>
      <c r="M85" s="55">
        <f t="shared" si="144"/>
        <v>1100.0286459042811</v>
      </c>
      <c r="N85" s="55">
        <f t="shared" si="144"/>
        <v>1117.4002815083506</v>
      </c>
      <c r="O85" s="55">
        <f t="shared" si="144"/>
        <v>1139.8534348676508</v>
      </c>
      <c r="P85" s="55">
        <f t="shared" si="144"/>
        <v>1159.0422322728953</v>
      </c>
      <c r="Q85" s="55">
        <f t="shared" si="144"/>
        <v>1181.0654790079707</v>
      </c>
      <c r="R85" s="55">
        <f t="shared" si="144"/>
        <v>1204.1927340724696</v>
      </c>
      <c r="S85" s="55">
        <f t="shared" si="144"/>
        <v>1230.6584199881115</v>
      </c>
      <c r="T85" s="55">
        <f t="shared" si="144"/>
        <v>1252.8342721682418</v>
      </c>
      <c r="U85" s="55">
        <f t="shared" si="144"/>
        <v>1277.8869549664273</v>
      </c>
      <c r="V85" s="55">
        <f t="shared" si="144"/>
        <v>1303.4406113804607</v>
      </c>
      <c r="W85" s="55">
        <f t="shared" si="144"/>
        <v>1332.0875620341355</v>
      </c>
      <c r="X85" s="55">
        <f t="shared" si="144"/>
        <v>1356.091116868583</v>
      </c>
      <c r="Y85" s="55">
        <f t="shared" si="144"/>
        <v>1383.2086066683696</v>
      </c>
      <c r="Z85" s="55">
        <f t="shared" si="144"/>
        <v>1410.8683596272429</v>
      </c>
      <c r="AA85" s="55">
        <f t="shared" si="141"/>
        <v>1441.8763518013295</v>
      </c>
      <c r="AB85" s="55">
        <f t="shared" si="141"/>
        <v>1467.858245981098</v>
      </c>
      <c r="AC85" s="55">
        <f t="shared" si="141"/>
        <v>1497.2107212814601</v>
      </c>
      <c r="AD85" s="55">
        <f t="shared" si="141"/>
        <v>1527.1501523104268</v>
      </c>
      <c r="AE85" s="55">
        <f t="shared" si="141"/>
        <v>1560.7137797377284</v>
      </c>
      <c r="AF85" s="55">
        <f t="shared" si="141"/>
        <v>1588.8370652187568</v>
      </c>
      <c r="AG85" s="55">
        <f t="shared" si="141"/>
        <v>1620.6087303920256</v>
      </c>
      <c r="AH85" s="55">
        <f t="shared" si="141"/>
        <v>1653.0157273623554</v>
      </c>
      <c r="AI85" s="55">
        <f t="shared" si="141"/>
        <v>1689.3456219183838</v>
      </c>
      <c r="AJ85" s="55">
        <f t="shared" si="141"/>
        <v>1719.7867891702799</v>
      </c>
      <c r="AK85" s="55">
        <f t="shared" si="141"/>
        <v>1754.1770304549684</v>
      </c>
      <c r="AL85" s="55">
        <f t="shared" si="141"/>
        <v>1789.2549666929306</v>
      </c>
      <c r="AM85" s="55">
        <f t="shared" si="141"/>
        <v>1828.5791202371483</v>
      </c>
      <c r="AN85" s="55">
        <f t="shared" si="141"/>
        <v>1861.5292058266523</v>
      </c>
      <c r="AO85" s="55">
        <f t="shared" si="141"/>
        <v>1898.7538425955852</v>
      </c>
      <c r="AP85" s="55">
        <f t="shared" si="141"/>
        <v>1936.7228531719456</v>
      </c>
      <c r="AQ85" s="55">
        <f t="shared" si="141"/>
        <v>1979.2880483333126</v>
      </c>
      <c r="AR85" s="55">
        <f t="shared" si="141"/>
        <v>2014.9538337932311</v>
      </c>
      <c r="AS85" s="55">
        <f t="shared" si="141"/>
        <v>2055.2464729494422</v>
      </c>
      <c r="AT85" s="55">
        <f t="shared" si="141"/>
        <v>2096.3448361589517</v>
      </c>
      <c r="AU85" s="55">
        <f t="shared" si="141"/>
        <v>2142.4181950448078</v>
      </c>
      <c r="AV85" s="55">
        <f t="shared" si="141"/>
        <v>2181.0235045520503</v>
      </c>
      <c r="AW85" s="55">
        <f t="shared" si="141"/>
        <v>2224.637006552091</v>
      </c>
      <c r="AX85" s="55">
        <f t="shared" si="141"/>
        <v>2269.122639252575</v>
      </c>
      <c r="AY85" s="55">
        <f t="shared" si="141"/>
        <v>2318.9932997999395</v>
      </c>
      <c r="AZ85" s="55">
        <f t="shared" si="141"/>
        <v>2360.7804048063585</v>
      </c>
      <c r="BA85" s="55">
        <f t="shared" si="141"/>
        <v>2407.9884705111913</v>
      </c>
      <c r="BB85" s="55">
        <f t="shared" si="141"/>
        <v>2456.1405467063928</v>
      </c>
      <c r="BC85" s="55">
        <f t="shared" si="141"/>
        <v>2510.1214771957907</v>
      </c>
      <c r="BD85" s="55">
        <f t="shared" si="141"/>
        <v>2555.3526168267231</v>
      </c>
      <c r="BE85" s="55">
        <f t="shared" si="141"/>
        <v>2606.4515051386447</v>
      </c>
      <c r="BF85" s="55">
        <f t="shared" si="141"/>
        <v>2658.5722079623956</v>
      </c>
      <c r="BG85" s="55">
        <f t="shared" si="141"/>
        <v>2717.0021710813676</v>
      </c>
      <c r="BH85" s="55">
        <f t="shared" si="141"/>
        <v>2765.9611978432986</v>
      </c>
      <c r="BI85" s="55">
        <f t="shared" si="141"/>
        <v>2821.2715849080864</v>
      </c>
      <c r="BJ85" s="55">
        <f t="shared" si="141"/>
        <v>2877.6880030045613</v>
      </c>
      <c r="BK85" s="55">
        <f t="shared" si="141"/>
        <v>2940.933681786531</v>
      </c>
      <c r="BL85" s="55">
        <f t="shared" si="141"/>
        <v>2993.9278429116748</v>
      </c>
      <c r="BM85" s="55">
        <f t="shared" si="141"/>
        <v>3053.7968345535714</v>
      </c>
      <c r="BN85" s="55">
        <f t="shared" si="141"/>
        <v>3114.8630147545377</v>
      </c>
      <c r="BO85" s="55">
        <f t="shared" si="141"/>
        <v>3183.3213137345924</v>
      </c>
      <c r="BP85" s="55">
        <f t="shared" si="141"/>
        <v>3240.6831793413944</v>
      </c>
      <c r="BQ85" s="55">
        <f t="shared" si="141"/>
        <v>3305.4864893601612</v>
      </c>
      <c r="BR85" s="55">
        <f t="shared" si="141"/>
        <v>3371.5856585410206</v>
      </c>
      <c r="BS85" s="55">
        <f t="shared" si="141"/>
        <v>3445.686194569716</v>
      </c>
      <c r="BT85" s="55">
        <f t="shared" si="141"/>
        <v>3507.7757447396421</v>
      </c>
      <c r="BU85" s="55">
        <f t="shared" si="141"/>
        <v>3577.9200527398066</v>
      </c>
      <c r="BV85" s="55">
        <f t="shared" si="141"/>
        <v>3649.4670227978863</v>
      </c>
      <c r="BW85" s="55">
        <f t="shared" si="141"/>
        <v>3729.6748211444337</v>
      </c>
      <c r="BX85" s="55">
        <f t="shared" si="142"/>
        <v>3796.8817050127072</v>
      </c>
      <c r="BY85" s="55">
        <f t="shared" si="142"/>
        <v>3872.8072085617846</v>
      </c>
      <c r="BZ85" s="55">
        <f t="shared" si="142"/>
        <v>3950.2509796095765</v>
      </c>
      <c r="CA85" s="55">
        <f t="shared" si="142"/>
        <v>4037.0693922740829</v>
      </c>
      <c r="CB85" s="55">
        <f t="shared" si="142"/>
        <v>4109.815373311505</v>
      </c>
      <c r="CC85" s="55">
        <f t="shared" si="142"/>
        <v>4191.9985504435344</v>
      </c>
      <c r="CD85" s="55">
        <f t="shared" si="142"/>
        <v>4275.8251285534689</v>
      </c>
      <c r="CE85" s="55">
        <f t="shared" si="142"/>
        <v>4369.7989931023776</v>
      </c>
      <c r="CF85" s="55">
        <f t="shared" si="142"/>
        <v>4448.5405959338577</v>
      </c>
      <c r="CG85" s="55">
        <f t="shared" si="142"/>
        <v>4537.4971953345921</v>
      </c>
      <c r="CH85" s="55">
        <f t="shared" si="142"/>
        <v>4628.2326425183901</v>
      </c>
      <c r="CI85" s="55">
        <f t="shared" si="142"/>
        <v>4729.9517012667066</v>
      </c>
      <c r="CJ85" s="55">
        <f t="shared" si="142"/>
        <v>4815.1830766368603</v>
      </c>
      <c r="CK85" s="55">
        <f t="shared" si="142"/>
        <v>4911.4713542758464</v>
      </c>
      <c r="CL85" s="55">
        <f t="shared" si="142"/>
        <v>5009.6850898388875</v>
      </c>
      <c r="CM85" s="55">
        <f t="shared" si="142"/>
        <v>5109.862786332872</v>
      </c>
      <c r="CN85" s="55">
        <f t="shared" si="142"/>
        <v>5212.0437167018163</v>
      </c>
      <c r="CO85" s="55">
        <f t="shared" si="142"/>
        <v>5316.2679392231421</v>
      </c>
    </row>
    <row r="86" spans="4:93" outlineLevel="1" x14ac:dyDescent="0.2">
      <c r="E86" s="96">
        <f t="shared" si="143"/>
        <v>43617</v>
      </c>
      <c r="H86" s="117" t="s">
        <v>8</v>
      </c>
      <c r="I86" s="112">
        <f t="shared" si="139"/>
        <v>217827.67108201978</v>
      </c>
      <c r="K86" s="55">
        <f t="shared" si="140"/>
        <v>0</v>
      </c>
      <c r="L86" s="55">
        <f t="shared" ref="L86:BW89" si="145" xml:space="preserve"> L70 * L$81</f>
        <v>1085.9288642033052</v>
      </c>
      <c r="M86" s="55">
        <f t="shared" si="145"/>
        <v>1100.0286459042811</v>
      </c>
      <c r="N86" s="55">
        <f t="shared" si="145"/>
        <v>1117.4002815083506</v>
      </c>
      <c r="O86" s="55">
        <f t="shared" si="145"/>
        <v>1139.8534348676508</v>
      </c>
      <c r="P86" s="55">
        <f t="shared" si="145"/>
        <v>1159.0422322728953</v>
      </c>
      <c r="Q86" s="55">
        <f t="shared" si="145"/>
        <v>1181.0654790079707</v>
      </c>
      <c r="R86" s="55">
        <f t="shared" si="145"/>
        <v>1204.1927340724696</v>
      </c>
      <c r="S86" s="55">
        <f t="shared" si="145"/>
        <v>1230.6584199881115</v>
      </c>
      <c r="T86" s="55">
        <f t="shared" si="145"/>
        <v>1252.8342721682418</v>
      </c>
      <c r="U86" s="55">
        <f t="shared" si="145"/>
        <v>1277.8869549664273</v>
      </c>
      <c r="V86" s="55">
        <f t="shared" si="145"/>
        <v>1303.4406113804607</v>
      </c>
      <c r="W86" s="55">
        <f t="shared" si="145"/>
        <v>1332.0875620341355</v>
      </c>
      <c r="X86" s="55">
        <f t="shared" si="145"/>
        <v>1356.091116868583</v>
      </c>
      <c r="Y86" s="55">
        <f t="shared" si="145"/>
        <v>1383.2086066683696</v>
      </c>
      <c r="Z86" s="55">
        <f t="shared" si="145"/>
        <v>1410.8683596272429</v>
      </c>
      <c r="AA86" s="55">
        <f t="shared" si="145"/>
        <v>1441.8763518013295</v>
      </c>
      <c r="AB86" s="55">
        <f t="shared" si="145"/>
        <v>1467.858245981098</v>
      </c>
      <c r="AC86" s="55">
        <f t="shared" si="145"/>
        <v>1497.2107212814601</v>
      </c>
      <c r="AD86" s="55">
        <f t="shared" si="145"/>
        <v>1527.1501523104268</v>
      </c>
      <c r="AE86" s="55">
        <f t="shared" si="145"/>
        <v>1560.7137797377284</v>
      </c>
      <c r="AF86" s="55">
        <f t="shared" si="145"/>
        <v>1588.8370652187568</v>
      </c>
      <c r="AG86" s="55">
        <f t="shared" si="145"/>
        <v>1620.6087303920256</v>
      </c>
      <c r="AH86" s="55">
        <f t="shared" si="145"/>
        <v>1653.0157273623554</v>
      </c>
      <c r="AI86" s="55">
        <f t="shared" si="145"/>
        <v>1689.3456219183838</v>
      </c>
      <c r="AJ86" s="55">
        <f t="shared" si="145"/>
        <v>1719.7867891702799</v>
      </c>
      <c r="AK86" s="55">
        <f t="shared" si="145"/>
        <v>1754.1770304549684</v>
      </c>
      <c r="AL86" s="55">
        <f t="shared" si="145"/>
        <v>1789.2549666929306</v>
      </c>
      <c r="AM86" s="55">
        <f t="shared" si="145"/>
        <v>1828.5791202371483</v>
      </c>
      <c r="AN86" s="55">
        <f t="shared" si="145"/>
        <v>1861.5292058266523</v>
      </c>
      <c r="AO86" s="55">
        <f t="shared" si="145"/>
        <v>1898.7538425955852</v>
      </c>
      <c r="AP86" s="55">
        <f t="shared" si="145"/>
        <v>1936.7228531719456</v>
      </c>
      <c r="AQ86" s="55">
        <f t="shared" si="145"/>
        <v>1979.2880483333126</v>
      </c>
      <c r="AR86" s="55">
        <f t="shared" si="145"/>
        <v>2014.9538337932311</v>
      </c>
      <c r="AS86" s="55">
        <f t="shared" si="145"/>
        <v>2055.2464729494422</v>
      </c>
      <c r="AT86" s="55">
        <f t="shared" si="145"/>
        <v>2096.3448361589517</v>
      </c>
      <c r="AU86" s="55">
        <f t="shared" si="145"/>
        <v>2142.4181950448078</v>
      </c>
      <c r="AV86" s="55">
        <f t="shared" si="145"/>
        <v>2181.0235045520503</v>
      </c>
      <c r="AW86" s="55">
        <f t="shared" si="145"/>
        <v>2224.637006552091</v>
      </c>
      <c r="AX86" s="55">
        <f t="shared" si="145"/>
        <v>2269.122639252575</v>
      </c>
      <c r="AY86" s="55">
        <f t="shared" si="145"/>
        <v>2318.9932997999395</v>
      </c>
      <c r="AZ86" s="55">
        <f t="shared" si="145"/>
        <v>2360.7804048063585</v>
      </c>
      <c r="BA86" s="55">
        <f t="shared" si="145"/>
        <v>2407.9884705111913</v>
      </c>
      <c r="BB86" s="55">
        <f t="shared" si="145"/>
        <v>2456.1405467063928</v>
      </c>
      <c r="BC86" s="55">
        <f t="shared" si="145"/>
        <v>2510.1214771957907</v>
      </c>
      <c r="BD86" s="55">
        <f t="shared" si="145"/>
        <v>2555.3526168267231</v>
      </c>
      <c r="BE86" s="55">
        <f t="shared" si="145"/>
        <v>2606.4515051386447</v>
      </c>
      <c r="BF86" s="55">
        <f t="shared" si="145"/>
        <v>2658.5722079623956</v>
      </c>
      <c r="BG86" s="55">
        <f t="shared" si="145"/>
        <v>2717.0021710813676</v>
      </c>
      <c r="BH86" s="55">
        <f t="shared" si="145"/>
        <v>2765.9611978432986</v>
      </c>
      <c r="BI86" s="55">
        <f t="shared" si="145"/>
        <v>2821.2715849080864</v>
      </c>
      <c r="BJ86" s="55">
        <f t="shared" si="145"/>
        <v>2877.6880030045613</v>
      </c>
      <c r="BK86" s="55">
        <f t="shared" si="145"/>
        <v>2940.933681786531</v>
      </c>
      <c r="BL86" s="55">
        <f t="shared" si="145"/>
        <v>2993.9278429116748</v>
      </c>
      <c r="BM86" s="55">
        <f t="shared" si="145"/>
        <v>3053.7968345535714</v>
      </c>
      <c r="BN86" s="55">
        <f t="shared" si="145"/>
        <v>3114.8630147545377</v>
      </c>
      <c r="BO86" s="55">
        <f t="shared" si="145"/>
        <v>3183.3213137345924</v>
      </c>
      <c r="BP86" s="55">
        <f t="shared" si="145"/>
        <v>3240.6831793413944</v>
      </c>
      <c r="BQ86" s="55">
        <f t="shared" si="145"/>
        <v>3305.4864893601612</v>
      </c>
      <c r="BR86" s="55">
        <f t="shared" si="145"/>
        <v>3371.5856585410206</v>
      </c>
      <c r="BS86" s="55">
        <f t="shared" si="145"/>
        <v>3445.686194569716</v>
      </c>
      <c r="BT86" s="55">
        <f t="shared" si="145"/>
        <v>3507.7757447396421</v>
      </c>
      <c r="BU86" s="55">
        <f t="shared" si="145"/>
        <v>3577.9200527398066</v>
      </c>
      <c r="BV86" s="55">
        <f t="shared" si="145"/>
        <v>3649.4670227978863</v>
      </c>
      <c r="BW86" s="55">
        <f t="shared" si="145"/>
        <v>3729.6748211444337</v>
      </c>
      <c r="BX86" s="55">
        <f t="shared" si="142"/>
        <v>3796.8817050127072</v>
      </c>
      <c r="BY86" s="55">
        <f t="shared" si="142"/>
        <v>3872.8072085617846</v>
      </c>
      <c r="BZ86" s="55">
        <f t="shared" si="142"/>
        <v>3950.2509796095765</v>
      </c>
      <c r="CA86" s="55">
        <f t="shared" si="142"/>
        <v>4037.0693922740829</v>
      </c>
      <c r="CB86" s="55">
        <f t="shared" si="142"/>
        <v>4109.815373311505</v>
      </c>
      <c r="CC86" s="55">
        <f t="shared" si="142"/>
        <v>4191.9985504435344</v>
      </c>
      <c r="CD86" s="55">
        <f t="shared" si="142"/>
        <v>4275.8251285534689</v>
      </c>
      <c r="CE86" s="55">
        <f t="shared" si="142"/>
        <v>4369.7989931023776</v>
      </c>
      <c r="CF86" s="55">
        <f t="shared" si="142"/>
        <v>4448.5405959338577</v>
      </c>
      <c r="CG86" s="55">
        <f t="shared" si="142"/>
        <v>4537.4971953345921</v>
      </c>
      <c r="CH86" s="55">
        <f t="shared" si="142"/>
        <v>4628.2326425183901</v>
      </c>
      <c r="CI86" s="55">
        <f t="shared" si="142"/>
        <v>4729.9517012667066</v>
      </c>
      <c r="CJ86" s="55">
        <f t="shared" si="142"/>
        <v>4815.1830766368603</v>
      </c>
      <c r="CK86" s="55">
        <f t="shared" si="142"/>
        <v>4911.4713542758464</v>
      </c>
      <c r="CL86" s="55">
        <f t="shared" si="142"/>
        <v>5009.6850898388875</v>
      </c>
      <c r="CM86" s="55">
        <f t="shared" si="142"/>
        <v>5109.862786332872</v>
      </c>
      <c r="CN86" s="55">
        <f t="shared" si="142"/>
        <v>5212.0437167018163</v>
      </c>
      <c r="CO86" s="55">
        <f t="shared" si="142"/>
        <v>5316.2679392231421</v>
      </c>
    </row>
    <row r="87" spans="4:93" outlineLevel="1" x14ac:dyDescent="0.2">
      <c r="E87" s="96">
        <f t="shared" si="143"/>
        <v>43647</v>
      </c>
      <c r="H87" s="117" t="s">
        <v>8</v>
      </c>
      <c r="I87" s="112">
        <f t="shared" si="139"/>
        <v>217917.00385424201</v>
      </c>
      <c r="K87" s="55">
        <f t="shared" si="140"/>
        <v>89.332772222222218</v>
      </c>
      <c r="L87" s="55">
        <f t="shared" si="145"/>
        <v>1085.9288642033052</v>
      </c>
      <c r="M87" s="55">
        <f t="shared" si="145"/>
        <v>1100.0286459042811</v>
      </c>
      <c r="N87" s="55">
        <f t="shared" si="145"/>
        <v>1117.4002815083506</v>
      </c>
      <c r="O87" s="55">
        <f t="shared" si="145"/>
        <v>1139.8534348676508</v>
      </c>
      <c r="P87" s="55">
        <f t="shared" si="145"/>
        <v>1159.0422322728953</v>
      </c>
      <c r="Q87" s="55">
        <f t="shared" si="145"/>
        <v>1181.0654790079707</v>
      </c>
      <c r="R87" s="55">
        <f t="shared" si="145"/>
        <v>1204.1927340724696</v>
      </c>
      <c r="S87" s="55">
        <f t="shared" si="145"/>
        <v>1230.6584199881115</v>
      </c>
      <c r="T87" s="55">
        <f t="shared" si="145"/>
        <v>1252.8342721682418</v>
      </c>
      <c r="U87" s="55">
        <f t="shared" si="145"/>
        <v>1277.8869549664273</v>
      </c>
      <c r="V87" s="55">
        <f t="shared" si="145"/>
        <v>1303.4406113804607</v>
      </c>
      <c r="W87" s="55">
        <f t="shared" si="145"/>
        <v>1332.0875620341355</v>
      </c>
      <c r="X87" s="55">
        <f t="shared" si="145"/>
        <v>1356.091116868583</v>
      </c>
      <c r="Y87" s="55">
        <f t="shared" si="145"/>
        <v>1383.2086066683696</v>
      </c>
      <c r="Z87" s="55">
        <f t="shared" si="145"/>
        <v>1410.8683596272429</v>
      </c>
      <c r="AA87" s="55">
        <f t="shared" si="145"/>
        <v>1441.8763518013295</v>
      </c>
      <c r="AB87" s="55">
        <f t="shared" si="145"/>
        <v>1467.858245981098</v>
      </c>
      <c r="AC87" s="55">
        <f t="shared" si="145"/>
        <v>1497.2107212814601</v>
      </c>
      <c r="AD87" s="55">
        <f t="shared" si="145"/>
        <v>1527.1501523104268</v>
      </c>
      <c r="AE87" s="55">
        <f t="shared" si="145"/>
        <v>1560.7137797377284</v>
      </c>
      <c r="AF87" s="55">
        <f t="shared" si="145"/>
        <v>1588.8370652187568</v>
      </c>
      <c r="AG87" s="55">
        <f t="shared" si="145"/>
        <v>1620.6087303920256</v>
      </c>
      <c r="AH87" s="55">
        <f t="shared" si="145"/>
        <v>1653.0157273623554</v>
      </c>
      <c r="AI87" s="55">
        <f t="shared" si="145"/>
        <v>1689.3456219183838</v>
      </c>
      <c r="AJ87" s="55">
        <f t="shared" si="145"/>
        <v>1719.7867891702799</v>
      </c>
      <c r="AK87" s="55">
        <f t="shared" si="145"/>
        <v>1754.1770304549684</v>
      </c>
      <c r="AL87" s="55">
        <f t="shared" si="145"/>
        <v>1789.2549666929306</v>
      </c>
      <c r="AM87" s="55">
        <f t="shared" si="145"/>
        <v>1828.5791202371483</v>
      </c>
      <c r="AN87" s="55">
        <f t="shared" si="145"/>
        <v>1861.5292058266523</v>
      </c>
      <c r="AO87" s="55">
        <f t="shared" si="145"/>
        <v>1898.7538425955852</v>
      </c>
      <c r="AP87" s="55">
        <f t="shared" si="145"/>
        <v>1936.7228531719456</v>
      </c>
      <c r="AQ87" s="55">
        <f t="shared" si="145"/>
        <v>1979.2880483333126</v>
      </c>
      <c r="AR87" s="55">
        <f t="shared" si="145"/>
        <v>2014.9538337932311</v>
      </c>
      <c r="AS87" s="55">
        <f t="shared" si="145"/>
        <v>2055.2464729494422</v>
      </c>
      <c r="AT87" s="55">
        <f t="shared" si="145"/>
        <v>2096.3448361589517</v>
      </c>
      <c r="AU87" s="55">
        <f t="shared" si="145"/>
        <v>2142.4181950448078</v>
      </c>
      <c r="AV87" s="55">
        <f t="shared" si="145"/>
        <v>2181.0235045520503</v>
      </c>
      <c r="AW87" s="55">
        <f t="shared" si="145"/>
        <v>2224.637006552091</v>
      </c>
      <c r="AX87" s="55">
        <f t="shared" si="145"/>
        <v>2269.122639252575</v>
      </c>
      <c r="AY87" s="55">
        <f t="shared" si="145"/>
        <v>2318.9932997999395</v>
      </c>
      <c r="AZ87" s="55">
        <f t="shared" si="145"/>
        <v>2360.7804048063585</v>
      </c>
      <c r="BA87" s="55">
        <f t="shared" si="145"/>
        <v>2407.9884705111913</v>
      </c>
      <c r="BB87" s="55">
        <f t="shared" si="145"/>
        <v>2456.1405467063928</v>
      </c>
      <c r="BC87" s="55">
        <f t="shared" si="145"/>
        <v>2510.1214771957907</v>
      </c>
      <c r="BD87" s="55">
        <f t="shared" si="145"/>
        <v>2555.3526168267231</v>
      </c>
      <c r="BE87" s="55">
        <f t="shared" si="145"/>
        <v>2606.4515051386447</v>
      </c>
      <c r="BF87" s="55">
        <f t="shared" si="145"/>
        <v>2658.5722079623956</v>
      </c>
      <c r="BG87" s="55">
        <f t="shared" si="145"/>
        <v>2717.0021710813676</v>
      </c>
      <c r="BH87" s="55">
        <f t="shared" si="145"/>
        <v>2765.9611978432986</v>
      </c>
      <c r="BI87" s="55">
        <f t="shared" si="145"/>
        <v>2821.2715849080864</v>
      </c>
      <c r="BJ87" s="55">
        <f t="shared" si="145"/>
        <v>2877.6880030045613</v>
      </c>
      <c r="BK87" s="55">
        <f t="shared" si="145"/>
        <v>2940.933681786531</v>
      </c>
      <c r="BL87" s="55">
        <f t="shared" si="145"/>
        <v>2993.9278429116748</v>
      </c>
      <c r="BM87" s="55">
        <f t="shared" si="145"/>
        <v>3053.7968345535714</v>
      </c>
      <c r="BN87" s="55">
        <f t="shared" si="145"/>
        <v>3114.8630147545377</v>
      </c>
      <c r="BO87" s="55">
        <f t="shared" si="145"/>
        <v>3183.3213137345924</v>
      </c>
      <c r="BP87" s="55">
        <f t="shared" si="145"/>
        <v>3240.6831793413944</v>
      </c>
      <c r="BQ87" s="55">
        <f t="shared" si="145"/>
        <v>3305.4864893601612</v>
      </c>
      <c r="BR87" s="55">
        <f t="shared" si="145"/>
        <v>3371.5856585410206</v>
      </c>
      <c r="BS87" s="55">
        <f t="shared" si="145"/>
        <v>3445.686194569716</v>
      </c>
      <c r="BT87" s="55">
        <f t="shared" si="145"/>
        <v>3507.7757447396421</v>
      </c>
      <c r="BU87" s="55">
        <f t="shared" si="145"/>
        <v>3577.9200527398066</v>
      </c>
      <c r="BV87" s="55">
        <f t="shared" si="145"/>
        <v>3649.4670227978863</v>
      </c>
      <c r="BW87" s="55">
        <f t="shared" si="145"/>
        <v>3729.6748211444337</v>
      </c>
      <c r="BX87" s="55">
        <f t="shared" si="142"/>
        <v>3796.8817050127072</v>
      </c>
      <c r="BY87" s="55">
        <f t="shared" si="142"/>
        <v>3872.8072085617846</v>
      </c>
      <c r="BZ87" s="55">
        <f t="shared" si="142"/>
        <v>3950.2509796095765</v>
      </c>
      <c r="CA87" s="55">
        <f t="shared" si="142"/>
        <v>4037.0693922740829</v>
      </c>
      <c r="CB87" s="55">
        <f t="shared" si="142"/>
        <v>4109.815373311505</v>
      </c>
      <c r="CC87" s="55">
        <f t="shared" si="142"/>
        <v>4191.9985504435344</v>
      </c>
      <c r="CD87" s="55">
        <f t="shared" si="142"/>
        <v>4275.8251285534689</v>
      </c>
      <c r="CE87" s="55">
        <f t="shared" si="142"/>
        <v>4369.7989931023776</v>
      </c>
      <c r="CF87" s="55">
        <f t="shared" si="142"/>
        <v>4448.5405959338577</v>
      </c>
      <c r="CG87" s="55">
        <f t="shared" si="142"/>
        <v>4537.4971953345921</v>
      </c>
      <c r="CH87" s="55">
        <f t="shared" si="142"/>
        <v>4628.2326425183901</v>
      </c>
      <c r="CI87" s="55">
        <f t="shared" si="142"/>
        <v>4729.9517012667066</v>
      </c>
      <c r="CJ87" s="55">
        <f t="shared" si="142"/>
        <v>4815.1830766368603</v>
      </c>
      <c r="CK87" s="55">
        <f t="shared" si="142"/>
        <v>4911.4713542758464</v>
      </c>
      <c r="CL87" s="55">
        <f t="shared" si="142"/>
        <v>5009.6850898388875</v>
      </c>
      <c r="CM87" s="55">
        <f t="shared" si="142"/>
        <v>5109.862786332872</v>
      </c>
      <c r="CN87" s="55">
        <f t="shared" si="142"/>
        <v>5212.0437167018163</v>
      </c>
      <c r="CO87" s="55">
        <f t="shared" si="142"/>
        <v>5316.2679392231421</v>
      </c>
    </row>
    <row r="88" spans="4:93" outlineLevel="1" x14ac:dyDescent="0.2">
      <c r="E88" s="96">
        <f t="shared" si="143"/>
        <v>43678</v>
      </c>
      <c r="H88" s="117" t="s">
        <v>8</v>
      </c>
      <c r="I88" s="112">
        <f t="shared" si="139"/>
        <v>218006.33662646424</v>
      </c>
      <c r="K88" s="55">
        <f t="shared" si="140"/>
        <v>178.66554444444444</v>
      </c>
      <c r="L88" s="55">
        <f t="shared" si="145"/>
        <v>1085.9288642033052</v>
      </c>
      <c r="M88" s="55">
        <f t="shared" si="145"/>
        <v>1100.0286459042811</v>
      </c>
      <c r="N88" s="55">
        <f t="shared" si="145"/>
        <v>1117.4002815083506</v>
      </c>
      <c r="O88" s="55">
        <f t="shared" si="145"/>
        <v>1139.8534348676508</v>
      </c>
      <c r="P88" s="55">
        <f t="shared" si="145"/>
        <v>1159.0422322728953</v>
      </c>
      <c r="Q88" s="55">
        <f t="shared" si="145"/>
        <v>1181.0654790079707</v>
      </c>
      <c r="R88" s="55">
        <f t="shared" si="145"/>
        <v>1204.1927340724696</v>
      </c>
      <c r="S88" s="55">
        <f t="shared" si="145"/>
        <v>1230.6584199881115</v>
      </c>
      <c r="T88" s="55">
        <f t="shared" si="145"/>
        <v>1252.8342721682418</v>
      </c>
      <c r="U88" s="55">
        <f t="shared" si="145"/>
        <v>1277.8869549664273</v>
      </c>
      <c r="V88" s="55">
        <f t="shared" si="145"/>
        <v>1303.4406113804607</v>
      </c>
      <c r="W88" s="55">
        <f t="shared" si="145"/>
        <v>1332.0875620341355</v>
      </c>
      <c r="X88" s="55">
        <f t="shared" si="145"/>
        <v>1356.091116868583</v>
      </c>
      <c r="Y88" s="55">
        <f t="shared" si="145"/>
        <v>1383.2086066683696</v>
      </c>
      <c r="Z88" s="55">
        <f t="shared" si="145"/>
        <v>1410.8683596272429</v>
      </c>
      <c r="AA88" s="55">
        <f t="shared" si="145"/>
        <v>1441.8763518013295</v>
      </c>
      <c r="AB88" s="55">
        <f t="shared" si="145"/>
        <v>1467.858245981098</v>
      </c>
      <c r="AC88" s="55">
        <f t="shared" si="145"/>
        <v>1497.2107212814601</v>
      </c>
      <c r="AD88" s="55">
        <f t="shared" si="145"/>
        <v>1527.1501523104268</v>
      </c>
      <c r="AE88" s="55">
        <f t="shared" si="145"/>
        <v>1560.7137797377284</v>
      </c>
      <c r="AF88" s="55">
        <f t="shared" si="145"/>
        <v>1588.8370652187568</v>
      </c>
      <c r="AG88" s="55">
        <f t="shared" si="145"/>
        <v>1620.6087303920256</v>
      </c>
      <c r="AH88" s="55">
        <f t="shared" si="145"/>
        <v>1653.0157273623554</v>
      </c>
      <c r="AI88" s="55">
        <f t="shared" si="145"/>
        <v>1689.3456219183838</v>
      </c>
      <c r="AJ88" s="55">
        <f t="shared" si="145"/>
        <v>1719.7867891702799</v>
      </c>
      <c r="AK88" s="55">
        <f t="shared" si="145"/>
        <v>1754.1770304549684</v>
      </c>
      <c r="AL88" s="55">
        <f t="shared" si="145"/>
        <v>1789.2549666929306</v>
      </c>
      <c r="AM88" s="55">
        <f t="shared" si="145"/>
        <v>1828.5791202371483</v>
      </c>
      <c r="AN88" s="55">
        <f t="shared" si="145"/>
        <v>1861.5292058266523</v>
      </c>
      <c r="AO88" s="55">
        <f t="shared" si="145"/>
        <v>1898.7538425955852</v>
      </c>
      <c r="AP88" s="55">
        <f t="shared" si="145"/>
        <v>1936.7228531719456</v>
      </c>
      <c r="AQ88" s="55">
        <f t="shared" si="145"/>
        <v>1979.2880483333126</v>
      </c>
      <c r="AR88" s="55">
        <f t="shared" si="145"/>
        <v>2014.9538337932311</v>
      </c>
      <c r="AS88" s="55">
        <f t="shared" si="145"/>
        <v>2055.2464729494422</v>
      </c>
      <c r="AT88" s="55">
        <f t="shared" si="145"/>
        <v>2096.3448361589517</v>
      </c>
      <c r="AU88" s="55">
        <f t="shared" si="145"/>
        <v>2142.4181950448078</v>
      </c>
      <c r="AV88" s="55">
        <f t="shared" si="145"/>
        <v>2181.0235045520503</v>
      </c>
      <c r="AW88" s="55">
        <f t="shared" si="145"/>
        <v>2224.637006552091</v>
      </c>
      <c r="AX88" s="55">
        <f t="shared" si="145"/>
        <v>2269.122639252575</v>
      </c>
      <c r="AY88" s="55">
        <f t="shared" si="145"/>
        <v>2318.9932997999395</v>
      </c>
      <c r="AZ88" s="55">
        <f t="shared" si="145"/>
        <v>2360.7804048063585</v>
      </c>
      <c r="BA88" s="55">
        <f t="shared" si="145"/>
        <v>2407.9884705111913</v>
      </c>
      <c r="BB88" s="55">
        <f t="shared" si="145"/>
        <v>2456.1405467063928</v>
      </c>
      <c r="BC88" s="55">
        <f t="shared" si="145"/>
        <v>2510.1214771957907</v>
      </c>
      <c r="BD88" s="55">
        <f t="shared" si="145"/>
        <v>2555.3526168267231</v>
      </c>
      <c r="BE88" s="55">
        <f t="shared" si="145"/>
        <v>2606.4515051386447</v>
      </c>
      <c r="BF88" s="55">
        <f t="shared" si="145"/>
        <v>2658.5722079623956</v>
      </c>
      <c r="BG88" s="55">
        <f t="shared" si="145"/>
        <v>2717.0021710813676</v>
      </c>
      <c r="BH88" s="55">
        <f t="shared" si="145"/>
        <v>2765.9611978432986</v>
      </c>
      <c r="BI88" s="55">
        <f t="shared" si="145"/>
        <v>2821.2715849080864</v>
      </c>
      <c r="BJ88" s="55">
        <f t="shared" si="145"/>
        <v>2877.6880030045613</v>
      </c>
      <c r="BK88" s="55">
        <f t="shared" si="145"/>
        <v>2940.933681786531</v>
      </c>
      <c r="BL88" s="55">
        <f t="shared" si="145"/>
        <v>2993.9278429116748</v>
      </c>
      <c r="BM88" s="55">
        <f t="shared" si="145"/>
        <v>3053.7968345535714</v>
      </c>
      <c r="BN88" s="55">
        <f t="shared" si="145"/>
        <v>3114.8630147545377</v>
      </c>
      <c r="BO88" s="55">
        <f t="shared" si="145"/>
        <v>3183.3213137345924</v>
      </c>
      <c r="BP88" s="55">
        <f t="shared" si="145"/>
        <v>3240.6831793413944</v>
      </c>
      <c r="BQ88" s="55">
        <f t="shared" si="145"/>
        <v>3305.4864893601612</v>
      </c>
      <c r="BR88" s="55">
        <f t="shared" si="145"/>
        <v>3371.5856585410206</v>
      </c>
      <c r="BS88" s="55">
        <f t="shared" si="145"/>
        <v>3445.686194569716</v>
      </c>
      <c r="BT88" s="55">
        <f t="shared" si="145"/>
        <v>3507.7757447396421</v>
      </c>
      <c r="BU88" s="55">
        <f t="shared" si="145"/>
        <v>3577.9200527398066</v>
      </c>
      <c r="BV88" s="55">
        <f t="shared" si="145"/>
        <v>3649.4670227978863</v>
      </c>
      <c r="BW88" s="55">
        <f t="shared" si="145"/>
        <v>3729.6748211444337</v>
      </c>
      <c r="BX88" s="55">
        <f t="shared" si="142"/>
        <v>3796.8817050127072</v>
      </c>
      <c r="BY88" s="55">
        <f t="shared" si="142"/>
        <v>3872.8072085617846</v>
      </c>
      <c r="BZ88" s="55">
        <f t="shared" si="142"/>
        <v>3950.2509796095765</v>
      </c>
      <c r="CA88" s="55">
        <f t="shared" si="142"/>
        <v>4037.0693922740829</v>
      </c>
      <c r="CB88" s="55">
        <f t="shared" si="142"/>
        <v>4109.815373311505</v>
      </c>
      <c r="CC88" s="55">
        <f t="shared" si="142"/>
        <v>4191.9985504435344</v>
      </c>
      <c r="CD88" s="55">
        <f t="shared" si="142"/>
        <v>4275.8251285534689</v>
      </c>
      <c r="CE88" s="55">
        <f t="shared" si="142"/>
        <v>4369.7989931023776</v>
      </c>
      <c r="CF88" s="55">
        <f t="shared" si="142"/>
        <v>4448.5405959338577</v>
      </c>
      <c r="CG88" s="55">
        <f t="shared" si="142"/>
        <v>4537.4971953345921</v>
      </c>
      <c r="CH88" s="55">
        <f t="shared" si="142"/>
        <v>4628.2326425183901</v>
      </c>
      <c r="CI88" s="55">
        <f t="shared" si="142"/>
        <v>4729.9517012667066</v>
      </c>
      <c r="CJ88" s="55">
        <f t="shared" si="142"/>
        <v>4815.1830766368603</v>
      </c>
      <c r="CK88" s="55">
        <f t="shared" si="142"/>
        <v>4911.4713542758464</v>
      </c>
      <c r="CL88" s="55">
        <f t="shared" si="142"/>
        <v>5009.6850898388875</v>
      </c>
      <c r="CM88" s="55">
        <f t="shared" si="142"/>
        <v>5109.862786332872</v>
      </c>
      <c r="CN88" s="55">
        <f t="shared" si="142"/>
        <v>5212.0437167018163</v>
      </c>
      <c r="CO88" s="55">
        <f t="shared" si="142"/>
        <v>5316.2679392231421</v>
      </c>
    </row>
    <row r="89" spans="4:93" outlineLevel="1" x14ac:dyDescent="0.2">
      <c r="E89" s="96">
        <f t="shared" si="143"/>
        <v>43709</v>
      </c>
      <c r="H89" s="117" t="s">
        <v>8</v>
      </c>
      <c r="I89" s="112">
        <f t="shared" si="139"/>
        <v>218095.66939868644</v>
      </c>
      <c r="K89" s="55">
        <f t="shared" si="140"/>
        <v>267.99831666666665</v>
      </c>
      <c r="L89" s="55">
        <f t="shared" si="145"/>
        <v>1085.9288642033052</v>
      </c>
      <c r="M89" s="55">
        <f t="shared" si="145"/>
        <v>1100.0286459042811</v>
      </c>
      <c r="N89" s="55">
        <f t="shared" si="145"/>
        <v>1117.4002815083506</v>
      </c>
      <c r="O89" s="55">
        <f t="shared" si="145"/>
        <v>1139.8534348676508</v>
      </c>
      <c r="P89" s="55">
        <f t="shared" si="145"/>
        <v>1159.0422322728953</v>
      </c>
      <c r="Q89" s="55">
        <f t="shared" si="145"/>
        <v>1181.0654790079707</v>
      </c>
      <c r="R89" s="55">
        <f t="shared" si="145"/>
        <v>1204.1927340724696</v>
      </c>
      <c r="S89" s="55">
        <f t="shared" si="145"/>
        <v>1230.6584199881115</v>
      </c>
      <c r="T89" s="55">
        <f t="shared" si="145"/>
        <v>1252.8342721682418</v>
      </c>
      <c r="U89" s="55">
        <f t="shared" si="145"/>
        <v>1277.8869549664273</v>
      </c>
      <c r="V89" s="55">
        <f t="shared" si="145"/>
        <v>1303.4406113804607</v>
      </c>
      <c r="W89" s="55">
        <f t="shared" si="145"/>
        <v>1332.0875620341355</v>
      </c>
      <c r="X89" s="55">
        <f t="shared" si="145"/>
        <v>1356.091116868583</v>
      </c>
      <c r="Y89" s="55">
        <f t="shared" si="145"/>
        <v>1383.2086066683696</v>
      </c>
      <c r="Z89" s="55">
        <f t="shared" si="145"/>
        <v>1410.8683596272429</v>
      </c>
      <c r="AA89" s="55">
        <f t="shared" si="145"/>
        <v>1441.8763518013295</v>
      </c>
      <c r="AB89" s="55">
        <f t="shared" si="145"/>
        <v>1467.858245981098</v>
      </c>
      <c r="AC89" s="55">
        <f t="shared" si="145"/>
        <v>1497.2107212814601</v>
      </c>
      <c r="AD89" s="55">
        <f t="shared" si="145"/>
        <v>1527.1501523104268</v>
      </c>
      <c r="AE89" s="55">
        <f t="shared" si="145"/>
        <v>1560.7137797377284</v>
      </c>
      <c r="AF89" s="55">
        <f t="shared" si="145"/>
        <v>1588.8370652187568</v>
      </c>
      <c r="AG89" s="55">
        <f t="shared" si="145"/>
        <v>1620.6087303920256</v>
      </c>
      <c r="AH89" s="55">
        <f t="shared" si="145"/>
        <v>1653.0157273623554</v>
      </c>
      <c r="AI89" s="55">
        <f t="shared" si="145"/>
        <v>1689.3456219183838</v>
      </c>
      <c r="AJ89" s="55">
        <f t="shared" si="145"/>
        <v>1719.7867891702799</v>
      </c>
      <c r="AK89" s="55">
        <f t="shared" si="145"/>
        <v>1754.1770304549684</v>
      </c>
      <c r="AL89" s="55">
        <f t="shared" si="145"/>
        <v>1789.2549666929306</v>
      </c>
      <c r="AM89" s="55">
        <f t="shared" si="145"/>
        <v>1828.5791202371483</v>
      </c>
      <c r="AN89" s="55">
        <f t="shared" si="145"/>
        <v>1861.5292058266523</v>
      </c>
      <c r="AO89" s="55">
        <f t="shared" si="145"/>
        <v>1898.7538425955852</v>
      </c>
      <c r="AP89" s="55">
        <f t="shared" si="145"/>
        <v>1936.7228531719456</v>
      </c>
      <c r="AQ89" s="55">
        <f t="shared" si="145"/>
        <v>1979.2880483333126</v>
      </c>
      <c r="AR89" s="55">
        <f t="shared" si="145"/>
        <v>2014.9538337932311</v>
      </c>
      <c r="AS89" s="55">
        <f t="shared" si="145"/>
        <v>2055.2464729494422</v>
      </c>
      <c r="AT89" s="55">
        <f t="shared" si="145"/>
        <v>2096.3448361589517</v>
      </c>
      <c r="AU89" s="55">
        <f t="shared" si="145"/>
        <v>2142.4181950448078</v>
      </c>
      <c r="AV89" s="55">
        <f t="shared" si="145"/>
        <v>2181.0235045520503</v>
      </c>
      <c r="AW89" s="55">
        <f t="shared" si="145"/>
        <v>2224.637006552091</v>
      </c>
      <c r="AX89" s="55">
        <f t="shared" si="145"/>
        <v>2269.122639252575</v>
      </c>
      <c r="AY89" s="55">
        <f t="shared" si="145"/>
        <v>2318.9932997999395</v>
      </c>
      <c r="AZ89" s="55">
        <f t="shared" si="145"/>
        <v>2360.7804048063585</v>
      </c>
      <c r="BA89" s="55">
        <f t="shared" si="145"/>
        <v>2407.9884705111913</v>
      </c>
      <c r="BB89" s="55">
        <f t="shared" si="145"/>
        <v>2456.1405467063928</v>
      </c>
      <c r="BC89" s="55">
        <f t="shared" si="145"/>
        <v>2510.1214771957907</v>
      </c>
      <c r="BD89" s="55">
        <f t="shared" si="145"/>
        <v>2555.3526168267231</v>
      </c>
      <c r="BE89" s="55">
        <f t="shared" si="145"/>
        <v>2606.4515051386447</v>
      </c>
      <c r="BF89" s="55">
        <f t="shared" si="145"/>
        <v>2658.5722079623956</v>
      </c>
      <c r="BG89" s="55">
        <f t="shared" si="145"/>
        <v>2717.0021710813676</v>
      </c>
      <c r="BH89" s="55">
        <f t="shared" si="145"/>
        <v>2765.9611978432986</v>
      </c>
      <c r="BI89" s="55">
        <f t="shared" si="145"/>
        <v>2821.2715849080864</v>
      </c>
      <c r="BJ89" s="55">
        <f t="shared" si="145"/>
        <v>2877.6880030045613</v>
      </c>
      <c r="BK89" s="55">
        <f t="shared" si="145"/>
        <v>2940.933681786531</v>
      </c>
      <c r="BL89" s="55">
        <f t="shared" si="145"/>
        <v>2993.9278429116748</v>
      </c>
      <c r="BM89" s="55">
        <f t="shared" si="145"/>
        <v>3053.7968345535714</v>
      </c>
      <c r="BN89" s="55">
        <f t="shared" si="145"/>
        <v>3114.8630147545377</v>
      </c>
      <c r="BO89" s="55">
        <f t="shared" si="145"/>
        <v>3183.3213137345924</v>
      </c>
      <c r="BP89" s="55">
        <f t="shared" si="145"/>
        <v>3240.6831793413944</v>
      </c>
      <c r="BQ89" s="55">
        <f t="shared" si="145"/>
        <v>3305.4864893601612</v>
      </c>
      <c r="BR89" s="55">
        <f t="shared" si="145"/>
        <v>3371.5856585410206</v>
      </c>
      <c r="BS89" s="55">
        <f t="shared" si="145"/>
        <v>3445.686194569716</v>
      </c>
      <c r="BT89" s="55">
        <f t="shared" si="145"/>
        <v>3507.7757447396421</v>
      </c>
      <c r="BU89" s="55">
        <f t="shared" si="145"/>
        <v>3577.9200527398066</v>
      </c>
      <c r="BV89" s="55">
        <f t="shared" si="145"/>
        <v>3649.4670227978863</v>
      </c>
      <c r="BW89" s="55">
        <f t="shared" ref="BW89:CO92" si="146" xml:space="preserve"> BW73 * BW$81</f>
        <v>3729.6748211444337</v>
      </c>
      <c r="BX89" s="55">
        <f t="shared" si="146"/>
        <v>3796.8817050127072</v>
      </c>
      <c r="BY89" s="55">
        <f t="shared" si="146"/>
        <v>3872.8072085617846</v>
      </c>
      <c r="BZ89" s="55">
        <f t="shared" si="146"/>
        <v>3950.2509796095765</v>
      </c>
      <c r="CA89" s="55">
        <f t="shared" si="146"/>
        <v>4037.0693922740829</v>
      </c>
      <c r="CB89" s="55">
        <f t="shared" si="146"/>
        <v>4109.815373311505</v>
      </c>
      <c r="CC89" s="55">
        <f t="shared" si="146"/>
        <v>4191.9985504435344</v>
      </c>
      <c r="CD89" s="55">
        <f t="shared" si="146"/>
        <v>4275.8251285534689</v>
      </c>
      <c r="CE89" s="55">
        <f t="shared" si="146"/>
        <v>4369.7989931023776</v>
      </c>
      <c r="CF89" s="55">
        <f t="shared" si="146"/>
        <v>4448.5405959338577</v>
      </c>
      <c r="CG89" s="55">
        <f t="shared" si="146"/>
        <v>4537.4971953345921</v>
      </c>
      <c r="CH89" s="55">
        <f t="shared" si="146"/>
        <v>4628.2326425183901</v>
      </c>
      <c r="CI89" s="55">
        <f t="shared" si="146"/>
        <v>4729.9517012667066</v>
      </c>
      <c r="CJ89" s="55">
        <f t="shared" si="146"/>
        <v>4815.1830766368603</v>
      </c>
      <c r="CK89" s="55">
        <f t="shared" si="146"/>
        <v>4911.4713542758464</v>
      </c>
      <c r="CL89" s="55">
        <f t="shared" si="146"/>
        <v>5009.6850898388875</v>
      </c>
      <c r="CM89" s="55">
        <f t="shared" si="146"/>
        <v>5109.862786332872</v>
      </c>
      <c r="CN89" s="55">
        <f t="shared" si="146"/>
        <v>5212.0437167018163</v>
      </c>
      <c r="CO89" s="55">
        <f t="shared" si="146"/>
        <v>5316.2679392231421</v>
      </c>
    </row>
    <row r="90" spans="4:93" outlineLevel="1" x14ac:dyDescent="0.2">
      <c r="E90" s="96">
        <f t="shared" si="143"/>
        <v>43739</v>
      </c>
      <c r="H90" s="117" t="s">
        <v>8</v>
      </c>
      <c r="I90" s="112">
        <f t="shared" si="139"/>
        <v>218185.00217090867</v>
      </c>
      <c r="K90" s="55">
        <f t="shared" si="140"/>
        <v>357.33108888888887</v>
      </c>
      <c r="L90" s="55">
        <f t="shared" ref="L90:BW93" si="147" xml:space="preserve"> L74 * L$81</f>
        <v>1085.9288642033052</v>
      </c>
      <c r="M90" s="55">
        <f t="shared" si="147"/>
        <v>1100.0286459042811</v>
      </c>
      <c r="N90" s="55">
        <f t="shared" si="147"/>
        <v>1117.4002815083506</v>
      </c>
      <c r="O90" s="55">
        <f t="shared" si="147"/>
        <v>1139.8534348676508</v>
      </c>
      <c r="P90" s="55">
        <f t="shared" si="147"/>
        <v>1159.0422322728953</v>
      </c>
      <c r="Q90" s="55">
        <f t="shared" si="147"/>
        <v>1181.0654790079707</v>
      </c>
      <c r="R90" s="55">
        <f t="shared" si="147"/>
        <v>1204.1927340724696</v>
      </c>
      <c r="S90" s="55">
        <f t="shared" si="147"/>
        <v>1230.6584199881115</v>
      </c>
      <c r="T90" s="55">
        <f t="shared" si="147"/>
        <v>1252.8342721682418</v>
      </c>
      <c r="U90" s="55">
        <f t="shared" si="147"/>
        <v>1277.8869549664273</v>
      </c>
      <c r="V90" s="55">
        <f t="shared" si="147"/>
        <v>1303.4406113804607</v>
      </c>
      <c r="W90" s="55">
        <f t="shared" si="147"/>
        <v>1332.0875620341355</v>
      </c>
      <c r="X90" s="55">
        <f t="shared" si="147"/>
        <v>1356.091116868583</v>
      </c>
      <c r="Y90" s="55">
        <f t="shared" si="147"/>
        <v>1383.2086066683696</v>
      </c>
      <c r="Z90" s="55">
        <f t="shared" si="147"/>
        <v>1410.8683596272429</v>
      </c>
      <c r="AA90" s="55">
        <f t="shared" si="147"/>
        <v>1441.8763518013295</v>
      </c>
      <c r="AB90" s="55">
        <f t="shared" si="147"/>
        <v>1467.858245981098</v>
      </c>
      <c r="AC90" s="55">
        <f t="shared" si="147"/>
        <v>1497.2107212814601</v>
      </c>
      <c r="AD90" s="55">
        <f t="shared" si="147"/>
        <v>1527.1501523104268</v>
      </c>
      <c r="AE90" s="55">
        <f t="shared" si="147"/>
        <v>1560.7137797377284</v>
      </c>
      <c r="AF90" s="55">
        <f t="shared" si="147"/>
        <v>1588.8370652187568</v>
      </c>
      <c r="AG90" s="55">
        <f t="shared" si="147"/>
        <v>1620.6087303920256</v>
      </c>
      <c r="AH90" s="55">
        <f t="shared" si="147"/>
        <v>1653.0157273623554</v>
      </c>
      <c r="AI90" s="55">
        <f t="shared" si="147"/>
        <v>1689.3456219183838</v>
      </c>
      <c r="AJ90" s="55">
        <f t="shared" si="147"/>
        <v>1719.7867891702799</v>
      </c>
      <c r="AK90" s="55">
        <f t="shared" si="147"/>
        <v>1754.1770304549684</v>
      </c>
      <c r="AL90" s="55">
        <f t="shared" si="147"/>
        <v>1789.2549666929306</v>
      </c>
      <c r="AM90" s="55">
        <f t="shared" si="147"/>
        <v>1828.5791202371483</v>
      </c>
      <c r="AN90" s="55">
        <f t="shared" si="147"/>
        <v>1861.5292058266523</v>
      </c>
      <c r="AO90" s="55">
        <f t="shared" si="147"/>
        <v>1898.7538425955852</v>
      </c>
      <c r="AP90" s="55">
        <f t="shared" si="147"/>
        <v>1936.7228531719456</v>
      </c>
      <c r="AQ90" s="55">
        <f t="shared" si="147"/>
        <v>1979.2880483333126</v>
      </c>
      <c r="AR90" s="55">
        <f t="shared" si="147"/>
        <v>2014.9538337932311</v>
      </c>
      <c r="AS90" s="55">
        <f t="shared" si="147"/>
        <v>2055.2464729494422</v>
      </c>
      <c r="AT90" s="55">
        <f t="shared" si="147"/>
        <v>2096.3448361589517</v>
      </c>
      <c r="AU90" s="55">
        <f t="shared" si="147"/>
        <v>2142.4181950448078</v>
      </c>
      <c r="AV90" s="55">
        <f t="shared" si="147"/>
        <v>2181.0235045520503</v>
      </c>
      <c r="AW90" s="55">
        <f t="shared" si="147"/>
        <v>2224.637006552091</v>
      </c>
      <c r="AX90" s="55">
        <f t="shared" si="147"/>
        <v>2269.122639252575</v>
      </c>
      <c r="AY90" s="55">
        <f t="shared" si="147"/>
        <v>2318.9932997999395</v>
      </c>
      <c r="AZ90" s="55">
        <f t="shared" si="147"/>
        <v>2360.7804048063585</v>
      </c>
      <c r="BA90" s="55">
        <f t="shared" si="147"/>
        <v>2407.9884705111913</v>
      </c>
      <c r="BB90" s="55">
        <f t="shared" si="147"/>
        <v>2456.1405467063928</v>
      </c>
      <c r="BC90" s="55">
        <f t="shared" si="147"/>
        <v>2510.1214771957907</v>
      </c>
      <c r="BD90" s="55">
        <f t="shared" si="147"/>
        <v>2555.3526168267231</v>
      </c>
      <c r="BE90" s="55">
        <f t="shared" si="147"/>
        <v>2606.4515051386447</v>
      </c>
      <c r="BF90" s="55">
        <f t="shared" si="147"/>
        <v>2658.5722079623956</v>
      </c>
      <c r="BG90" s="55">
        <f t="shared" si="147"/>
        <v>2717.0021710813676</v>
      </c>
      <c r="BH90" s="55">
        <f t="shared" si="147"/>
        <v>2765.9611978432986</v>
      </c>
      <c r="BI90" s="55">
        <f t="shared" si="147"/>
        <v>2821.2715849080864</v>
      </c>
      <c r="BJ90" s="55">
        <f t="shared" si="147"/>
        <v>2877.6880030045613</v>
      </c>
      <c r="BK90" s="55">
        <f t="shared" si="147"/>
        <v>2940.933681786531</v>
      </c>
      <c r="BL90" s="55">
        <f t="shared" si="147"/>
        <v>2993.9278429116748</v>
      </c>
      <c r="BM90" s="55">
        <f t="shared" si="147"/>
        <v>3053.7968345535714</v>
      </c>
      <c r="BN90" s="55">
        <f t="shared" si="147"/>
        <v>3114.8630147545377</v>
      </c>
      <c r="BO90" s="55">
        <f t="shared" si="147"/>
        <v>3183.3213137345924</v>
      </c>
      <c r="BP90" s="55">
        <f t="shared" si="147"/>
        <v>3240.6831793413944</v>
      </c>
      <c r="BQ90" s="55">
        <f t="shared" si="147"/>
        <v>3305.4864893601612</v>
      </c>
      <c r="BR90" s="55">
        <f t="shared" si="147"/>
        <v>3371.5856585410206</v>
      </c>
      <c r="BS90" s="55">
        <f t="shared" si="147"/>
        <v>3445.686194569716</v>
      </c>
      <c r="BT90" s="55">
        <f t="shared" si="147"/>
        <v>3507.7757447396421</v>
      </c>
      <c r="BU90" s="55">
        <f t="shared" si="147"/>
        <v>3577.9200527398066</v>
      </c>
      <c r="BV90" s="55">
        <f t="shared" si="147"/>
        <v>3649.4670227978863</v>
      </c>
      <c r="BW90" s="55">
        <f t="shared" si="147"/>
        <v>3729.6748211444337</v>
      </c>
      <c r="BX90" s="55">
        <f t="shared" si="146"/>
        <v>3796.8817050127072</v>
      </c>
      <c r="BY90" s="55">
        <f t="shared" si="146"/>
        <v>3872.8072085617846</v>
      </c>
      <c r="BZ90" s="55">
        <f t="shared" si="146"/>
        <v>3950.2509796095765</v>
      </c>
      <c r="CA90" s="55">
        <f t="shared" si="146"/>
        <v>4037.0693922740829</v>
      </c>
      <c r="CB90" s="55">
        <f t="shared" si="146"/>
        <v>4109.815373311505</v>
      </c>
      <c r="CC90" s="55">
        <f t="shared" si="146"/>
        <v>4191.9985504435344</v>
      </c>
      <c r="CD90" s="55">
        <f t="shared" si="146"/>
        <v>4275.8251285534689</v>
      </c>
      <c r="CE90" s="55">
        <f t="shared" si="146"/>
        <v>4369.7989931023776</v>
      </c>
      <c r="CF90" s="55">
        <f t="shared" si="146"/>
        <v>4448.5405959338577</v>
      </c>
      <c r="CG90" s="55">
        <f t="shared" si="146"/>
        <v>4537.4971953345921</v>
      </c>
      <c r="CH90" s="55">
        <f t="shared" si="146"/>
        <v>4628.2326425183901</v>
      </c>
      <c r="CI90" s="55">
        <f t="shared" si="146"/>
        <v>4729.9517012667066</v>
      </c>
      <c r="CJ90" s="55">
        <f t="shared" si="146"/>
        <v>4815.1830766368603</v>
      </c>
      <c r="CK90" s="55">
        <f t="shared" si="146"/>
        <v>4911.4713542758464</v>
      </c>
      <c r="CL90" s="55">
        <f t="shared" si="146"/>
        <v>5009.6850898388875</v>
      </c>
      <c r="CM90" s="55">
        <f t="shared" si="146"/>
        <v>5109.862786332872</v>
      </c>
      <c r="CN90" s="55">
        <f t="shared" si="146"/>
        <v>5212.0437167018163</v>
      </c>
      <c r="CO90" s="55">
        <f t="shared" si="146"/>
        <v>5316.2679392231421</v>
      </c>
    </row>
    <row r="91" spans="4:93" outlineLevel="1" x14ac:dyDescent="0.2">
      <c r="E91" s="96">
        <f t="shared" si="143"/>
        <v>43770</v>
      </c>
      <c r="H91" s="117" t="s">
        <v>8</v>
      </c>
      <c r="I91" s="112">
        <f t="shared" si="139"/>
        <v>218274.3349431309</v>
      </c>
      <c r="K91" s="55">
        <f t="shared" si="140"/>
        <v>446.66386111111103</v>
      </c>
      <c r="L91" s="55">
        <f t="shared" si="147"/>
        <v>1085.9288642033052</v>
      </c>
      <c r="M91" s="55">
        <f t="shared" si="147"/>
        <v>1100.0286459042811</v>
      </c>
      <c r="N91" s="55">
        <f t="shared" si="147"/>
        <v>1117.4002815083506</v>
      </c>
      <c r="O91" s="55">
        <f t="shared" si="147"/>
        <v>1139.8534348676508</v>
      </c>
      <c r="P91" s="55">
        <f t="shared" si="147"/>
        <v>1159.0422322728953</v>
      </c>
      <c r="Q91" s="55">
        <f t="shared" si="147"/>
        <v>1181.0654790079707</v>
      </c>
      <c r="R91" s="55">
        <f t="shared" si="147"/>
        <v>1204.1927340724696</v>
      </c>
      <c r="S91" s="55">
        <f t="shared" si="147"/>
        <v>1230.6584199881115</v>
      </c>
      <c r="T91" s="55">
        <f t="shared" si="147"/>
        <v>1252.8342721682418</v>
      </c>
      <c r="U91" s="55">
        <f t="shared" si="147"/>
        <v>1277.8869549664273</v>
      </c>
      <c r="V91" s="55">
        <f t="shared" si="147"/>
        <v>1303.4406113804607</v>
      </c>
      <c r="W91" s="55">
        <f t="shared" si="147"/>
        <v>1332.0875620341355</v>
      </c>
      <c r="X91" s="55">
        <f t="shared" si="147"/>
        <v>1356.091116868583</v>
      </c>
      <c r="Y91" s="55">
        <f t="shared" si="147"/>
        <v>1383.2086066683696</v>
      </c>
      <c r="Z91" s="55">
        <f t="shared" si="147"/>
        <v>1410.8683596272429</v>
      </c>
      <c r="AA91" s="55">
        <f t="shared" si="147"/>
        <v>1441.8763518013295</v>
      </c>
      <c r="AB91" s="55">
        <f t="shared" si="147"/>
        <v>1467.858245981098</v>
      </c>
      <c r="AC91" s="55">
        <f t="shared" si="147"/>
        <v>1497.2107212814601</v>
      </c>
      <c r="AD91" s="55">
        <f t="shared" si="147"/>
        <v>1527.1501523104268</v>
      </c>
      <c r="AE91" s="55">
        <f t="shared" si="147"/>
        <v>1560.7137797377284</v>
      </c>
      <c r="AF91" s="55">
        <f t="shared" si="147"/>
        <v>1588.8370652187568</v>
      </c>
      <c r="AG91" s="55">
        <f t="shared" si="147"/>
        <v>1620.6087303920256</v>
      </c>
      <c r="AH91" s="55">
        <f t="shared" si="147"/>
        <v>1653.0157273623554</v>
      </c>
      <c r="AI91" s="55">
        <f t="shared" si="147"/>
        <v>1689.3456219183838</v>
      </c>
      <c r="AJ91" s="55">
        <f t="shared" si="147"/>
        <v>1719.7867891702799</v>
      </c>
      <c r="AK91" s="55">
        <f t="shared" si="147"/>
        <v>1754.1770304549684</v>
      </c>
      <c r="AL91" s="55">
        <f t="shared" si="147"/>
        <v>1789.2549666929306</v>
      </c>
      <c r="AM91" s="55">
        <f t="shared" si="147"/>
        <v>1828.5791202371483</v>
      </c>
      <c r="AN91" s="55">
        <f t="shared" si="147"/>
        <v>1861.5292058266523</v>
      </c>
      <c r="AO91" s="55">
        <f t="shared" si="147"/>
        <v>1898.7538425955852</v>
      </c>
      <c r="AP91" s="55">
        <f t="shared" si="147"/>
        <v>1936.7228531719456</v>
      </c>
      <c r="AQ91" s="55">
        <f t="shared" si="147"/>
        <v>1979.2880483333126</v>
      </c>
      <c r="AR91" s="55">
        <f t="shared" si="147"/>
        <v>2014.9538337932311</v>
      </c>
      <c r="AS91" s="55">
        <f t="shared" si="147"/>
        <v>2055.2464729494422</v>
      </c>
      <c r="AT91" s="55">
        <f t="shared" si="147"/>
        <v>2096.3448361589517</v>
      </c>
      <c r="AU91" s="55">
        <f t="shared" si="147"/>
        <v>2142.4181950448078</v>
      </c>
      <c r="AV91" s="55">
        <f t="shared" si="147"/>
        <v>2181.0235045520503</v>
      </c>
      <c r="AW91" s="55">
        <f t="shared" si="147"/>
        <v>2224.637006552091</v>
      </c>
      <c r="AX91" s="55">
        <f t="shared" si="147"/>
        <v>2269.122639252575</v>
      </c>
      <c r="AY91" s="55">
        <f t="shared" si="147"/>
        <v>2318.9932997999395</v>
      </c>
      <c r="AZ91" s="55">
        <f t="shared" si="147"/>
        <v>2360.7804048063585</v>
      </c>
      <c r="BA91" s="55">
        <f t="shared" si="147"/>
        <v>2407.9884705111913</v>
      </c>
      <c r="BB91" s="55">
        <f t="shared" si="147"/>
        <v>2456.1405467063928</v>
      </c>
      <c r="BC91" s="55">
        <f t="shared" si="147"/>
        <v>2510.1214771957907</v>
      </c>
      <c r="BD91" s="55">
        <f t="shared" si="147"/>
        <v>2555.3526168267231</v>
      </c>
      <c r="BE91" s="55">
        <f t="shared" si="147"/>
        <v>2606.4515051386447</v>
      </c>
      <c r="BF91" s="55">
        <f t="shared" si="147"/>
        <v>2658.5722079623956</v>
      </c>
      <c r="BG91" s="55">
        <f t="shared" si="147"/>
        <v>2717.0021710813676</v>
      </c>
      <c r="BH91" s="55">
        <f t="shared" si="147"/>
        <v>2765.9611978432986</v>
      </c>
      <c r="BI91" s="55">
        <f t="shared" si="147"/>
        <v>2821.2715849080864</v>
      </c>
      <c r="BJ91" s="55">
        <f t="shared" si="147"/>
        <v>2877.6880030045613</v>
      </c>
      <c r="BK91" s="55">
        <f t="shared" si="147"/>
        <v>2940.933681786531</v>
      </c>
      <c r="BL91" s="55">
        <f t="shared" si="147"/>
        <v>2993.9278429116748</v>
      </c>
      <c r="BM91" s="55">
        <f t="shared" si="147"/>
        <v>3053.7968345535714</v>
      </c>
      <c r="BN91" s="55">
        <f t="shared" si="147"/>
        <v>3114.8630147545377</v>
      </c>
      <c r="BO91" s="55">
        <f t="shared" si="147"/>
        <v>3183.3213137345924</v>
      </c>
      <c r="BP91" s="55">
        <f t="shared" si="147"/>
        <v>3240.6831793413944</v>
      </c>
      <c r="BQ91" s="55">
        <f t="shared" si="147"/>
        <v>3305.4864893601612</v>
      </c>
      <c r="BR91" s="55">
        <f t="shared" si="147"/>
        <v>3371.5856585410206</v>
      </c>
      <c r="BS91" s="55">
        <f t="shared" si="147"/>
        <v>3445.686194569716</v>
      </c>
      <c r="BT91" s="55">
        <f t="shared" si="147"/>
        <v>3507.7757447396421</v>
      </c>
      <c r="BU91" s="55">
        <f t="shared" si="147"/>
        <v>3577.9200527398066</v>
      </c>
      <c r="BV91" s="55">
        <f t="shared" si="147"/>
        <v>3649.4670227978863</v>
      </c>
      <c r="BW91" s="55">
        <f t="shared" si="147"/>
        <v>3729.6748211444337</v>
      </c>
      <c r="BX91" s="55">
        <f t="shared" si="146"/>
        <v>3796.8817050127072</v>
      </c>
      <c r="BY91" s="55">
        <f t="shared" si="146"/>
        <v>3872.8072085617846</v>
      </c>
      <c r="BZ91" s="55">
        <f t="shared" si="146"/>
        <v>3950.2509796095765</v>
      </c>
      <c r="CA91" s="55">
        <f t="shared" si="146"/>
        <v>4037.0693922740829</v>
      </c>
      <c r="CB91" s="55">
        <f t="shared" si="146"/>
        <v>4109.815373311505</v>
      </c>
      <c r="CC91" s="55">
        <f t="shared" si="146"/>
        <v>4191.9985504435344</v>
      </c>
      <c r="CD91" s="55">
        <f t="shared" si="146"/>
        <v>4275.8251285534689</v>
      </c>
      <c r="CE91" s="55">
        <f t="shared" si="146"/>
        <v>4369.7989931023776</v>
      </c>
      <c r="CF91" s="55">
        <f t="shared" si="146"/>
        <v>4448.5405959338577</v>
      </c>
      <c r="CG91" s="55">
        <f t="shared" si="146"/>
        <v>4537.4971953345921</v>
      </c>
      <c r="CH91" s="55">
        <f t="shared" si="146"/>
        <v>4628.2326425183901</v>
      </c>
      <c r="CI91" s="55">
        <f t="shared" si="146"/>
        <v>4729.9517012667066</v>
      </c>
      <c r="CJ91" s="55">
        <f t="shared" si="146"/>
        <v>4815.1830766368603</v>
      </c>
      <c r="CK91" s="55">
        <f t="shared" si="146"/>
        <v>4911.4713542758464</v>
      </c>
      <c r="CL91" s="55">
        <f t="shared" si="146"/>
        <v>5009.6850898388875</v>
      </c>
      <c r="CM91" s="55">
        <f t="shared" si="146"/>
        <v>5109.862786332872</v>
      </c>
      <c r="CN91" s="55">
        <f t="shared" si="146"/>
        <v>5212.0437167018163</v>
      </c>
      <c r="CO91" s="55">
        <f t="shared" si="146"/>
        <v>5316.2679392231421</v>
      </c>
    </row>
    <row r="92" spans="4:93" outlineLevel="1" x14ac:dyDescent="0.2">
      <c r="E92" s="96">
        <f t="shared" si="143"/>
        <v>43800</v>
      </c>
      <c r="H92" s="117" t="s">
        <v>8</v>
      </c>
      <c r="I92" s="112">
        <f t="shared" si="139"/>
        <v>218363.66771535311</v>
      </c>
      <c r="K92" s="55">
        <f t="shared" si="140"/>
        <v>535.99663333333319</v>
      </c>
      <c r="L92" s="55">
        <f t="shared" si="147"/>
        <v>1085.9288642033052</v>
      </c>
      <c r="M92" s="55">
        <f t="shared" si="147"/>
        <v>1100.0286459042811</v>
      </c>
      <c r="N92" s="55">
        <f t="shared" si="147"/>
        <v>1117.4002815083506</v>
      </c>
      <c r="O92" s="55">
        <f t="shared" si="147"/>
        <v>1139.8534348676508</v>
      </c>
      <c r="P92" s="55">
        <f t="shared" si="147"/>
        <v>1159.0422322728953</v>
      </c>
      <c r="Q92" s="55">
        <f t="shared" si="147"/>
        <v>1181.0654790079707</v>
      </c>
      <c r="R92" s="55">
        <f t="shared" si="147"/>
        <v>1204.1927340724696</v>
      </c>
      <c r="S92" s="55">
        <f t="shared" si="147"/>
        <v>1230.6584199881115</v>
      </c>
      <c r="T92" s="55">
        <f t="shared" si="147"/>
        <v>1252.8342721682418</v>
      </c>
      <c r="U92" s="55">
        <f t="shared" si="147"/>
        <v>1277.8869549664273</v>
      </c>
      <c r="V92" s="55">
        <f t="shared" si="147"/>
        <v>1303.4406113804607</v>
      </c>
      <c r="W92" s="55">
        <f t="shared" si="147"/>
        <v>1332.0875620341355</v>
      </c>
      <c r="X92" s="55">
        <f t="shared" si="147"/>
        <v>1356.091116868583</v>
      </c>
      <c r="Y92" s="55">
        <f t="shared" si="147"/>
        <v>1383.2086066683696</v>
      </c>
      <c r="Z92" s="55">
        <f t="shared" si="147"/>
        <v>1410.8683596272429</v>
      </c>
      <c r="AA92" s="55">
        <f t="shared" si="147"/>
        <v>1441.8763518013295</v>
      </c>
      <c r="AB92" s="55">
        <f t="shared" si="147"/>
        <v>1467.858245981098</v>
      </c>
      <c r="AC92" s="55">
        <f t="shared" si="147"/>
        <v>1497.2107212814601</v>
      </c>
      <c r="AD92" s="55">
        <f t="shared" si="147"/>
        <v>1527.1501523104268</v>
      </c>
      <c r="AE92" s="55">
        <f t="shared" si="147"/>
        <v>1560.7137797377284</v>
      </c>
      <c r="AF92" s="55">
        <f t="shared" si="147"/>
        <v>1588.8370652187568</v>
      </c>
      <c r="AG92" s="55">
        <f t="shared" si="147"/>
        <v>1620.6087303920256</v>
      </c>
      <c r="AH92" s="55">
        <f t="shared" si="147"/>
        <v>1653.0157273623554</v>
      </c>
      <c r="AI92" s="55">
        <f t="shared" si="147"/>
        <v>1689.3456219183838</v>
      </c>
      <c r="AJ92" s="55">
        <f t="shared" si="147"/>
        <v>1719.7867891702799</v>
      </c>
      <c r="AK92" s="55">
        <f t="shared" si="147"/>
        <v>1754.1770304549684</v>
      </c>
      <c r="AL92" s="55">
        <f t="shared" si="147"/>
        <v>1789.2549666929306</v>
      </c>
      <c r="AM92" s="55">
        <f t="shared" si="147"/>
        <v>1828.5791202371483</v>
      </c>
      <c r="AN92" s="55">
        <f t="shared" si="147"/>
        <v>1861.5292058266523</v>
      </c>
      <c r="AO92" s="55">
        <f t="shared" si="147"/>
        <v>1898.7538425955852</v>
      </c>
      <c r="AP92" s="55">
        <f t="shared" si="147"/>
        <v>1936.7228531719456</v>
      </c>
      <c r="AQ92" s="55">
        <f t="shared" si="147"/>
        <v>1979.2880483333126</v>
      </c>
      <c r="AR92" s="55">
        <f t="shared" si="147"/>
        <v>2014.9538337932311</v>
      </c>
      <c r="AS92" s="55">
        <f t="shared" si="147"/>
        <v>2055.2464729494422</v>
      </c>
      <c r="AT92" s="55">
        <f t="shared" si="147"/>
        <v>2096.3448361589517</v>
      </c>
      <c r="AU92" s="55">
        <f t="shared" si="147"/>
        <v>2142.4181950448078</v>
      </c>
      <c r="AV92" s="55">
        <f t="shared" si="147"/>
        <v>2181.0235045520503</v>
      </c>
      <c r="AW92" s="55">
        <f t="shared" si="147"/>
        <v>2224.637006552091</v>
      </c>
      <c r="AX92" s="55">
        <f t="shared" si="147"/>
        <v>2269.122639252575</v>
      </c>
      <c r="AY92" s="55">
        <f t="shared" si="147"/>
        <v>2318.9932997999395</v>
      </c>
      <c r="AZ92" s="55">
        <f t="shared" si="147"/>
        <v>2360.7804048063585</v>
      </c>
      <c r="BA92" s="55">
        <f t="shared" si="147"/>
        <v>2407.9884705111913</v>
      </c>
      <c r="BB92" s="55">
        <f t="shared" si="147"/>
        <v>2456.1405467063928</v>
      </c>
      <c r="BC92" s="55">
        <f t="shared" si="147"/>
        <v>2510.1214771957907</v>
      </c>
      <c r="BD92" s="55">
        <f t="shared" si="147"/>
        <v>2555.3526168267231</v>
      </c>
      <c r="BE92" s="55">
        <f t="shared" si="147"/>
        <v>2606.4515051386447</v>
      </c>
      <c r="BF92" s="55">
        <f t="shared" si="147"/>
        <v>2658.5722079623956</v>
      </c>
      <c r="BG92" s="55">
        <f t="shared" si="147"/>
        <v>2717.0021710813676</v>
      </c>
      <c r="BH92" s="55">
        <f t="shared" si="147"/>
        <v>2765.9611978432986</v>
      </c>
      <c r="BI92" s="55">
        <f t="shared" si="147"/>
        <v>2821.2715849080864</v>
      </c>
      <c r="BJ92" s="55">
        <f t="shared" si="147"/>
        <v>2877.6880030045613</v>
      </c>
      <c r="BK92" s="55">
        <f t="shared" si="147"/>
        <v>2940.933681786531</v>
      </c>
      <c r="BL92" s="55">
        <f t="shared" si="147"/>
        <v>2993.9278429116748</v>
      </c>
      <c r="BM92" s="55">
        <f t="shared" si="147"/>
        <v>3053.7968345535714</v>
      </c>
      <c r="BN92" s="55">
        <f t="shared" si="147"/>
        <v>3114.8630147545377</v>
      </c>
      <c r="BO92" s="55">
        <f t="shared" si="147"/>
        <v>3183.3213137345924</v>
      </c>
      <c r="BP92" s="55">
        <f t="shared" si="147"/>
        <v>3240.6831793413944</v>
      </c>
      <c r="BQ92" s="55">
        <f t="shared" si="147"/>
        <v>3305.4864893601612</v>
      </c>
      <c r="BR92" s="55">
        <f t="shared" si="147"/>
        <v>3371.5856585410206</v>
      </c>
      <c r="BS92" s="55">
        <f t="shared" si="147"/>
        <v>3445.686194569716</v>
      </c>
      <c r="BT92" s="55">
        <f t="shared" si="147"/>
        <v>3507.7757447396421</v>
      </c>
      <c r="BU92" s="55">
        <f t="shared" si="147"/>
        <v>3577.9200527398066</v>
      </c>
      <c r="BV92" s="55">
        <f t="shared" si="147"/>
        <v>3649.4670227978863</v>
      </c>
      <c r="BW92" s="55">
        <f t="shared" si="147"/>
        <v>3729.6748211444337</v>
      </c>
      <c r="BX92" s="55">
        <f t="shared" si="146"/>
        <v>3796.8817050127072</v>
      </c>
      <c r="BY92" s="55">
        <f t="shared" si="146"/>
        <v>3872.8072085617846</v>
      </c>
      <c r="BZ92" s="55">
        <f t="shared" si="146"/>
        <v>3950.2509796095765</v>
      </c>
      <c r="CA92" s="55">
        <f t="shared" si="146"/>
        <v>4037.0693922740829</v>
      </c>
      <c r="CB92" s="55">
        <f t="shared" si="146"/>
        <v>4109.815373311505</v>
      </c>
      <c r="CC92" s="55">
        <f t="shared" si="146"/>
        <v>4191.9985504435344</v>
      </c>
      <c r="CD92" s="55">
        <f t="shared" si="146"/>
        <v>4275.8251285534689</v>
      </c>
      <c r="CE92" s="55">
        <f t="shared" si="146"/>
        <v>4369.7989931023776</v>
      </c>
      <c r="CF92" s="55">
        <f t="shared" si="146"/>
        <v>4448.5405959338577</v>
      </c>
      <c r="CG92" s="55">
        <f t="shared" si="146"/>
        <v>4537.4971953345921</v>
      </c>
      <c r="CH92" s="55">
        <f t="shared" si="146"/>
        <v>4628.2326425183901</v>
      </c>
      <c r="CI92" s="55">
        <f t="shared" si="146"/>
        <v>4729.9517012667066</v>
      </c>
      <c r="CJ92" s="55">
        <f t="shared" si="146"/>
        <v>4815.1830766368603</v>
      </c>
      <c r="CK92" s="55">
        <f t="shared" si="146"/>
        <v>4911.4713542758464</v>
      </c>
      <c r="CL92" s="55">
        <f t="shared" si="146"/>
        <v>5009.6850898388875</v>
      </c>
      <c r="CM92" s="55">
        <f t="shared" si="146"/>
        <v>5109.862786332872</v>
      </c>
      <c r="CN92" s="55">
        <f t="shared" si="146"/>
        <v>5212.0437167018163</v>
      </c>
      <c r="CO92" s="55">
        <f t="shared" si="146"/>
        <v>5316.2679392231421</v>
      </c>
    </row>
    <row r="93" spans="4:93" outlineLevel="1" x14ac:dyDescent="0.2">
      <c r="E93" s="96">
        <f t="shared" si="143"/>
        <v>43831</v>
      </c>
      <c r="H93" s="117" t="s">
        <v>8</v>
      </c>
      <c r="I93" s="112">
        <f t="shared" si="139"/>
        <v>218453.00048757534</v>
      </c>
      <c r="K93" s="55">
        <f t="shared" si="140"/>
        <v>625.32940555555547</v>
      </c>
      <c r="L93" s="55">
        <f t="shared" si="147"/>
        <v>1085.9288642033052</v>
      </c>
      <c r="M93" s="55">
        <f t="shared" si="147"/>
        <v>1100.0286459042811</v>
      </c>
      <c r="N93" s="55">
        <f t="shared" si="147"/>
        <v>1117.4002815083506</v>
      </c>
      <c r="O93" s="55">
        <f t="shared" si="147"/>
        <v>1139.8534348676508</v>
      </c>
      <c r="P93" s="55">
        <f t="shared" si="147"/>
        <v>1159.0422322728953</v>
      </c>
      <c r="Q93" s="55">
        <f t="shared" si="147"/>
        <v>1181.0654790079707</v>
      </c>
      <c r="R93" s="55">
        <f t="shared" si="147"/>
        <v>1204.1927340724696</v>
      </c>
      <c r="S93" s="55">
        <f t="shared" si="147"/>
        <v>1230.6584199881115</v>
      </c>
      <c r="T93" s="55">
        <f t="shared" si="147"/>
        <v>1252.8342721682418</v>
      </c>
      <c r="U93" s="55">
        <f t="shared" si="147"/>
        <v>1277.8869549664273</v>
      </c>
      <c r="V93" s="55">
        <f t="shared" si="147"/>
        <v>1303.4406113804607</v>
      </c>
      <c r="W93" s="55">
        <f t="shared" si="147"/>
        <v>1332.0875620341355</v>
      </c>
      <c r="X93" s="55">
        <f t="shared" si="147"/>
        <v>1356.091116868583</v>
      </c>
      <c r="Y93" s="55">
        <f t="shared" si="147"/>
        <v>1383.2086066683696</v>
      </c>
      <c r="Z93" s="55">
        <f t="shared" si="147"/>
        <v>1410.8683596272429</v>
      </c>
      <c r="AA93" s="55">
        <f t="shared" si="147"/>
        <v>1441.8763518013295</v>
      </c>
      <c r="AB93" s="55">
        <f t="shared" si="147"/>
        <v>1467.858245981098</v>
      </c>
      <c r="AC93" s="55">
        <f t="shared" si="147"/>
        <v>1497.2107212814601</v>
      </c>
      <c r="AD93" s="55">
        <f t="shared" si="147"/>
        <v>1527.1501523104268</v>
      </c>
      <c r="AE93" s="55">
        <f t="shared" si="147"/>
        <v>1560.7137797377284</v>
      </c>
      <c r="AF93" s="55">
        <f t="shared" si="147"/>
        <v>1588.8370652187568</v>
      </c>
      <c r="AG93" s="55">
        <f t="shared" si="147"/>
        <v>1620.6087303920256</v>
      </c>
      <c r="AH93" s="55">
        <f t="shared" si="147"/>
        <v>1653.0157273623554</v>
      </c>
      <c r="AI93" s="55">
        <f t="shared" si="147"/>
        <v>1689.3456219183838</v>
      </c>
      <c r="AJ93" s="55">
        <f t="shared" si="147"/>
        <v>1719.7867891702799</v>
      </c>
      <c r="AK93" s="55">
        <f t="shared" si="147"/>
        <v>1754.1770304549684</v>
      </c>
      <c r="AL93" s="55">
        <f t="shared" si="147"/>
        <v>1789.2549666929306</v>
      </c>
      <c r="AM93" s="55">
        <f t="shared" si="147"/>
        <v>1828.5791202371483</v>
      </c>
      <c r="AN93" s="55">
        <f t="shared" si="147"/>
        <v>1861.5292058266523</v>
      </c>
      <c r="AO93" s="55">
        <f t="shared" si="147"/>
        <v>1898.7538425955852</v>
      </c>
      <c r="AP93" s="55">
        <f t="shared" si="147"/>
        <v>1936.7228531719456</v>
      </c>
      <c r="AQ93" s="55">
        <f t="shared" si="147"/>
        <v>1979.2880483333126</v>
      </c>
      <c r="AR93" s="55">
        <f t="shared" si="147"/>
        <v>2014.9538337932311</v>
      </c>
      <c r="AS93" s="55">
        <f t="shared" si="147"/>
        <v>2055.2464729494422</v>
      </c>
      <c r="AT93" s="55">
        <f t="shared" si="147"/>
        <v>2096.3448361589517</v>
      </c>
      <c r="AU93" s="55">
        <f t="shared" si="147"/>
        <v>2142.4181950448078</v>
      </c>
      <c r="AV93" s="55">
        <f t="shared" si="147"/>
        <v>2181.0235045520503</v>
      </c>
      <c r="AW93" s="55">
        <f t="shared" si="147"/>
        <v>2224.637006552091</v>
      </c>
      <c r="AX93" s="55">
        <f t="shared" si="147"/>
        <v>2269.122639252575</v>
      </c>
      <c r="AY93" s="55">
        <f t="shared" si="147"/>
        <v>2318.9932997999395</v>
      </c>
      <c r="AZ93" s="55">
        <f t="shared" si="147"/>
        <v>2360.7804048063585</v>
      </c>
      <c r="BA93" s="55">
        <f t="shared" si="147"/>
        <v>2407.9884705111913</v>
      </c>
      <c r="BB93" s="55">
        <f t="shared" si="147"/>
        <v>2456.1405467063928</v>
      </c>
      <c r="BC93" s="55">
        <f t="shared" si="147"/>
        <v>2510.1214771957907</v>
      </c>
      <c r="BD93" s="55">
        <f t="shared" si="147"/>
        <v>2555.3526168267231</v>
      </c>
      <c r="BE93" s="55">
        <f t="shared" si="147"/>
        <v>2606.4515051386447</v>
      </c>
      <c r="BF93" s="55">
        <f t="shared" si="147"/>
        <v>2658.5722079623956</v>
      </c>
      <c r="BG93" s="55">
        <f t="shared" si="147"/>
        <v>2717.0021710813676</v>
      </c>
      <c r="BH93" s="55">
        <f t="shared" si="147"/>
        <v>2765.9611978432986</v>
      </c>
      <c r="BI93" s="55">
        <f t="shared" si="147"/>
        <v>2821.2715849080864</v>
      </c>
      <c r="BJ93" s="55">
        <f t="shared" si="147"/>
        <v>2877.6880030045613</v>
      </c>
      <c r="BK93" s="55">
        <f t="shared" si="147"/>
        <v>2940.933681786531</v>
      </c>
      <c r="BL93" s="55">
        <f t="shared" si="147"/>
        <v>2993.9278429116748</v>
      </c>
      <c r="BM93" s="55">
        <f t="shared" si="147"/>
        <v>3053.7968345535714</v>
      </c>
      <c r="BN93" s="55">
        <f t="shared" si="147"/>
        <v>3114.8630147545377</v>
      </c>
      <c r="BO93" s="55">
        <f t="shared" si="147"/>
        <v>3183.3213137345924</v>
      </c>
      <c r="BP93" s="55">
        <f t="shared" si="147"/>
        <v>3240.6831793413944</v>
      </c>
      <c r="BQ93" s="55">
        <f t="shared" si="147"/>
        <v>3305.4864893601612</v>
      </c>
      <c r="BR93" s="55">
        <f t="shared" si="147"/>
        <v>3371.5856585410206</v>
      </c>
      <c r="BS93" s="55">
        <f t="shared" si="147"/>
        <v>3445.686194569716</v>
      </c>
      <c r="BT93" s="55">
        <f t="shared" si="147"/>
        <v>3507.7757447396421</v>
      </c>
      <c r="BU93" s="55">
        <f t="shared" si="147"/>
        <v>3577.9200527398066</v>
      </c>
      <c r="BV93" s="55">
        <f t="shared" si="147"/>
        <v>3649.4670227978863</v>
      </c>
      <c r="BW93" s="55">
        <f t="shared" ref="BW93:CO95" si="148" xml:space="preserve"> BW77 * BW$81</f>
        <v>3729.6748211444337</v>
      </c>
      <c r="BX93" s="55">
        <f t="shared" si="148"/>
        <v>3796.8817050127072</v>
      </c>
      <c r="BY93" s="55">
        <f t="shared" si="148"/>
        <v>3872.8072085617846</v>
      </c>
      <c r="BZ93" s="55">
        <f t="shared" si="148"/>
        <v>3950.2509796095765</v>
      </c>
      <c r="CA93" s="55">
        <f t="shared" si="148"/>
        <v>4037.0693922740829</v>
      </c>
      <c r="CB93" s="55">
        <f t="shared" si="148"/>
        <v>4109.815373311505</v>
      </c>
      <c r="CC93" s="55">
        <f t="shared" si="148"/>
        <v>4191.9985504435344</v>
      </c>
      <c r="CD93" s="55">
        <f t="shared" si="148"/>
        <v>4275.8251285534689</v>
      </c>
      <c r="CE93" s="55">
        <f t="shared" si="148"/>
        <v>4369.7989931023776</v>
      </c>
      <c r="CF93" s="55">
        <f t="shared" si="148"/>
        <v>4448.5405959338577</v>
      </c>
      <c r="CG93" s="55">
        <f t="shared" si="148"/>
        <v>4537.4971953345921</v>
      </c>
      <c r="CH93" s="55">
        <f t="shared" si="148"/>
        <v>4628.2326425183901</v>
      </c>
      <c r="CI93" s="55">
        <f t="shared" si="148"/>
        <v>4729.9517012667066</v>
      </c>
      <c r="CJ93" s="55">
        <f t="shared" si="148"/>
        <v>4815.1830766368603</v>
      </c>
      <c r="CK93" s="55">
        <f t="shared" si="148"/>
        <v>4911.4713542758464</v>
      </c>
      <c r="CL93" s="55">
        <f t="shared" si="148"/>
        <v>5009.6850898388875</v>
      </c>
      <c r="CM93" s="55">
        <f t="shared" si="148"/>
        <v>5109.862786332872</v>
      </c>
      <c r="CN93" s="55">
        <f t="shared" si="148"/>
        <v>5212.0437167018163</v>
      </c>
      <c r="CO93" s="55">
        <f t="shared" si="148"/>
        <v>5316.2679392231421</v>
      </c>
    </row>
    <row r="94" spans="4:93" outlineLevel="1" x14ac:dyDescent="0.2">
      <c r="E94" s="96">
        <f t="shared" si="143"/>
        <v>43862</v>
      </c>
      <c r="H94" s="117" t="s">
        <v>8</v>
      </c>
      <c r="I94" s="112">
        <f t="shared" si="139"/>
        <v>218542.33325979757</v>
      </c>
      <c r="K94" s="55">
        <f t="shared" si="140"/>
        <v>714.66217777777774</v>
      </c>
      <c r="L94" s="55">
        <f t="shared" ref="L94:BW95" si="149" xml:space="preserve"> L78 * L$81</f>
        <v>1085.9288642033052</v>
      </c>
      <c r="M94" s="55">
        <f t="shared" si="149"/>
        <v>1100.0286459042811</v>
      </c>
      <c r="N94" s="55">
        <f t="shared" si="149"/>
        <v>1117.4002815083506</v>
      </c>
      <c r="O94" s="55">
        <f t="shared" si="149"/>
        <v>1139.8534348676508</v>
      </c>
      <c r="P94" s="55">
        <f t="shared" si="149"/>
        <v>1159.0422322728953</v>
      </c>
      <c r="Q94" s="55">
        <f t="shared" si="149"/>
        <v>1181.0654790079707</v>
      </c>
      <c r="R94" s="55">
        <f t="shared" si="149"/>
        <v>1204.1927340724696</v>
      </c>
      <c r="S94" s="55">
        <f t="shared" si="149"/>
        <v>1230.6584199881115</v>
      </c>
      <c r="T94" s="55">
        <f t="shared" si="149"/>
        <v>1252.8342721682418</v>
      </c>
      <c r="U94" s="55">
        <f t="shared" si="149"/>
        <v>1277.8869549664273</v>
      </c>
      <c r="V94" s="55">
        <f t="shared" si="149"/>
        <v>1303.4406113804607</v>
      </c>
      <c r="W94" s="55">
        <f t="shared" si="149"/>
        <v>1332.0875620341355</v>
      </c>
      <c r="X94" s="55">
        <f t="shared" si="149"/>
        <v>1356.091116868583</v>
      </c>
      <c r="Y94" s="55">
        <f t="shared" si="149"/>
        <v>1383.2086066683696</v>
      </c>
      <c r="Z94" s="55">
        <f t="shared" si="149"/>
        <v>1410.8683596272429</v>
      </c>
      <c r="AA94" s="55">
        <f t="shared" si="149"/>
        <v>1441.8763518013295</v>
      </c>
      <c r="AB94" s="55">
        <f t="shared" si="149"/>
        <v>1467.858245981098</v>
      </c>
      <c r="AC94" s="55">
        <f t="shared" si="149"/>
        <v>1497.2107212814601</v>
      </c>
      <c r="AD94" s="55">
        <f t="shared" si="149"/>
        <v>1527.1501523104268</v>
      </c>
      <c r="AE94" s="55">
        <f t="shared" si="149"/>
        <v>1560.7137797377284</v>
      </c>
      <c r="AF94" s="55">
        <f t="shared" si="149"/>
        <v>1588.8370652187568</v>
      </c>
      <c r="AG94" s="55">
        <f t="shared" si="149"/>
        <v>1620.6087303920256</v>
      </c>
      <c r="AH94" s="55">
        <f t="shared" si="149"/>
        <v>1653.0157273623554</v>
      </c>
      <c r="AI94" s="55">
        <f t="shared" si="149"/>
        <v>1689.3456219183838</v>
      </c>
      <c r="AJ94" s="55">
        <f t="shared" si="149"/>
        <v>1719.7867891702799</v>
      </c>
      <c r="AK94" s="55">
        <f t="shared" si="149"/>
        <v>1754.1770304549684</v>
      </c>
      <c r="AL94" s="55">
        <f t="shared" si="149"/>
        <v>1789.2549666929306</v>
      </c>
      <c r="AM94" s="55">
        <f t="shared" si="149"/>
        <v>1828.5791202371483</v>
      </c>
      <c r="AN94" s="55">
        <f t="shared" si="149"/>
        <v>1861.5292058266523</v>
      </c>
      <c r="AO94" s="55">
        <f t="shared" si="149"/>
        <v>1898.7538425955852</v>
      </c>
      <c r="AP94" s="55">
        <f t="shared" si="149"/>
        <v>1936.7228531719456</v>
      </c>
      <c r="AQ94" s="55">
        <f t="shared" si="149"/>
        <v>1979.2880483333126</v>
      </c>
      <c r="AR94" s="55">
        <f t="shared" si="149"/>
        <v>2014.9538337932311</v>
      </c>
      <c r="AS94" s="55">
        <f t="shared" si="149"/>
        <v>2055.2464729494422</v>
      </c>
      <c r="AT94" s="55">
        <f t="shared" si="149"/>
        <v>2096.3448361589517</v>
      </c>
      <c r="AU94" s="55">
        <f t="shared" si="149"/>
        <v>2142.4181950448078</v>
      </c>
      <c r="AV94" s="55">
        <f t="shared" si="149"/>
        <v>2181.0235045520503</v>
      </c>
      <c r="AW94" s="55">
        <f t="shared" si="149"/>
        <v>2224.637006552091</v>
      </c>
      <c r="AX94" s="55">
        <f t="shared" si="149"/>
        <v>2269.122639252575</v>
      </c>
      <c r="AY94" s="55">
        <f t="shared" si="149"/>
        <v>2318.9932997999395</v>
      </c>
      <c r="AZ94" s="55">
        <f t="shared" si="149"/>
        <v>2360.7804048063585</v>
      </c>
      <c r="BA94" s="55">
        <f t="shared" si="149"/>
        <v>2407.9884705111913</v>
      </c>
      <c r="BB94" s="55">
        <f t="shared" si="149"/>
        <v>2456.1405467063928</v>
      </c>
      <c r="BC94" s="55">
        <f t="shared" si="149"/>
        <v>2510.1214771957907</v>
      </c>
      <c r="BD94" s="55">
        <f t="shared" si="149"/>
        <v>2555.3526168267231</v>
      </c>
      <c r="BE94" s="55">
        <f t="shared" si="149"/>
        <v>2606.4515051386447</v>
      </c>
      <c r="BF94" s="55">
        <f t="shared" si="149"/>
        <v>2658.5722079623956</v>
      </c>
      <c r="BG94" s="55">
        <f t="shared" si="149"/>
        <v>2717.0021710813676</v>
      </c>
      <c r="BH94" s="55">
        <f t="shared" si="149"/>
        <v>2765.9611978432986</v>
      </c>
      <c r="BI94" s="55">
        <f t="shared" si="149"/>
        <v>2821.2715849080864</v>
      </c>
      <c r="BJ94" s="55">
        <f t="shared" si="149"/>
        <v>2877.6880030045613</v>
      </c>
      <c r="BK94" s="55">
        <f t="shared" si="149"/>
        <v>2940.933681786531</v>
      </c>
      <c r="BL94" s="55">
        <f t="shared" si="149"/>
        <v>2993.9278429116748</v>
      </c>
      <c r="BM94" s="55">
        <f t="shared" si="149"/>
        <v>3053.7968345535714</v>
      </c>
      <c r="BN94" s="55">
        <f t="shared" si="149"/>
        <v>3114.8630147545377</v>
      </c>
      <c r="BO94" s="55">
        <f t="shared" si="149"/>
        <v>3183.3213137345924</v>
      </c>
      <c r="BP94" s="55">
        <f t="shared" si="149"/>
        <v>3240.6831793413944</v>
      </c>
      <c r="BQ94" s="55">
        <f t="shared" si="149"/>
        <v>3305.4864893601612</v>
      </c>
      <c r="BR94" s="55">
        <f t="shared" si="149"/>
        <v>3371.5856585410206</v>
      </c>
      <c r="BS94" s="55">
        <f t="shared" si="149"/>
        <v>3445.686194569716</v>
      </c>
      <c r="BT94" s="55">
        <f t="shared" si="149"/>
        <v>3507.7757447396421</v>
      </c>
      <c r="BU94" s="55">
        <f t="shared" si="149"/>
        <v>3577.9200527398066</v>
      </c>
      <c r="BV94" s="55">
        <f t="shared" si="149"/>
        <v>3649.4670227978863</v>
      </c>
      <c r="BW94" s="55">
        <f t="shared" si="149"/>
        <v>3729.6748211444337</v>
      </c>
      <c r="BX94" s="55">
        <f t="shared" si="148"/>
        <v>3796.8817050127072</v>
      </c>
      <c r="BY94" s="55">
        <f t="shared" si="148"/>
        <v>3872.8072085617846</v>
      </c>
      <c r="BZ94" s="55">
        <f t="shared" si="148"/>
        <v>3950.2509796095765</v>
      </c>
      <c r="CA94" s="55">
        <f t="shared" si="148"/>
        <v>4037.0693922740829</v>
      </c>
      <c r="CB94" s="55">
        <f t="shared" si="148"/>
        <v>4109.815373311505</v>
      </c>
      <c r="CC94" s="55">
        <f t="shared" si="148"/>
        <v>4191.9985504435344</v>
      </c>
      <c r="CD94" s="55">
        <f t="shared" si="148"/>
        <v>4275.8251285534689</v>
      </c>
      <c r="CE94" s="55">
        <f t="shared" si="148"/>
        <v>4369.7989931023776</v>
      </c>
      <c r="CF94" s="55">
        <f t="shared" si="148"/>
        <v>4448.5405959338577</v>
      </c>
      <c r="CG94" s="55">
        <f t="shared" si="148"/>
        <v>4537.4971953345921</v>
      </c>
      <c r="CH94" s="55">
        <f t="shared" si="148"/>
        <v>4628.2326425183901</v>
      </c>
      <c r="CI94" s="55">
        <f t="shared" si="148"/>
        <v>4729.9517012667066</v>
      </c>
      <c r="CJ94" s="55">
        <f t="shared" si="148"/>
        <v>4815.1830766368603</v>
      </c>
      <c r="CK94" s="55">
        <f t="shared" si="148"/>
        <v>4911.4713542758464</v>
      </c>
      <c r="CL94" s="55">
        <f t="shared" si="148"/>
        <v>5009.6850898388875</v>
      </c>
      <c r="CM94" s="55">
        <f t="shared" si="148"/>
        <v>5109.862786332872</v>
      </c>
      <c r="CN94" s="55">
        <f t="shared" si="148"/>
        <v>5212.0437167018163</v>
      </c>
      <c r="CO94" s="55">
        <f t="shared" si="148"/>
        <v>5316.2679392231421</v>
      </c>
    </row>
    <row r="95" spans="4:93" outlineLevel="1" x14ac:dyDescent="0.2">
      <c r="E95" s="96">
        <f t="shared" si="143"/>
        <v>43891</v>
      </c>
      <c r="H95" s="117" t="s">
        <v>8</v>
      </c>
      <c r="I95" s="112">
        <f xml:space="preserve"> SUM( K95:CO95 )</f>
        <v>218631.66603201977</v>
      </c>
      <c r="K95" s="55">
        <f t="shared" si="140"/>
        <v>803.99495000000002</v>
      </c>
      <c r="L95" s="55">
        <f t="shared" si="149"/>
        <v>1085.9288642033052</v>
      </c>
      <c r="M95" s="55">
        <f t="shared" si="149"/>
        <v>1100.0286459042811</v>
      </c>
      <c r="N95" s="55">
        <f t="shared" si="149"/>
        <v>1117.4002815083506</v>
      </c>
      <c r="O95" s="55">
        <f t="shared" si="149"/>
        <v>1139.8534348676508</v>
      </c>
      <c r="P95" s="55">
        <f t="shared" si="149"/>
        <v>1159.0422322728953</v>
      </c>
      <c r="Q95" s="55">
        <f t="shared" si="149"/>
        <v>1181.0654790079707</v>
      </c>
      <c r="R95" s="55">
        <f t="shared" si="149"/>
        <v>1204.1927340724696</v>
      </c>
      <c r="S95" s="55">
        <f t="shared" si="149"/>
        <v>1230.6584199881115</v>
      </c>
      <c r="T95" s="55">
        <f t="shared" si="149"/>
        <v>1252.8342721682418</v>
      </c>
      <c r="U95" s="55">
        <f t="shared" si="149"/>
        <v>1277.8869549664273</v>
      </c>
      <c r="V95" s="55">
        <f t="shared" si="149"/>
        <v>1303.4406113804607</v>
      </c>
      <c r="W95" s="55">
        <f t="shared" si="149"/>
        <v>1332.0875620341355</v>
      </c>
      <c r="X95" s="55">
        <f t="shared" si="149"/>
        <v>1356.091116868583</v>
      </c>
      <c r="Y95" s="55">
        <f t="shared" si="149"/>
        <v>1383.2086066683696</v>
      </c>
      <c r="Z95" s="55">
        <f t="shared" si="149"/>
        <v>1410.8683596272429</v>
      </c>
      <c r="AA95" s="55">
        <f t="shared" si="149"/>
        <v>1441.8763518013295</v>
      </c>
      <c r="AB95" s="55">
        <f t="shared" si="149"/>
        <v>1467.858245981098</v>
      </c>
      <c r="AC95" s="55">
        <f t="shared" si="149"/>
        <v>1497.2107212814601</v>
      </c>
      <c r="AD95" s="55">
        <f t="shared" si="149"/>
        <v>1527.1501523104268</v>
      </c>
      <c r="AE95" s="55">
        <f t="shared" si="149"/>
        <v>1560.7137797377284</v>
      </c>
      <c r="AF95" s="55">
        <f t="shared" si="149"/>
        <v>1588.8370652187568</v>
      </c>
      <c r="AG95" s="55">
        <f t="shared" si="149"/>
        <v>1620.6087303920256</v>
      </c>
      <c r="AH95" s="55">
        <f t="shared" si="149"/>
        <v>1653.0157273623554</v>
      </c>
      <c r="AI95" s="55">
        <f t="shared" si="149"/>
        <v>1689.3456219183838</v>
      </c>
      <c r="AJ95" s="55">
        <f t="shared" si="149"/>
        <v>1719.7867891702799</v>
      </c>
      <c r="AK95" s="55">
        <f t="shared" si="149"/>
        <v>1754.1770304549684</v>
      </c>
      <c r="AL95" s="55">
        <f t="shared" si="149"/>
        <v>1789.2549666929306</v>
      </c>
      <c r="AM95" s="55">
        <f t="shared" si="149"/>
        <v>1828.5791202371483</v>
      </c>
      <c r="AN95" s="55">
        <f t="shared" si="149"/>
        <v>1861.5292058266523</v>
      </c>
      <c r="AO95" s="55">
        <f t="shared" si="149"/>
        <v>1898.7538425955852</v>
      </c>
      <c r="AP95" s="55">
        <f t="shared" si="149"/>
        <v>1936.7228531719456</v>
      </c>
      <c r="AQ95" s="55">
        <f t="shared" si="149"/>
        <v>1979.2880483333126</v>
      </c>
      <c r="AR95" s="55">
        <f t="shared" si="149"/>
        <v>2014.9538337932311</v>
      </c>
      <c r="AS95" s="55">
        <f t="shared" si="149"/>
        <v>2055.2464729494422</v>
      </c>
      <c r="AT95" s="55">
        <f t="shared" si="149"/>
        <v>2096.3448361589517</v>
      </c>
      <c r="AU95" s="55">
        <f t="shared" si="149"/>
        <v>2142.4181950448078</v>
      </c>
      <c r="AV95" s="55">
        <f t="shared" si="149"/>
        <v>2181.0235045520503</v>
      </c>
      <c r="AW95" s="55">
        <f t="shared" si="149"/>
        <v>2224.637006552091</v>
      </c>
      <c r="AX95" s="55">
        <f t="shared" si="149"/>
        <v>2269.122639252575</v>
      </c>
      <c r="AY95" s="55">
        <f t="shared" si="149"/>
        <v>2318.9932997999395</v>
      </c>
      <c r="AZ95" s="55">
        <f t="shared" si="149"/>
        <v>2360.7804048063585</v>
      </c>
      <c r="BA95" s="55">
        <f t="shared" si="149"/>
        <v>2407.9884705111913</v>
      </c>
      <c r="BB95" s="55">
        <f t="shared" si="149"/>
        <v>2456.1405467063928</v>
      </c>
      <c r="BC95" s="55">
        <f t="shared" si="149"/>
        <v>2510.1214771957907</v>
      </c>
      <c r="BD95" s="55">
        <f t="shared" si="149"/>
        <v>2555.3526168267231</v>
      </c>
      <c r="BE95" s="55">
        <f t="shared" si="149"/>
        <v>2606.4515051386447</v>
      </c>
      <c r="BF95" s="55">
        <f t="shared" si="149"/>
        <v>2658.5722079623956</v>
      </c>
      <c r="BG95" s="55">
        <f t="shared" si="149"/>
        <v>2717.0021710813676</v>
      </c>
      <c r="BH95" s="55">
        <f t="shared" si="149"/>
        <v>2765.9611978432986</v>
      </c>
      <c r="BI95" s="55">
        <f t="shared" si="149"/>
        <v>2821.2715849080864</v>
      </c>
      <c r="BJ95" s="55">
        <f t="shared" si="149"/>
        <v>2877.6880030045613</v>
      </c>
      <c r="BK95" s="55">
        <f t="shared" si="149"/>
        <v>2940.933681786531</v>
      </c>
      <c r="BL95" s="55">
        <f t="shared" si="149"/>
        <v>2993.9278429116748</v>
      </c>
      <c r="BM95" s="55">
        <f t="shared" si="149"/>
        <v>3053.7968345535714</v>
      </c>
      <c r="BN95" s="55">
        <f t="shared" si="149"/>
        <v>3114.8630147545377</v>
      </c>
      <c r="BO95" s="55">
        <f t="shared" si="149"/>
        <v>3183.3213137345924</v>
      </c>
      <c r="BP95" s="55">
        <f t="shared" si="149"/>
        <v>3240.6831793413944</v>
      </c>
      <c r="BQ95" s="55">
        <f t="shared" si="149"/>
        <v>3305.4864893601612</v>
      </c>
      <c r="BR95" s="55">
        <f t="shared" si="149"/>
        <v>3371.5856585410206</v>
      </c>
      <c r="BS95" s="55">
        <f t="shared" si="149"/>
        <v>3445.686194569716</v>
      </c>
      <c r="BT95" s="55">
        <f t="shared" si="149"/>
        <v>3507.7757447396421</v>
      </c>
      <c r="BU95" s="55">
        <f t="shared" si="149"/>
        <v>3577.9200527398066</v>
      </c>
      <c r="BV95" s="55">
        <f t="shared" si="149"/>
        <v>3649.4670227978863</v>
      </c>
      <c r="BW95" s="55">
        <f t="shared" si="149"/>
        <v>3729.6748211444337</v>
      </c>
      <c r="BX95" s="55">
        <f t="shared" si="148"/>
        <v>3796.8817050127072</v>
      </c>
      <c r="BY95" s="55">
        <f t="shared" si="148"/>
        <v>3872.8072085617846</v>
      </c>
      <c r="BZ95" s="55">
        <f t="shared" si="148"/>
        <v>3950.2509796095765</v>
      </c>
      <c r="CA95" s="55">
        <f t="shared" si="148"/>
        <v>4037.0693922740829</v>
      </c>
      <c r="CB95" s="55">
        <f t="shared" si="148"/>
        <v>4109.815373311505</v>
      </c>
      <c r="CC95" s="55">
        <f t="shared" si="148"/>
        <v>4191.9985504435344</v>
      </c>
      <c r="CD95" s="55">
        <f t="shared" si="148"/>
        <v>4275.8251285534689</v>
      </c>
      <c r="CE95" s="55">
        <f t="shared" si="148"/>
        <v>4369.7989931023776</v>
      </c>
      <c r="CF95" s="55">
        <f t="shared" si="148"/>
        <v>4448.5405959338577</v>
      </c>
      <c r="CG95" s="55">
        <f t="shared" si="148"/>
        <v>4537.4971953345921</v>
      </c>
      <c r="CH95" s="55">
        <f t="shared" si="148"/>
        <v>4628.2326425183901</v>
      </c>
      <c r="CI95" s="55">
        <f t="shared" si="148"/>
        <v>4729.9517012667066</v>
      </c>
      <c r="CJ95" s="55">
        <f t="shared" si="148"/>
        <v>4815.1830766368603</v>
      </c>
      <c r="CK95" s="55">
        <f t="shared" si="148"/>
        <v>4911.4713542758464</v>
      </c>
      <c r="CL95" s="55">
        <f t="shared" si="148"/>
        <v>5009.6850898388875</v>
      </c>
      <c r="CM95" s="55">
        <f t="shared" si="148"/>
        <v>5109.862786332872</v>
      </c>
      <c r="CN95" s="55">
        <f t="shared" si="148"/>
        <v>5212.0437167018163</v>
      </c>
      <c r="CO95" s="55">
        <f t="shared" si="148"/>
        <v>5316.2679392231421</v>
      </c>
    </row>
    <row r="96" spans="4:93" ht="3.75" customHeight="1" outlineLevel="1" x14ac:dyDescent="0.2"/>
    <row r="97" spans="1:93" s="61" customFormat="1" outlineLevel="1" x14ac:dyDescent="0.2">
      <c r="A97" s="104"/>
      <c r="D97" s="105"/>
      <c r="E97" s="61" t="s">
        <v>125</v>
      </c>
      <c r="H97" s="121" t="s">
        <v>8</v>
      </c>
      <c r="I97" s="111">
        <f xml:space="preserve"> SUM( K97:CO97 )</f>
        <v>2617680.5455181869</v>
      </c>
      <c r="K97" s="106">
        <f>SUM(K84:K96)</f>
        <v>4019.9747499999994</v>
      </c>
      <c r="L97" s="106">
        <f t="shared" ref="L97:BW97" si="150">SUM(L84:L96)</f>
        <v>12759.66415438884</v>
      </c>
      <c r="M97" s="106">
        <f t="shared" si="150"/>
        <v>13200.343750851376</v>
      </c>
      <c r="N97" s="106">
        <f t="shared" si="150"/>
        <v>13408.80337810021</v>
      </c>
      <c r="O97" s="106">
        <f t="shared" si="150"/>
        <v>13678.241218411813</v>
      </c>
      <c r="P97" s="106">
        <f t="shared" si="150"/>
        <v>13908.506787274744</v>
      </c>
      <c r="Q97" s="106">
        <f t="shared" si="150"/>
        <v>14172.785748095652</v>
      </c>
      <c r="R97" s="106">
        <f t="shared" si="150"/>
        <v>14450.312808869632</v>
      </c>
      <c r="S97" s="106">
        <f t="shared" si="150"/>
        <v>14767.901039857335</v>
      </c>
      <c r="T97" s="106">
        <f t="shared" si="150"/>
        <v>15034.011266018902</v>
      </c>
      <c r="U97" s="106">
        <f t="shared" si="150"/>
        <v>15334.643459597124</v>
      </c>
      <c r="V97" s="106">
        <f t="shared" si="150"/>
        <v>15641.287336565532</v>
      </c>
      <c r="W97" s="106">
        <f t="shared" si="150"/>
        <v>15985.050744409627</v>
      </c>
      <c r="X97" s="106">
        <f t="shared" si="150"/>
        <v>16273.093402422999</v>
      </c>
      <c r="Y97" s="106">
        <f t="shared" si="150"/>
        <v>16598.503280020435</v>
      </c>
      <c r="Z97" s="106">
        <f t="shared" si="150"/>
        <v>16930.42031552691</v>
      </c>
      <c r="AA97" s="106">
        <f t="shared" si="150"/>
        <v>17302.516221615955</v>
      </c>
      <c r="AB97" s="106">
        <f t="shared" si="150"/>
        <v>17614.29895177318</v>
      </c>
      <c r="AC97" s="106">
        <f t="shared" si="150"/>
        <v>17966.528655377522</v>
      </c>
      <c r="AD97" s="106">
        <f t="shared" si="150"/>
        <v>18325.801827725121</v>
      </c>
      <c r="AE97" s="106">
        <f t="shared" si="150"/>
        <v>18728.565356852745</v>
      </c>
      <c r="AF97" s="106">
        <f t="shared" si="150"/>
        <v>19066.044782625082</v>
      </c>
      <c r="AG97" s="106">
        <f t="shared" si="150"/>
        <v>19447.304764704302</v>
      </c>
      <c r="AH97" s="106">
        <f t="shared" si="150"/>
        <v>19836.188728348265</v>
      </c>
      <c r="AI97" s="106">
        <f t="shared" si="150"/>
        <v>20272.147463020607</v>
      </c>
      <c r="AJ97" s="106">
        <f t="shared" si="150"/>
        <v>20637.441470043366</v>
      </c>
      <c r="AK97" s="106">
        <f t="shared" si="150"/>
        <v>21050.124365459622</v>
      </c>
      <c r="AL97" s="106">
        <f t="shared" si="150"/>
        <v>21471.059600315162</v>
      </c>
      <c r="AM97" s="106">
        <f t="shared" si="150"/>
        <v>21942.949442845773</v>
      </c>
      <c r="AN97" s="106">
        <f t="shared" si="150"/>
        <v>22338.350469919835</v>
      </c>
      <c r="AO97" s="106">
        <f t="shared" si="150"/>
        <v>22785.046111147025</v>
      </c>
      <c r="AP97" s="106">
        <f t="shared" si="150"/>
        <v>23240.67423806334</v>
      </c>
      <c r="AQ97" s="106">
        <f t="shared" si="150"/>
        <v>23751.456579999754</v>
      </c>
      <c r="AR97" s="106">
        <f t="shared" si="150"/>
        <v>24179.446005518777</v>
      </c>
      <c r="AS97" s="106">
        <f t="shared" si="150"/>
        <v>24662.957675393307</v>
      </c>
      <c r="AT97" s="106">
        <f t="shared" si="150"/>
        <v>25156.138033907413</v>
      </c>
      <c r="AU97" s="106">
        <f t="shared" si="150"/>
        <v>25709.018340537692</v>
      </c>
      <c r="AV97" s="106">
        <f t="shared" si="150"/>
        <v>26172.282054624597</v>
      </c>
      <c r="AW97" s="106">
        <f t="shared" si="150"/>
        <v>26695.644078625086</v>
      </c>
      <c r="AX97" s="106">
        <f t="shared" si="150"/>
        <v>27229.4716710309</v>
      </c>
      <c r="AY97" s="106">
        <f t="shared" si="150"/>
        <v>27827.919597599266</v>
      </c>
      <c r="AZ97" s="106">
        <f t="shared" si="150"/>
        <v>28329.364857676304</v>
      </c>
      <c r="BA97" s="106">
        <f t="shared" si="150"/>
        <v>28895.861646134294</v>
      </c>
      <c r="BB97" s="106">
        <f t="shared" si="150"/>
        <v>29473.686560476712</v>
      </c>
      <c r="BC97" s="106">
        <f t="shared" si="150"/>
        <v>30121.457726349483</v>
      </c>
      <c r="BD97" s="106">
        <f t="shared" si="150"/>
        <v>30664.231401920679</v>
      </c>
      <c r="BE97" s="106">
        <f t="shared" si="150"/>
        <v>31277.418061663735</v>
      </c>
      <c r="BF97" s="106">
        <f t="shared" si="150"/>
        <v>31902.866495548747</v>
      </c>
      <c r="BG97" s="106">
        <f t="shared" si="150"/>
        <v>32604.026052976409</v>
      </c>
      <c r="BH97" s="106">
        <f t="shared" si="150"/>
        <v>33191.534374119583</v>
      </c>
      <c r="BI97" s="106">
        <f t="shared" si="150"/>
        <v>33855.259018897028</v>
      </c>
      <c r="BJ97" s="106">
        <f t="shared" si="150"/>
        <v>34532.256036054736</v>
      </c>
      <c r="BK97" s="106">
        <f t="shared" si="150"/>
        <v>35291.204181438363</v>
      </c>
      <c r="BL97" s="106">
        <f t="shared" si="150"/>
        <v>35927.134114940098</v>
      </c>
      <c r="BM97" s="106">
        <f t="shared" si="150"/>
        <v>36645.562014642848</v>
      </c>
      <c r="BN97" s="106">
        <f t="shared" si="150"/>
        <v>37378.356177054455</v>
      </c>
      <c r="BO97" s="106">
        <f t="shared" si="150"/>
        <v>38199.855764815111</v>
      </c>
      <c r="BP97" s="106">
        <f t="shared" si="150"/>
        <v>38888.198152096731</v>
      </c>
      <c r="BQ97" s="106">
        <f t="shared" si="150"/>
        <v>39665.837872321943</v>
      </c>
      <c r="BR97" s="106">
        <f t="shared" si="150"/>
        <v>40459.027902492257</v>
      </c>
      <c r="BS97" s="106">
        <f t="shared" si="150"/>
        <v>41348.23433483659</v>
      </c>
      <c r="BT97" s="106">
        <f t="shared" si="150"/>
        <v>42093.308936875714</v>
      </c>
      <c r="BU97" s="106">
        <f t="shared" si="150"/>
        <v>42935.040632877681</v>
      </c>
      <c r="BV97" s="106">
        <f t="shared" si="150"/>
        <v>43793.604273574638</v>
      </c>
      <c r="BW97" s="106">
        <f t="shared" si="150"/>
        <v>44756.097853733219</v>
      </c>
      <c r="BX97" s="106">
        <f t="shared" ref="BX97:CO97" si="151">SUM(BX84:BX96)</f>
        <v>45562.580460152501</v>
      </c>
      <c r="BY97" s="106">
        <f t="shared" si="151"/>
        <v>46473.68650274141</v>
      </c>
      <c r="BZ97" s="106">
        <f t="shared" si="151"/>
        <v>47403.011755314918</v>
      </c>
      <c r="CA97" s="106">
        <f t="shared" si="151"/>
        <v>48444.832707288995</v>
      </c>
      <c r="CB97" s="106">
        <f t="shared" si="151"/>
        <v>49317.784479738046</v>
      </c>
      <c r="CC97" s="106">
        <f t="shared" si="151"/>
        <v>50303.982605322402</v>
      </c>
      <c r="CD97" s="106">
        <f t="shared" si="151"/>
        <v>51309.901542641637</v>
      </c>
      <c r="CE97" s="106">
        <f t="shared" si="151"/>
        <v>52437.587917228528</v>
      </c>
      <c r="CF97" s="106">
        <f t="shared" si="151"/>
        <v>53382.487151206304</v>
      </c>
      <c r="CG97" s="106">
        <f t="shared" si="151"/>
        <v>54449.96634401512</v>
      </c>
      <c r="CH97" s="106">
        <f t="shared" si="151"/>
        <v>55538.791710220692</v>
      </c>
      <c r="CI97" s="106">
        <f t="shared" si="151"/>
        <v>56759.420415200475</v>
      </c>
      <c r="CJ97" s="106">
        <f t="shared" si="151"/>
        <v>57782.196919642309</v>
      </c>
      <c r="CK97" s="106">
        <f t="shared" si="151"/>
        <v>58937.65625131016</v>
      </c>
      <c r="CL97" s="106">
        <f t="shared" si="151"/>
        <v>60116.22107806665</v>
      </c>
      <c r="CM97" s="106">
        <f t="shared" si="151"/>
        <v>61318.353435994468</v>
      </c>
      <c r="CN97" s="106">
        <f t="shared" si="151"/>
        <v>62544.524600421799</v>
      </c>
      <c r="CO97" s="106">
        <f t="shared" si="151"/>
        <v>63795.21527067772</v>
      </c>
    </row>
    <row r="98" spans="1:93" outlineLevel="1" x14ac:dyDescent="0.2">
      <c r="E98" s="18" t="str">
        <f xml:space="preserve"> UserInput!E37</f>
        <v>Occupancy once development complete</v>
      </c>
      <c r="G98" s="60">
        <f xml:space="preserve"> UserInput!G37</f>
        <v>0.98</v>
      </c>
      <c r="H98" s="119" t="str">
        <f xml:space="preserve"> UserInput!H37</f>
        <v>%</v>
      </c>
      <c r="I98" s="80"/>
    </row>
    <row r="99" spans="1:93" s="61" customFormat="1" outlineLevel="1" x14ac:dyDescent="0.2">
      <c r="A99" s="104"/>
      <c r="D99" s="105"/>
      <c r="E99" s="61" t="s">
        <v>140</v>
      </c>
      <c r="H99" s="123" t="s">
        <v>8</v>
      </c>
      <c r="I99" s="111">
        <f xml:space="preserve"> SUM( K99:CO99 )</f>
        <v>2565662.5273859105</v>
      </c>
      <c r="K99" s="106">
        <f t="shared" ref="K99:AP99" si="152" xml:space="preserve"> IF( K68 = 1, K97 * $G$98, K97 )</f>
        <v>4019.9747499999994</v>
      </c>
      <c r="L99" s="106">
        <f t="shared" si="152"/>
        <v>12759.66415438884</v>
      </c>
      <c r="M99" s="106">
        <f t="shared" si="152"/>
        <v>12936.336875834348</v>
      </c>
      <c r="N99" s="106">
        <f t="shared" si="152"/>
        <v>13140.627310538206</v>
      </c>
      <c r="O99" s="106">
        <f t="shared" si="152"/>
        <v>13404.676394043576</v>
      </c>
      <c r="P99" s="106">
        <f t="shared" si="152"/>
        <v>13630.336651529249</v>
      </c>
      <c r="Q99" s="106">
        <f t="shared" si="152"/>
        <v>13889.330033133738</v>
      </c>
      <c r="R99" s="106">
        <f t="shared" si="152"/>
        <v>14161.30655269224</v>
      </c>
      <c r="S99" s="106">
        <f t="shared" si="152"/>
        <v>14472.543019060189</v>
      </c>
      <c r="T99" s="106">
        <f t="shared" si="152"/>
        <v>14733.331040698524</v>
      </c>
      <c r="U99" s="106">
        <f t="shared" si="152"/>
        <v>15027.950590405182</v>
      </c>
      <c r="V99" s="106">
        <f t="shared" si="152"/>
        <v>15328.461589834222</v>
      </c>
      <c r="W99" s="106">
        <f t="shared" si="152"/>
        <v>15665.349729521435</v>
      </c>
      <c r="X99" s="106">
        <f t="shared" si="152"/>
        <v>15947.631534374539</v>
      </c>
      <c r="Y99" s="106">
        <f t="shared" si="152"/>
        <v>16266.533214420026</v>
      </c>
      <c r="Z99" s="106">
        <f t="shared" si="152"/>
        <v>16591.811909216372</v>
      </c>
      <c r="AA99" s="106">
        <f t="shared" si="152"/>
        <v>16956.465897183636</v>
      </c>
      <c r="AB99" s="106">
        <f t="shared" si="152"/>
        <v>17262.012972737717</v>
      </c>
      <c r="AC99" s="106">
        <f t="shared" si="152"/>
        <v>17607.19808226997</v>
      </c>
      <c r="AD99" s="106">
        <f t="shared" si="152"/>
        <v>17959.28579117062</v>
      </c>
      <c r="AE99" s="106">
        <f t="shared" si="152"/>
        <v>18353.994049715689</v>
      </c>
      <c r="AF99" s="106">
        <f t="shared" si="152"/>
        <v>18684.723886972581</v>
      </c>
      <c r="AG99" s="106">
        <f t="shared" si="152"/>
        <v>19058.358669410216</v>
      </c>
      <c r="AH99" s="106">
        <f t="shared" si="152"/>
        <v>19439.464953781298</v>
      </c>
      <c r="AI99" s="106">
        <f t="shared" si="152"/>
        <v>19866.704513760193</v>
      </c>
      <c r="AJ99" s="106">
        <f t="shared" si="152"/>
        <v>20224.692640642497</v>
      </c>
      <c r="AK99" s="106">
        <f t="shared" si="152"/>
        <v>20629.121878150429</v>
      </c>
      <c r="AL99" s="106">
        <f t="shared" si="152"/>
        <v>21041.63840830886</v>
      </c>
      <c r="AM99" s="106">
        <f t="shared" si="152"/>
        <v>21504.090453988858</v>
      </c>
      <c r="AN99" s="106">
        <f t="shared" si="152"/>
        <v>21891.583460521437</v>
      </c>
      <c r="AO99" s="106">
        <f t="shared" si="152"/>
        <v>22329.345188924082</v>
      </c>
      <c r="AP99" s="106">
        <f t="shared" si="152"/>
        <v>22775.860753302073</v>
      </c>
      <c r="AQ99" s="106">
        <f t="shared" ref="AQ99:BV99" si="153" xml:space="preserve"> IF( AQ68 = 1, AQ97 * $G$98, AQ97 )</f>
        <v>23276.427448399758</v>
      </c>
      <c r="AR99" s="106">
        <f t="shared" si="153"/>
        <v>23695.857085408403</v>
      </c>
      <c r="AS99" s="106">
        <f t="shared" si="153"/>
        <v>24169.698521885439</v>
      </c>
      <c r="AT99" s="106">
        <f t="shared" si="153"/>
        <v>24653.015273229263</v>
      </c>
      <c r="AU99" s="106">
        <f t="shared" si="153"/>
        <v>25194.837973726939</v>
      </c>
      <c r="AV99" s="106">
        <f t="shared" si="153"/>
        <v>25648.836413532103</v>
      </c>
      <c r="AW99" s="106">
        <f t="shared" si="153"/>
        <v>26161.731197052584</v>
      </c>
      <c r="AX99" s="106">
        <f t="shared" si="153"/>
        <v>26684.882237610283</v>
      </c>
      <c r="AY99" s="106">
        <f t="shared" si="153"/>
        <v>27271.361205647281</v>
      </c>
      <c r="AZ99" s="106">
        <f t="shared" si="153"/>
        <v>27762.777560522776</v>
      </c>
      <c r="BA99" s="106">
        <f t="shared" si="153"/>
        <v>28317.944413211608</v>
      </c>
      <c r="BB99" s="106">
        <f t="shared" si="153"/>
        <v>28884.212829267177</v>
      </c>
      <c r="BC99" s="106">
        <f t="shared" si="153"/>
        <v>29519.028571822491</v>
      </c>
      <c r="BD99" s="106">
        <f t="shared" si="153"/>
        <v>30050.946773882264</v>
      </c>
      <c r="BE99" s="106">
        <f t="shared" si="153"/>
        <v>30651.869700430459</v>
      </c>
      <c r="BF99" s="106">
        <f t="shared" si="153"/>
        <v>31264.809165637773</v>
      </c>
      <c r="BG99" s="106">
        <f t="shared" si="153"/>
        <v>31951.945531916881</v>
      </c>
      <c r="BH99" s="106">
        <f t="shared" si="153"/>
        <v>32527.703686637189</v>
      </c>
      <c r="BI99" s="106">
        <f t="shared" si="153"/>
        <v>33178.153838519087</v>
      </c>
      <c r="BJ99" s="106">
        <f t="shared" si="153"/>
        <v>33841.610915333644</v>
      </c>
      <c r="BK99" s="106">
        <f t="shared" si="153"/>
        <v>34585.380097809597</v>
      </c>
      <c r="BL99" s="106">
        <f t="shared" si="153"/>
        <v>35208.591432641297</v>
      </c>
      <c r="BM99" s="106">
        <f t="shared" si="153"/>
        <v>35912.65077434999</v>
      </c>
      <c r="BN99" s="106">
        <f t="shared" si="153"/>
        <v>36630.789053513363</v>
      </c>
      <c r="BO99" s="106">
        <f t="shared" si="153"/>
        <v>37435.858649518806</v>
      </c>
      <c r="BP99" s="106">
        <f t="shared" si="153"/>
        <v>38110.434189054795</v>
      </c>
      <c r="BQ99" s="106">
        <f t="shared" si="153"/>
        <v>38872.521114875504</v>
      </c>
      <c r="BR99" s="106">
        <f t="shared" si="153"/>
        <v>39649.847344442409</v>
      </c>
      <c r="BS99" s="106">
        <f t="shared" si="153"/>
        <v>40521.26964813986</v>
      </c>
      <c r="BT99" s="106">
        <f t="shared" si="153"/>
        <v>41251.442758138197</v>
      </c>
      <c r="BU99" s="106">
        <f t="shared" si="153"/>
        <v>42076.339820220128</v>
      </c>
      <c r="BV99" s="106">
        <f t="shared" si="153"/>
        <v>42917.732188103146</v>
      </c>
      <c r="BW99" s="106">
        <f t="shared" ref="BW99:CO99" si="154" xml:space="preserve"> IF( BW68 = 1, BW97 * $G$98, BW97 )</f>
        <v>43860.975896658558</v>
      </c>
      <c r="BX99" s="106">
        <f t="shared" si="154"/>
        <v>44651.328850949452</v>
      </c>
      <c r="BY99" s="106">
        <f t="shared" si="154"/>
        <v>45544.21277268658</v>
      </c>
      <c r="BZ99" s="106">
        <f t="shared" si="154"/>
        <v>46454.951520208619</v>
      </c>
      <c r="CA99" s="106">
        <f t="shared" si="154"/>
        <v>47475.936053143218</v>
      </c>
      <c r="CB99" s="106">
        <f t="shared" si="154"/>
        <v>48331.428790143284</v>
      </c>
      <c r="CC99" s="106">
        <f t="shared" si="154"/>
        <v>49297.902953215955</v>
      </c>
      <c r="CD99" s="106">
        <f t="shared" si="154"/>
        <v>50283.703511788801</v>
      </c>
      <c r="CE99" s="106">
        <f t="shared" si="154"/>
        <v>51388.836158883954</v>
      </c>
      <c r="CF99" s="106">
        <f t="shared" si="154"/>
        <v>52314.837408182175</v>
      </c>
      <c r="CG99" s="106">
        <f t="shared" si="154"/>
        <v>53360.967017134819</v>
      </c>
      <c r="CH99" s="106">
        <f t="shared" si="154"/>
        <v>54428.015876016274</v>
      </c>
      <c r="CI99" s="106">
        <f t="shared" si="154"/>
        <v>55624.232006896462</v>
      </c>
      <c r="CJ99" s="106">
        <f t="shared" si="154"/>
        <v>56626.552981249464</v>
      </c>
      <c r="CK99" s="106">
        <f t="shared" si="154"/>
        <v>57758.903126283956</v>
      </c>
      <c r="CL99" s="106">
        <f t="shared" si="154"/>
        <v>58913.896656505312</v>
      </c>
      <c r="CM99" s="106">
        <f t="shared" si="154"/>
        <v>60091.986367274578</v>
      </c>
      <c r="CN99" s="106">
        <f t="shared" si="154"/>
        <v>61293.63410841336</v>
      </c>
      <c r="CO99" s="106">
        <f t="shared" si="154"/>
        <v>62519.310965264165</v>
      </c>
    </row>
    <row r="100" spans="1:93" ht="3.75" customHeight="1" outlineLevel="1" x14ac:dyDescent="0.2"/>
    <row r="101" spans="1:93" s="28" customFormat="1" outlineLevel="1" x14ac:dyDescent="0.2">
      <c r="A101" s="180"/>
      <c r="D101" s="39"/>
      <c r="E101" s="28" t="str">
        <f xml:space="preserve"> E50</f>
        <v>Annual income from site - inflated</v>
      </c>
      <c r="H101" s="181" t="s">
        <v>8</v>
      </c>
      <c r="I101" s="111">
        <f xml:space="preserve"> SUM( K101:CO101 )</f>
        <v>2626795.9721842376</v>
      </c>
      <c r="K101" s="306">
        <f t="shared" ref="K101:AP101" si="155" xml:space="preserve"> K50</f>
        <v>12863.9192</v>
      </c>
      <c r="L101" s="306">
        <f t="shared" si="155"/>
        <v>13031.146370439663</v>
      </c>
      <c r="M101" s="306">
        <f t="shared" si="155"/>
        <v>13200.343750851374</v>
      </c>
      <c r="N101" s="306">
        <f t="shared" si="155"/>
        <v>13408.803378100207</v>
      </c>
      <c r="O101" s="306">
        <f t="shared" si="155"/>
        <v>13678.241218411809</v>
      </c>
      <c r="P101" s="306">
        <f t="shared" si="155"/>
        <v>13908.506787274742</v>
      </c>
      <c r="Q101" s="306">
        <f t="shared" si="155"/>
        <v>14172.785748095648</v>
      </c>
      <c r="R101" s="306">
        <f t="shared" si="155"/>
        <v>14450.312808869636</v>
      </c>
      <c r="S101" s="306">
        <f t="shared" si="155"/>
        <v>14767.901039857339</v>
      </c>
      <c r="T101" s="306">
        <f t="shared" si="155"/>
        <v>15034.011266018902</v>
      </c>
      <c r="U101" s="306">
        <f t="shared" si="155"/>
        <v>15334.643459597128</v>
      </c>
      <c r="V101" s="306">
        <f t="shared" si="155"/>
        <v>15641.287336565529</v>
      </c>
      <c r="W101" s="306">
        <f t="shared" si="155"/>
        <v>15985.050744409626</v>
      </c>
      <c r="X101" s="306">
        <f t="shared" si="155"/>
        <v>16273.093402422995</v>
      </c>
      <c r="Y101" s="306">
        <f t="shared" si="155"/>
        <v>16598.503280020435</v>
      </c>
      <c r="Z101" s="306">
        <f t="shared" si="155"/>
        <v>16930.420315526913</v>
      </c>
      <c r="AA101" s="306">
        <f t="shared" si="155"/>
        <v>17302.516221615955</v>
      </c>
      <c r="AB101" s="306">
        <f t="shared" si="155"/>
        <v>17614.298951773177</v>
      </c>
      <c r="AC101" s="306">
        <f t="shared" si="155"/>
        <v>17966.528655377522</v>
      </c>
      <c r="AD101" s="306">
        <f t="shared" si="155"/>
        <v>18325.801827725121</v>
      </c>
      <c r="AE101" s="306">
        <f t="shared" si="155"/>
        <v>18728.565356852741</v>
      </c>
      <c r="AF101" s="306">
        <f t="shared" si="155"/>
        <v>19066.044782625082</v>
      </c>
      <c r="AG101" s="306">
        <f t="shared" si="155"/>
        <v>19447.304764704306</v>
      </c>
      <c r="AH101" s="306">
        <f t="shared" si="155"/>
        <v>19836.188728348265</v>
      </c>
      <c r="AI101" s="306">
        <f t="shared" si="155"/>
        <v>20272.147463020607</v>
      </c>
      <c r="AJ101" s="306">
        <f t="shared" si="155"/>
        <v>20637.441470043359</v>
      </c>
      <c r="AK101" s="306">
        <f t="shared" si="155"/>
        <v>21050.124365459622</v>
      </c>
      <c r="AL101" s="306">
        <f t="shared" si="155"/>
        <v>21471.059600315166</v>
      </c>
      <c r="AM101" s="306">
        <f t="shared" si="155"/>
        <v>21942.94944284578</v>
      </c>
      <c r="AN101" s="306">
        <f t="shared" si="155"/>
        <v>22338.350469919827</v>
      </c>
      <c r="AO101" s="306">
        <f t="shared" si="155"/>
        <v>22785.046111147021</v>
      </c>
      <c r="AP101" s="306">
        <f t="shared" si="155"/>
        <v>23240.674238063348</v>
      </c>
      <c r="AQ101" s="306">
        <f t="shared" ref="AQ101:BV101" si="156" xml:space="preserve"> AQ50</f>
        <v>23751.456579999751</v>
      </c>
      <c r="AR101" s="306">
        <f t="shared" si="156"/>
        <v>24179.446005518774</v>
      </c>
      <c r="AS101" s="306">
        <f t="shared" si="156"/>
        <v>24662.957675393307</v>
      </c>
      <c r="AT101" s="306">
        <f t="shared" si="156"/>
        <v>25156.13803390742</v>
      </c>
      <c r="AU101" s="306">
        <f t="shared" si="156"/>
        <v>25709.018340537692</v>
      </c>
      <c r="AV101" s="306">
        <f t="shared" si="156"/>
        <v>26172.282054624604</v>
      </c>
      <c r="AW101" s="306">
        <f t="shared" si="156"/>
        <v>26695.644078625093</v>
      </c>
      <c r="AX101" s="306">
        <f t="shared" si="156"/>
        <v>27229.4716710309</v>
      </c>
      <c r="AY101" s="306">
        <f t="shared" si="156"/>
        <v>27827.919597599273</v>
      </c>
      <c r="AZ101" s="306">
        <f t="shared" si="156"/>
        <v>28329.364857676301</v>
      </c>
      <c r="BA101" s="306">
        <f t="shared" si="156"/>
        <v>28895.861646134297</v>
      </c>
      <c r="BB101" s="306">
        <f t="shared" si="156"/>
        <v>29473.686560476715</v>
      </c>
      <c r="BC101" s="306">
        <f t="shared" si="156"/>
        <v>30121.457726349487</v>
      </c>
      <c r="BD101" s="306">
        <f t="shared" si="156"/>
        <v>30664.231401920675</v>
      </c>
      <c r="BE101" s="306">
        <f t="shared" si="156"/>
        <v>31277.418061663739</v>
      </c>
      <c r="BF101" s="306">
        <f t="shared" si="156"/>
        <v>31902.866495548747</v>
      </c>
      <c r="BG101" s="306">
        <f t="shared" si="156"/>
        <v>32604.026052976413</v>
      </c>
      <c r="BH101" s="306">
        <f t="shared" si="156"/>
        <v>33191.534374119583</v>
      </c>
      <c r="BI101" s="306">
        <f t="shared" si="156"/>
        <v>33855.259018897035</v>
      </c>
      <c r="BJ101" s="306">
        <f t="shared" si="156"/>
        <v>34532.256036054736</v>
      </c>
      <c r="BK101" s="306">
        <f t="shared" si="156"/>
        <v>35291.20418143837</v>
      </c>
      <c r="BL101" s="306">
        <f t="shared" si="156"/>
        <v>35927.134114940098</v>
      </c>
      <c r="BM101" s="306">
        <f t="shared" si="156"/>
        <v>36645.562014642856</v>
      </c>
      <c r="BN101" s="306">
        <f t="shared" si="156"/>
        <v>37378.356177054455</v>
      </c>
      <c r="BO101" s="306">
        <f t="shared" si="156"/>
        <v>38199.855764815111</v>
      </c>
      <c r="BP101" s="306">
        <f t="shared" si="156"/>
        <v>38888.198152096731</v>
      </c>
      <c r="BQ101" s="306">
        <f t="shared" si="156"/>
        <v>39665.837872321936</v>
      </c>
      <c r="BR101" s="306">
        <f t="shared" si="156"/>
        <v>40459.027902492249</v>
      </c>
      <c r="BS101" s="306">
        <f t="shared" si="156"/>
        <v>41348.23433483659</v>
      </c>
      <c r="BT101" s="306">
        <f t="shared" si="156"/>
        <v>42093.308936875706</v>
      </c>
      <c r="BU101" s="306">
        <f t="shared" si="156"/>
        <v>42935.040632877681</v>
      </c>
      <c r="BV101" s="306">
        <f t="shared" si="156"/>
        <v>43793.604273574638</v>
      </c>
      <c r="BW101" s="306">
        <f t="shared" ref="BW101:CO101" si="157" xml:space="preserve"> BW50</f>
        <v>44756.097853733205</v>
      </c>
      <c r="BX101" s="306">
        <f t="shared" si="157"/>
        <v>45562.580460152487</v>
      </c>
      <c r="BY101" s="306">
        <f t="shared" si="157"/>
        <v>46473.686502741417</v>
      </c>
      <c r="BZ101" s="306">
        <f t="shared" si="157"/>
        <v>47403.011755314918</v>
      </c>
      <c r="CA101" s="306">
        <f t="shared" si="157"/>
        <v>48444.832707288995</v>
      </c>
      <c r="CB101" s="306">
        <f t="shared" si="157"/>
        <v>49317.78447973806</v>
      </c>
      <c r="CC101" s="306">
        <f t="shared" si="157"/>
        <v>50303.98260532241</v>
      </c>
      <c r="CD101" s="306">
        <f t="shared" si="157"/>
        <v>51309.90154264163</v>
      </c>
      <c r="CE101" s="306">
        <f t="shared" si="157"/>
        <v>52437.587917228528</v>
      </c>
      <c r="CF101" s="306">
        <f t="shared" si="157"/>
        <v>53382.487151206296</v>
      </c>
      <c r="CG101" s="306">
        <f t="shared" si="157"/>
        <v>54449.966344015105</v>
      </c>
      <c r="CH101" s="306">
        <f t="shared" si="157"/>
        <v>55538.791710220685</v>
      </c>
      <c r="CI101" s="306">
        <f t="shared" si="157"/>
        <v>56759.420415200482</v>
      </c>
      <c r="CJ101" s="306">
        <f t="shared" si="157"/>
        <v>57782.196919642323</v>
      </c>
      <c r="CK101" s="306">
        <f t="shared" si="157"/>
        <v>58937.65625131016</v>
      </c>
      <c r="CL101" s="306">
        <f t="shared" si="157"/>
        <v>60116.22107806665</v>
      </c>
      <c r="CM101" s="306">
        <f t="shared" si="157"/>
        <v>61318.353435994468</v>
      </c>
      <c r="CN101" s="306">
        <f t="shared" si="157"/>
        <v>62544.524600421792</v>
      </c>
      <c r="CO101" s="306">
        <f t="shared" si="157"/>
        <v>63795.215270677705</v>
      </c>
    </row>
    <row r="102" spans="1:93" s="42" customFormat="1" outlineLevel="1" x14ac:dyDescent="0.2">
      <c r="A102" s="313"/>
      <c r="D102" s="44"/>
      <c r="H102" s="314"/>
      <c r="I102" s="312"/>
    </row>
    <row r="103" spans="1:93" s="182" customFormat="1" outlineLevel="1" x14ac:dyDescent="0.2">
      <c r="D103" s="183"/>
      <c r="E103" s="182" t="s">
        <v>226</v>
      </c>
      <c r="H103" s="184" t="s">
        <v>14</v>
      </c>
      <c r="I103" s="185"/>
      <c r="K103" s="186">
        <f xml:space="preserve"> K99 / K101</f>
        <v>0.31249999999999994</v>
      </c>
      <c r="L103" s="186">
        <f t="shared" ref="L103:BW103" si="158" xml:space="preserve"> L99 / L101</f>
        <v>0.97916666666666696</v>
      </c>
      <c r="M103" s="186">
        <f t="shared" si="158"/>
        <v>0.98000000000000009</v>
      </c>
      <c r="N103" s="186">
        <f t="shared" si="158"/>
        <v>0.9800000000000002</v>
      </c>
      <c r="O103" s="186">
        <f t="shared" si="158"/>
        <v>0.9800000000000002</v>
      </c>
      <c r="P103" s="186">
        <f t="shared" si="158"/>
        <v>0.98000000000000009</v>
      </c>
      <c r="Q103" s="186">
        <f t="shared" si="158"/>
        <v>0.9800000000000002</v>
      </c>
      <c r="R103" s="186">
        <f t="shared" si="158"/>
        <v>0.97999999999999976</v>
      </c>
      <c r="S103" s="186">
        <f t="shared" si="158"/>
        <v>0.97999999999999976</v>
      </c>
      <c r="T103" s="186">
        <f t="shared" si="158"/>
        <v>0.98</v>
      </c>
      <c r="U103" s="186">
        <f t="shared" si="158"/>
        <v>0.97999999999999976</v>
      </c>
      <c r="V103" s="186">
        <f t="shared" si="158"/>
        <v>0.9800000000000002</v>
      </c>
      <c r="W103" s="186">
        <f t="shared" si="158"/>
        <v>0.98000000000000009</v>
      </c>
      <c r="X103" s="186">
        <f t="shared" si="158"/>
        <v>0.9800000000000002</v>
      </c>
      <c r="Y103" s="186">
        <f t="shared" si="158"/>
        <v>0.98</v>
      </c>
      <c r="Z103" s="186">
        <f t="shared" si="158"/>
        <v>0.97999999999999987</v>
      </c>
      <c r="AA103" s="186">
        <f t="shared" si="158"/>
        <v>0.98</v>
      </c>
      <c r="AB103" s="186">
        <f t="shared" si="158"/>
        <v>0.9800000000000002</v>
      </c>
      <c r="AC103" s="186">
        <f t="shared" si="158"/>
        <v>0.97999999999999987</v>
      </c>
      <c r="AD103" s="186">
        <f t="shared" si="158"/>
        <v>0.98000000000000009</v>
      </c>
      <c r="AE103" s="186">
        <f t="shared" si="158"/>
        <v>0.9800000000000002</v>
      </c>
      <c r="AF103" s="186">
        <f t="shared" si="158"/>
        <v>0.98</v>
      </c>
      <c r="AG103" s="186">
        <f t="shared" si="158"/>
        <v>0.97999999999999976</v>
      </c>
      <c r="AH103" s="186">
        <f t="shared" si="158"/>
        <v>0.98</v>
      </c>
      <c r="AI103" s="186">
        <f t="shared" si="158"/>
        <v>0.97999999999999987</v>
      </c>
      <c r="AJ103" s="186">
        <f t="shared" si="158"/>
        <v>0.98000000000000032</v>
      </c>
      <c r="AK103" s="186">
        <f t="shared" si="158"/>
        <v>0.98</v>
      </c>
      <c r="AL103" s="186">
        <f t="shared" si="158"/>
        <v>0.97999999999999987</v>
      </c>
      <c r="AM103" s="186">
        <f t="shared" si="158"/>
        <v>0.97999999999999965</v>
      </c>
      <c r="AN103" s="186">
        <f t="shared" si="158"/>
        <v>0.98000000000000032</v>
      </c>
      <c r="AO103" s="186">
        <f t="shared" si="158"/>
        <v>0.98000000000000009</v>
      </c>
      <c r="AP103" s="186">
        <f t="shared" si="158"/>
        <v>0.97999999999999965</v>
      </c>
      <c r="AQ103" s="186">
        <f t="shared" si="158"/>
        <v>0.98000000000000009</v>
      </c>
      <c r="AR103" s="186">
        <f t="shared" si="158"/>
        <v>0.9800000000000002</v>
      </c>
      <c r="AS103" s="186">
        <f t="shared" si="158"/>
        <v>0.97999999999999987</v>
      </c>
      <c r="AT103" s="186">
        <f t="shared" si="158"/>
        <v>0.97999999999999965</v>
      </c>
      <c r="AU103" s="186">
        <f t="shared" si="158"/>
        <v>0.98</v>
      </c>
      <c r="AV103" s="186">
        <f t="shared" si="158"/>
        <v>0.97999999999999965</v>
      </c>
      <c r="AW103" s="186">
        <f t="shared" si="158"/>
        <v>0.97999999999999976</v>
      </c>
      <c r="AX103" s="186">
        <f t="shared" si="158"/>
        <v>0.98000000000000009</v>
      </c>
      <c r="AY103" s="186">
        <f t="shared" si="158"/>
        <v>0.97999999999999976</v>
      </c>
      <c r="AZ103" s="186">
        <f t="shared" si="158"/>
        <v>0.98000000000000009</v>
      </c>
      <c r="BA103" s="186">
        <f t="shared" si="158"/>
        <v>0.97999999999999987</v>
      </c>
      <c r="BB103" s="186">
        <f t="shared" si="158"/>
        <v>0.97999999999999987</v>
      </c>
      <c r="BC103" s="186">
        <f t="shared" si="158"/>
        <v>0.97999999999999987</v>
      </c>
      <c r="BD103" s="186">
        <f t="shared" si="158"/>
        <v>0.98000000000000009</v>
      </c>
      <c r="BE103" s="186">
        <f t="shared" si="158"/>
        <v>0.97999999999999987</v>
      </c>
      <c r="BF103" s="186">
        <f t="shared" si="158"/>
        <v>0.98</v>
      </c>
      <c r="BG103" s="186">
        <f t="shared" si="158"/>
        <v>0.97999999999999987</v>
      </c>
      <c r="BH103" s="186">
        <f t="shared" si="158"/>
        <v>0.98</v>
      </c>
      <c r="BI103" s="186">
        <f t="shared" si="158"/>
        <v>0.97999999999999976</v>
      </c>
      <c r="BJ103" s="186">
        <f t="shared" si="158"/>
        <v>0.98000000000000009</v>
      </c>
      <c r="BK103" s="186">
        <f t="shared" si="158"/>
        <v>0.97999999999999987</v>
      </c>
      <c r="BL103" s="186">
        <f t="shared" si="158"/>
        <v>0.98</v>
      </c>
      <c r="BM103" s="186">
        <f t="shared" si="158"/>
        <v>0.97999999999999976</v>
      </c>
      <c r="BN103" s="186">
        <f t="shared" si="158"/>
        <v>0.97999999999999987</v>
      </c>
      <c r="BO103" s="186">
        <f t="shared" si="158"/>
        <v>0.98</v>
      </c>
      <c r="BP103" s="186">
        <f t="shared" si="158"/>
        <v>0.98</v>
      </c>
      <c r="BQ103" s="186">
        <f t="shared" si="158"/>
        <v>0.9800000000000002</v>
      </c>
      <c r="BR103" s="186">
        <f t="shared" si="158"/>
        <v>0.98000000000000009</v>
      </c>
      <c r="BS103" s="186">
        <f t="shared" si="158"/>
        <v>0.98</v>
      </c>
      <c r="BT103" s="186">
        <f t="shared" si="158"/>
        <v>0.98000000000000009</v>
      </c>
      <c r="BU103" s="186">
        <f t="shared" si="158"/>
        <v>0.98</v>
      </c>
      <c r="BV103" s="186">
        <f t="shared" si="158"/>
        <v>0.98</v>
      </c>
      <c r="BW103" s="186">
        <f t="shared" si="158"/>
        <v>0.98000000000000043</v>
      </c>
      <c r="BX103" s="186">
        <f t="shared" ref="BX103:CO103" si="159" xml:space="preserve"> BX99 / BX101</f>
        <v>0.98000000000000032</v>
      </c>
      <c r="BY103" s="186">
        <f t="shared" si="159"/>
        <v>0.97999999999999987</v>
      </c>
      <c r="BZ103" s="186">
        <f t="shared" si="159"/>
        <v>0.98</v>
      </c>
      <c r="CA103" s="186">
        <f t="shared" si="159"/>
        <v>0.98000000000000009</v>
      </c>
      <c r="CB103" s="186">
        <f t="shared" si="159"/>
        <v>0.97999999999999965</v>
      </c>
      <c r="CC103" s="186">
        <f t="shared" si="159"/>
        <v>0.97999999999999987</v>
      </c>
      <c r="CD103" s="186">
        <f t="shared" si="159"/>
        <v>0.98000000000000009</v>
      </c>
      <c r="CE103" s="186">
        <f t="shared" si="159"/>
        <v>0.98</v>
      </c>
      <c r="CF103" s="186">
        <f t="shared" si="159"/>
        <v>0.98000000000000009</v>
      </c>
      <c r="CG103" s="186">
        <f t="shared" si="159"/>
        <v>0.98000000000000032</v>
      </c>
      <c r="CH103" s="186">
        <f t="shared" si="159"/>
        <v>0.98000000000000009</v>
      </c>
      <c r="CI103" s="186">
        <f t="shared" si="159"/>
        <v>0.97999999999999976</v>
      </c>
      <c r="CJ103" s="186">
        <f t="shared" si="159"/>
        <v>0.97999999999999976</v>
      </c>
      <c r="CK103" s="186">
        <f t="shared" si="159"/>
        <v>0.98</v>
      </c>
      <c r="CL103" s="186">
        <f t="shared" si="159"/>
        <v>0.97999999999999987</v>
      </c>
      <c r="CM103" s="186">
        <f t="shared" si="159"/>
        <v>0.98</v>
      </c>
      <c r="CN103" s="186">
        <f t="shared" si="159"/>
        <v>0.98000000000000009</v>
      </c>
      <c r="CO103" s="186">
        <f t="shared" si="159"/>
        <v>0.9800000000000002</v>
      </c>
    </row>
    <row r="104" spans="1:93" outlineLevel="1" x14ac:dyDescent="0.2"/>
    <row r="105" spans="1:93" ht="13.5" thickBot="1" x14ac:dyDescent="0.25">
      <c r="A105" s="58" t="s">
        <v>129</v>
      </c>
      <c r="B105" s="9"/>
      <c r="C105" s="8"/>
      <c r="D105" s="72"/>
      <c r="E105" s="11"/>
      <c r="F105" s="12"/>
      <c r="G105" s="12"/>
      <c r="H105" s="12"/>
      <c r="I105" s="12"/>
      <c r="J105" s="13"/>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row>
    <row r="106" spans="1:93" ht="3.75" customHeight="1" thickTop="1" x14ac:dyDescent="0.2"/>
    <row r="107" spans="1:93" x14ac:dyDescent="0.2">
      <c r="E107" s="18" t="str">
        <f xml:space="preserve"> InpC!E49</f>
        <v>Period</v>
      </c>
      <c r="F107" s="18"/>
      <c r="G107" s="19">
        <f xml:space="preserve"> InpC!G49</f>
        <v>12</v>
      </c>
      <c r="H107" s="119" t="str">
        <f xml:space="preserve"> InpC!H49</f>
        <v>Yrs</v>
      </c>
      <c r="I107" s="18"/>
    </row>
    <row r="108" spans="1:93" x14ac:dyDescent="0.2">
      <c r="E108" t="s">
        <v>133</v>
      </c>
      <c r="I108" s="112">
        <f xml:space="preserve"> SUM( K108:CO108 )</f>
        <v>12</v>
      </c>
      <c r="K108" s="55">
        <f t="shared" ref="K108:AP108" si="160" xml:space="preserve"> IF( K4 - $G4 + 1 &lt;= $G$107, 1, 0 )</f>
        <v>1</v>
      </c>
      <c r="L108" s="55">
        <f t="shared" si="160"/>
        <v>1</v>
      </c>
      <c r="M108" s="55">
        <f t="shared" si="160"/>
        <v>1</v>
      </c>
      <c r="N108" s="55">
        <f t="shared" si="160"/>
        <v>1</v>
      </c>
      <c r="O108" s="55">
        <f t="shared" si="160"/>
        <v>1</v>
      </c>
      <c r="P108" s="55">
        <f t="shared" si="160"/>
        <v>1</v>
      </c>
      <c r="Q108" s="55">
        <f t="shared" si="160"/>
        <v>1</v>
      </c>
      <c r="R108" s="55">
        <f t="shared" si="160"/>
        <v>1</v>
      </c>
      <c r="S108" s="55">
        <f t="shared" si="160"/>
        <v>1</v>
      </c>
      <c r="T108" s="55">
        <f t="shared" si="160"/>
        <v>1</v>
      </c>
      <c r="U108" s="55">
        <f t="shared" si="160"/>
        <v>1</v>
      </c>
      <c r="V108" s="55">
        <f t="shared" si="160"/>
        <v>1</v>
      </c>
      <c r="W108" s="55">
        <f t="shared" si="160"/>
        <v>0</v>
      </c>
      <c r="X108" s="55">
        <f t="shared" si="160"/>
        <v>0</v>
      </c>
      <c r="Y108" s="55">
        <f t="shared" si="160"/>
        <v>0</v>
      </c>
      <c r="Z108" s="55">
        <f t="shared" si="160"/>
        <v>0</v>
      </c>
      <c r="AA108" s="55">
        <f t="shared" si="160"/>
        <v>0</v>
      </c>
      <c r="AB108" s="55">
        <f t="shared" si="160"/>
        <v>0</v>
      </c>
      <c r="AC108" s="55">
        <f t="shared" si="160"/>
        <v>0</v>
      </c>
      <c r="AD108" s="55">
        <f t="shared" si="160"/>
        <v>0</v>
      </c>
      <c r="AE108" s="55">
        <f t="shared" si="160"/>
        <v>0</v>
      </c>
      <c r="AF108" s="55">
        <f t="shared" si="160"/>
        <v>0</v>
      </c>
      <c r="AG108" s="55">
        <f t="shared" si="160"/>
        <v>0</v>
      </c>
      <c r="AH108" s="55">
        <f t="shared" si="160"/>
        <v>0</v>
      </c>
      <c r="AI108" s="55">
        <f t="shared" si="160"/>
        <v>0</v>
      </c>
      <c r="AJ108" s="55">
        <f t="shared" si="160"/>
        <v>0</v>
      </c>
      <c r="AK108" s="55">
        <f t="shared" si="160"/>
        <v>0</v>
      </c>
      <c r="AL108" s="55">
        <f t="shared" si="160"/>
        <v>0</v>
      </c>
      <c r="AM108" s="55">
        <f t="shared" si="160"/>
        <v>0</v>
      </c>
      <c r="AN108" s="55">
        <f t="shared" si="160"/>
        <v>0</v>
      </c>
      <c r="AO108" s="55">
        <f t="shared" si="160"/>
        <v>0</v>
      </c>
      <c r="AP108" s="55">
        <f t="shared" si="160"/>
        <v>0</v>
      </c>
      <c r="AQ108" s="55">
        <f t="shared" ref="AQ108:BV108" si="161" xml:space="preserve"> IF( AQ4 - $G4 + 1 &lt;= $G$107, 1, 0 )</f>
        <v>0</v>
      </c>
      <c r="AR108" s="55">
        <f t="shared" si="161"/>
        <v>0</v>
      </c>
      <c r="AS108" s="55">
        <f t="shared" si="161"/>
        <v>0</v>
      </c>
      <c r="AT108" s="55">
        <f t="shared" si="161"/>
        <v>0</v>
      </c>
      <c r="AU108" s="55">
        <f t="shared" si="161"/>
        <v>0</v>
      </c>
      <c r="AV108" s="55">
        <f t="shared" si="161"/>
        <v>0</v>
      </c>
      <c r="AW108" s="55">
        <f t="shared" si="161"/>
        <v>0</v>
      </c>
      <c r="AX108" s="55">
        <f t="shared" si="161"/>
        <v>0</v>
      </c>
      <c r="AY108" s="55">
        <f t="shared" si="161"/>
        <v>0</v>
      </c>
      <c r="AZ108" s="55">
        <f t="shared" si="161"/>
        <v>0</v>
      </c>
      <c r="BA108" s="55">
        <f t="shared" si="161"/>
        <v>0</v>
      </c>
      <c r="BB108" s="55">
        <f t="shared" si="161"/>
        <v>0</v>
      </c>
      <c r="BC108" s="55">
        <f t="shared" si="161"/>
        <v>0</v>
      </c>
      <c r="BD108" s="55">
        <f t="shared" si="161"/>
        <v>0</v>
      </c>
      <c r="BE108" s="55">
        <f t="shared" si="161"/>
        <v>0</v>
      </c>
      <c r="BF108" s="55">
        <f t="shared" si="161"/>
        <v>0</v>
      </c>
      <c r="BG108" s="55">
        <f t="shared" si="161"/>
        <v>0</v>
      </c>
      <c r="BH108" s="55">
        <f t="shared" si="161"/>
        <v>0</v>
      </c>
      <c r="BI108" s="55">
        <f t="shared" si="161"/>
        <v>0</v>
      </c>
      <c r="BJ108" s="55">
        <f t="shared" si="161"/>
        <v>0</v>
      </c>
      <c r="BK108" s="55">
        <f t="shared" si="161"/>
        <v>0</v>
      </c>
      <c r="BL108" s="55">
        <f t="shared" si="161"/>
        <v>0</v>
      </c>
      <c r="BM108" s="55">
        <f t="shared" si="161"/>
        <v>0</v>
      </c>
      <c r="BN108" s="55">
        <f t="shared" si="161"/>
        <v>0</v>
      </c>
      <c r="BO108" s="55">
        <f t="shared" si="161"/>
        <v>0</v>
      </c>
      <c r="BP108" s="55">
        <f t="shared" si="161"/>
        <v>0</v>
      </c>
      <c r="BQ108" s="55">
        <f t="shared" si="161"/>
        <v>0</v>
      </c>
      <c r="BR108" s="55">
        <f t="shared" si="161"/>
        <v>0</v>
      </c>
      <c r="BS108" s="55">
        <f t="shared" si="161"/>
        <v>0</v>
      </c>
      <c r="BT108" s="55">
        <f t="shared" si="161"/>
        <v>0</v>
      </c>
      <c r="BU108" s="55">
        <f t="shared" si="161"/>
        <v>0</v>
      </c>
      <c r="BV108" s="55">
        <f t="shared" si="161"/>
        <v>0</v>
      </c>
      <c r="BW108" s="55">
        <f t="shared" ref="BW108:CO108" si="162" xml:space="preserve"> IF( BW4 - $G4 + 1 &lt;= $G$107, 1, 0 )</f>
        <v>0</v>
      </c>
      <c r="BX108" s="55">
        <f t="shared" si="162"/>
        <v>0</v>
      </c>
      <c r="BY108" s="55">
        <f t="shared" si="162"/>
        <v>0</v>
      </c>
      <c r="BZ108" s="55">
        <f t="shared" si="162"/>
        <v>0</v>
      </c>
      <c r="CA108" s="55">
        <f t="shared" si="162"/>
        <v>0</v>
      </c>
      <c r="CB108" s="55">
        <f t="shared" si="162"/>
        <v>0</v>
      </c>
      <c r="CC108" s="55">
        <f t="shared" si="162"/>
        <v>0</v>
      </c>
      <c r="CD108" s="55">
        <f t="shared" si="162"/>
        <v>0</v>
      </c>
      <c r="CE108" s="55">
        <f t="shared" si="162"/>
        <v>0</v>
      </c>
      <c r="CF108" s="55">
        <f t="shared" si="162"/>
        <v>0</v>
      </c>
      <c r="CG108" s="55">
        <f t="shared" si="162"/>
        <v>0</v>
      </c>
      <c r="CH108" s="55">
        <f t="shared" si="162"/>
        <v>0</v>
      </c>
      <c r="CI108" s="55">
        <f t="shared" si="162"/>
        <v>0</v>
      </c>
      <c r="CJ108" s="55">
        <f t="shared" si="162"/>
        <v>0</v>
      </c>
      <c r="CK108" s="55">
        <f t="shared" si="162"/>
        <v>0</v>
      </c>
      <c r="CL108" s="55">
        <f t="shared" si="162"/>
        <v>0</v>
      </c>
      <c r="CM108" s="55">
        <f t="shared" si="162"/>
        <v>0</v>
      </c>
      <c r="CN108" s="55">
        <f t="shared" si="162"/>
        <v>0</v>
      </c>
      <c r="CO108" s="55">
        <f t="shared" si="162"/>
        <v>0</v>
      </c>
    </row>
    <row r="109" spans="1:93" x14ac:dyDescent="0.2">
      <c r="E109" s="18" t="s">
        <v>130</v>
      </c>
      <c r="F109" s="18"/>
      <c r="G109" s="81">
        <f xml:space="preserve"> InpC!G50</f>
        <v>0.03</v>
      </c>
      <c r="H109" s="124" t="str">
        <f xml:space="preserve"> InpC!H50</f>
        <v>%</v>
      </c>
      <c r="I109" s="75"/>
      <c r="K109" s="108">
        <f xml:space="preserve"> IF( J109 = "", 1, J109 ) / ( 1 + $G109 )</f>
        <v>0.970873786407767</v>
      </c>
      <c r="L109" s="109">
        <f t="shared" ref="L109:BW109" si="163" xml:space="preserve"> IF( K109 = "", 1, K109 ) / ( 1 + $G109 )</f>
        <v>0.94259590913375435</v>
      </c>
      <c r="M109" s="109">
        <f t="shared" si="163"/>
        <v>0.9151416593531595</v>
      </c>
      <c r="N109" s="109">
        <f t="shared" si="163"/>
        <v>0.88848704791568878</v>
      </c>
      <c r="O109" s="109">
        <f t="shared" si="163"/>
        <v>0.86260878438416388</v>
      </c>
      <c r="P109" s="109">
        <f t="shared" si="163"/>
        <v>0.83748425668365423</v>
      </c>
      <c r="Q109" s="109">
        <f t="shared" si="163"/>
        <v>0.81309151134335356</v>
      </c>
      <c r="R109" s="109">
        <f t="shared" si="163"/>
        <v>0.7894092343139355</v>
      </c>
      <c r="S109" s="109">
        <f t="shared" si="163"/>
        <v>0.76641673234362673</v>
      </c>
      <c r="T109" s="109">
        <f t="shared" si="163"/>
        <v>0.74409391489672494</v>
      </c>
      <c r="U109" s="109">
        <f t="shared" si="163"/>
        <v>0.7224212765987621</v>
      </c>
      <c r="V109" s="109">
        <f t="shared" si="163"/>
        <v>0.70137988019297293</v>
      </c>
      <c r="W109" s="109">
        <f t="shared" si="163"/>
        <v>0.68095133999317758</v>
      </c>
      <c r="X109" s="109">
        <f t="shared" si="163"/>
        <v>0.66111780581861901</v>
      </c>
      <c r="Y109" s="109">
        <f t="shared" si="163"/>
        <v>0.64186194739671742</v>
      </c>
      <c r="Z109" s="109">
        <f t="shared" si="163"/>
        <v>0.62316693922011401</v>
      </c>
      <c r="AA109" s="109">
        <f t="shared" si="163"/>
        <v>0.60501644584477088</v>
      </c>
      <c r="AB109" s="109">
        <f t="shared" si="163"/>
        <v>0.58739460761628237</v>
      </c>
      <c r="AC109" s="109">
        <f t="shared" si="163"/>
        <v>0.57028602681192464</v>
      </c>
      <c r="AD109" s="109">
        <f t="shared" si="163"/>
        <v>0.55367575418633463</v>
      </c>
      <c r="AE109" s="109">
        <f t="shared" si="163"/>
        <v>0.53754927590906276</v>
      </c>
      <c r="AF109" s="109">
        <f t="shared" si="163"/>
        <v>0.52189250088258521</v>
      </c>
      <c r="AG109" s="109">
        <f t="shared" si="163"/>
        <v>0.50669174842969433</v>
      </c>
      <c r="AH109" s="109">
        <f t="shared" si="163"/>
        <v>0.49193373633950904</v>
      </c>
      <c r="AI109" s="109">
        <f t="shared" si="163"/>
        <v>0.47760556926165926</v>
      </c>
      <c r="AJ109" s="109">
        <f t="shared" si="163"/>
        <v>0.4636947274385041</v>
      </c>
      <c r="AK109" s="109">
        <f t="shared" si="163"/>
        <v>0.45018905576553797</v>
      </c>
      <c r="AL109" s="109">
        <f t="shared" si="163"/>
        <v>0.43707675317042521</v>
      </c>
      <c r="AM109" s="109">
        <f t="shared" si="163"/>
        <v>0.42434636230138367</v>
      </c>
      <c r="AN109" s="109">
        <f t="shared" si="163"/>
        <v>0.41198675951590646</v>
      </c>
      <c r="AO109" s="109">
        <f t="shared" si="163"/>
        <v>0.39998714516107425</v>
      </c>
      <c r="AP109" s="109">
        <f t="shared" si="163"/>
        <v>0.3883370341369653</v>
      </c>
      <c r="AQ109" s="109">
        <f t="shared" si="163"/>
        <v>0.37702624673491775</v>
      </c>
      <c r="AR109" s="109">
        <f t="shared" si="163"/>
        <v>0.3660448997426386</v>
      </c>
      <c r="AS109" s="109">
        <f t="shared" si="163"/>
        <v>0.35538339780838696</v>
      </c>
      <c r="AT109" s="109">
        <f t="shared" si="163"/>
        <v>0.34503242505668635</v>
      </c>
      <c r="AU109" s="109">
        <f t="shared" si="163"/>
        <v>0.33498293694823916</v>
      </c>
      <c r="AV109" s="109">
        <f t="shared" si="163"/>
        <v>0.3252261523769312</v>
      </c>
      <c r="AW109" s="109">
        <f t="shared" si="163"/>
        <v>0.31575354599702055</v>
      </c>
      <c r="AX109" s="109">
        <f t="shared" si="163"/>
        <v>0.30655684077380635</v>
      </c>
      <c r="AY109" s="109">
        <f t="shared" si="163"/>
        <v>0.29762800075126827</v>
      </c>
      <c r="AZ109" s="109">
        <f t="shared" si="163"/>
        <v>0.28895922403035756</v>
      </c>
      <c r="BA109" s="109">
        <f t="shared" si="163"/>
        <v>0.28054293595180346</v>
      </c>
      <c r="BB109" s="109">
        <f t="shared" si="163"/>
        <v>0.27237178247747906</v>
      </c>
      <c r="BC109" s="109">
        <f t="shared" si="163"/>
        <v>0.26443862376454275</v>
      </c>
      <c r="BD109" s="109">
        <f t="shared" si="163"/>
        <v>0.25673652792674051</v>
      </c>
      <c r="BE109" s="109">
        <f t="shared" si="163"/>
        <v>0.24925876497741797</v>
      </c>
      <c r="BF109" s="109">
        <f t="shared" si="163"/>
        <v>0.24199880094894949</v>
      </c>
      <c r="BG109" s="109">
        <f t="shared" si="163"/>
        <v>0.2349502921834461</v>
      </c>
      <c r="BH109" s="109">
        <f t="shared" si="163"/>
        <v>0.22810707978975348</v>
      </c>
      <c r="BI109" s="109">
        <f t="shared" si="163"/>
        <v>0.22146318426189657</v>
      </c>
      <c r="BJ109" s="109">
        <f t="shared" si="163"/>
        <v>0.2150128002542685</v>
      </c>
      <c r="BK109" s="109">
        <f t="shared" si="163"/>
        <v>0.20875029150899854</v>
      </c>
      <c r="BL109" s="109">
        <f t="shared" si="163"/>
        <v>0.20267018593106653</v>
      </c>
      <c r="BM109" s="109">
        <f t="shared" si="163"/>
        <v>0.19676717080686071</v>
      </c>
      <c r="BN109" s="109">
        <f t="shared" si="163"/>
        <v>0.19103608816200068</v>
      </c>
      <c r="BO109" s="109">
        <f t="shared" si="163"/>
        <v>0.18547193025436959</v>
      </c>
      <c r="BP109" s="109">
        <f t="shared" si="163"/>
        <v>0.18006983519841707</v>
      </c>
      <c r="BQ109" s="109">
        <f t="shared" si="163"/>
        <v>0.17482508271690977</v>
      </c>
      <c r="BR109" s="109">
        <f t="shared" si="163"/>
        <v>0.16973309001641726</v>
      </c>
      <c r="BS109" s="109">
        <f t="shared" si="163"/>
        <v>0.16478940778292939</v>
      </c>
      <c r="BT109" s="109">
        <f t="shared" si="163"/>
        <v>0.15998971629410619</v>
      </c>
      <c r="BU109" s="109">
        <f t="shared" si="163"/>
        <v>0.15532982164476328</v>
      </c>
      <c r="BV109" s="109">
        <f t="shared" si="163"/>
        <v>0.15080565208229443</v>
      </c>
      <c r="BW109" s="109">
        <f t="shared" si="163"/>
        <v>0.14641325444882955</v>
      </c>
      <c r="BX109" s="109">
        <f t="shared" ref="BX109:CO109" si="164" xml:space="preserve"> IF( BW109 = "", 1, BW109 ) / ( 1 + $G109 )</f>
        <v>0.14214879072701897</v>
      </c>
      <c r="BY109" s="109">
        <f t="shared" si="164"/>
        <v>0.13800853468642618</v>
      </c>
      <c r="BZ109" s="109">
        <f t="shared" si="164"/>
        <v>0.13398886862759823</v>
      </c>
      <c r="CA109" s="109">
        <f t="shared" si="164"/>
        <v>0.13008628022096916</v>
      </c>
      <c r="CB109" s="109">
        <f t="shared" si="164"/>
        <v>0.12629735943783413</v>
      </c>
      <c r="CC109" s="109">
        <f t="shared" si="164"/>
        <v>0.12261879557071274</v>
      </c>
      <c r="CD109" s="109">
        <f t="shared" si="164"/>
        <v>0.11904737434049781</v>
      </c>
      <c r="CE109" s="109">
        <f t="shared" si="164"/>
        <v>0.11557997508786194</v>
      </c>
      <c r="CF109" s="109">
        <f t="shared" si="164"/>
        <v>0.1122135680464679</v>
      </c>
      <c r="CG109" s="109">
        <f t="shared" si="164"/>
        <v>0.1089452116955999</v>
      </c>
      <c r="CH109" s="109">
        <f t="shared" si="164"/>
        <v>0.10577205018990281</v>
      </c>
      <c r="CI109" s="109">
        <f t="shared" si="164"/>
        <v>0.10269131086398331</v>
      </c>
      <c r="CJ109" s="109">
        <f t="shared" si="164"/>
        <v>9.9700301809692526E-2</v>
      </c>
      <c r="CK109" s="109">
        <f t="shared" si="164"/>
        <v>9.6796409523973323E-2</v>
      </c>
      <c r="CL109" s="109">
        <f t="shared" si="164"/>
        <v>9.3977096625216819E-2</v>
      </c>
      <c r="CM109" s="109">
        <f t="shared" si="164"/>
        <v>9.1239899636132826E-2</v>
      </c>
      <c r="CN109" s="109">
        <f t="shared" si="164"/>
        <v>8.8582426831196923E-2</v>
      </c>
      <c r="CO109" s="109">
        <f t="shared" si="164"/>
        <v>8.6002356146793121E-2</v>
      </c>
    </row>
    <row r="110" spans="1:93" x14ac:dyDescent="0.2">
      <c r="E110" t="s">
        <v>134</v>
      </c>
      <c r="G110" s="110">
        <f xml:space="preserve"> SUMIF( $K$108:$CO$108, 1, $K$109:$CO$109 )</f>
        <v>9.9540039935675644</v>
      </c>
      <c r="H110" s="117" t="s">
        <v>9</v>
      </c>
    </row>
    <row r="112" spans="1:93" x14ac:dyDescent="0.2">
      <c r="E112" t="str">
        <f xml:space="preserve"> Costs!E46 &amp; " annuity "</f>
        <v xml:space="preserve">Mains cost annuity </v>
      </c>
      <c r="G112" s="129">
        <f xml:space="preserve"> Costs!G46</f>
        <v>44111.262965124457</v>
      </c>
      <c r="H112" s="122" t="str">
        <f xml:space="preserve"> Costs!H46</f>
        <v>£</v>
      </c>
      <c r="I112" s="112">
        <f xml:space="preserve"> SUM( K112:CO112 )</f>
        <v>53178.113643872166</v>
      </c>
      <c r="K112" s="89">
        <f xml:space="preserve"> $G112 / $G$110 * K$108</f>
        <v>4431.5094703226814</v>
      </c>
      <c r="L112" s="55">
        <f t="shared" ref="L112:BW112" si="165" xml:space="preserve"> $G112 / $G$110 * L$108</f>
        <v>4431.5094703226814</v>
      </c>
      <c r="M112" s="55">
        <f t="shared" si="165"/>
        <v>4431.5094703226814</v>
      </c>
      <c r="N112" s="55">
        <f t="shared" si="165"/>
        <v>4431.5094703226814</v>
      </c>
      <c r="O112" s="55">
        <f t="shared" si="165"/>
        <v>4431.5094703226814</v>
      </c>
      <c r="P112" s="55">
        <f t="shared" si="165"/>
        <v>4431.5094703226814</v>
      </c>
      <c r="Q112" s="55">
        <f t="shared" si="165"/>
        <v>4431.5094703226814</v>
      </c>
      <c r="R112" s="55">
        <f t="shared" si="165"/>
        <v>4431.5094703226814</v>
      </c>
      <c r="S112" s="55">
        <f t="shared" si="165"/>
        <v>4431.5094703226814</v>
      </c>
      <c r="T112" s="55">
        <f t="shared" si="165"/>
        <v>4431.5094703226814</v>
      </c>
      <c r="U112" s="55">
        <f t="shared" si="165"/>
        <v>4431.5094703226814</v>
      </c>
      <c r="V112" s="55">
        <f t="shared" si="165"/>
        <v>4431.5094703226814</v>
      </c>
      <c r="W112" s="55">
        <f t="shared" si="165"/>
        <v>0</v>
      </c>
      <c r="X112" s="55">
        <f t="shared" si="165"/>
        <v>0</v>
      </c>
      <c r="Y112" s="55">
        <f t="shared" si="165"/>
        <v>0</v>
      </c>
      <c r="Z112" s="55">
        <f t="shared" si="165"/>
        <v>0</v>
      </c>
      <c r="AA112" s="55">
        <f t="shared" si="165"/>
        <v>0</v>
      </c>
      <c r="AB112" s="55">
        <f t="shared" si="165"/>
        <v>0</v>
      </c>
      <c r="AC112" s="55">
        <f t="shared" si="165"/>
        <v>0</v>
      </c>
      <c r="AD112" s="55">
        <f t="shared" si="165"/>
        <v>0</v>
      </c>
      <c r="AE112" s="55">
        <f t="shared" si="165"/>
        <v>0</v>
      </c>
      <c r="AF112" s="55">
        <f t="shared" si="165"/>
        <v>0</v>
      </c>
      <c r="AG112" s="55">
        <f t="shared" si="165"/>
        <v>0</v>
      </c>
      <c r="AH112" s="55">
        <f t="shared" si="165"/>
        <v>0</v>
      </c>
      <c r="AI112" s="55">
        <f t="shared" si="165"/>
        <v>0</v>
      </c>
      <c r="AJ112" s="55">
        <f t="shared" si="165"/>
        <v>0</v>
      </c>
      <c r="AK112" s="55">
        <f t="shared" si="165"/>
        <v>0</v>
      </c>
      <c r="AL112" s="55">
        <f t="shared" si="165"/>
        <v>0</v>
      </c>
      <c r="AM112" s="55">
        <f t="shared" si="165"/>
        <v>0</v>
      </c>
      <c r="AN112" s="55">
        <f t="shared" si="165"/>
        <v>0</v>
      </c>
      <c r="AO112" s="55">
        <f t="shared" si="165"/>
        <v>0</v>
      </c>
      <c r="AP112" s="55">
        <f t="shared" si="165"/>
        <v>0</v>
      </c>
      <c r="AQ112" s="55">
        <f t="shared" si="165"/>
        <v>0</v>
      </c>
      <c r="AR112" s="55">
        <f t="shared" si="165"/>
        <v>0</v>
      </c>
      <c r="AS112" s="55">
        <f t="shared" si="165"/>
        <v>0</v>
      </c>
      <c r="AT112" s="55">
        <f t="shared" si="165"/>
        <v>0</v>
      </c>
      <c r="AU112" s="55">
        <f t="shared" si="165"/>
        <v>0</v>
      </c>
      <c r="AV112" s="55">
        <f t="shared" si="165"/>
        <v>0</v>
      </c>
      <c r="AW112" s="55">
        <f t="shared" si="165"/>
        <v>0</v>
      </c>
      <c r="AX112" s="55">
        <f t="shared" si="165"/>
        <v>0</v>
      </c>
      <c r="AY112" s="55">
        <f t="shared" si="165"/>
        <v>0</v>
      </c>
      <c r="AZ112" s="55">
        <f t="shared" si="165"/>
        <v>0</v>
      </c>
      <c r="BA112" s="55">
        <f t="shared" si="165"/>
        <v>0</v>
      </c>
      <c r="BB112" s="55">
        <f t="shared" si="165"/>
        <v>0</v>
      </c>
      <c r="BC112" s="55">
        <f t="shared" si="165"/>
        <v>0</v>
      </c>
      <c r="BD112" s="55">
        <f t="shared" si="165"/>
        <v>0</v>
      </c>
      <c r="BE112" s="55">
        <f t="shared" si="165"/>
        <v>0</v>
      </c>
      <c r="BF112" s="55">
        <f t="shared" si="165"/>
        <v>0</v>
      </c>
      <c r="BG112" s="55">
        <f t="shared" si="165"/>
        <v>0</v>
      </c>
      <c r="BH112" s="55">
        <f t="shared" si="165"/>
        <v>0</v>
      </c>
      <c r="BI112" s="55">
        <f t="shared" si="165"/>
        <v>0</v>
      </c>
      <c r="BJ112" s="55">
        <f t="shared" si="165"/>
        <v>0</v>
      </c>
      <c r="BK112" s="55">
        <f t="shared" si="165"/>
        <v>0</v>
      </c>
      <c r="BL112" s="55">
        <f t="shared" si="165"/>
        <v>0</v>
      </c>
      <c r="BM112" s="55">
        <f t="shared" si="165"/>
        <v>0</v>
      </c>
      <c r="BN112" s="55">
        <f t="shared" si="165"/>
        <v>0</v>
      </c>
      <c r="BO112" s="55">
        <f t="shared" si="165"/>
        <v>0</v>
      </c>
      <c r="BP112" s="55">
        <f t="shared" si="165"/>
        <v>0</v>
      </c>
      <c r="BQ112" s="55">
        <f t="shared" si="165"/>
        <v>0</v>
      </c>
      <c r="BR112" s="55">
        <f t="shared" si="165"/>
        <v>0</v>
      </c>
      <c r="BS112" s="55">
        <f t="shared" si="165"/>
        <v>0</v>
      </c>
      <c r="BT112" s="55">
        <f t="shared" si="165"/>
        <v>0</v>
      </c>
      <c r="BU112" s="55">
        <f t="shared" si="165"/>
        <v>0</v>
      </c>
      <c r="BV112" s="55">
        <f t="shared" si="165"/>
        <v>0</v>
      </c>
      <c r="BW112" s="55">
        <f t="shared" si="165"/>
        <v>0</v>
      </c>
      <c r="BX112" s="55">
        <f t="shared" ref="BX112:CO112" si="166" xml:space="preserve"> $G112 / $G$110 * BX$108</f>
        <v>0</v>
      </c>
      <c r="BY112" s="55">
        <f t="shared" si="166"/>
        <v>0</v>
      </c>
      <c r="BZ112" s="55">
        <f t="shared" si="166"/>
        <v>0</v>
      </c>
      <c r="CA112" s="55">
        <f t="shared" si="166"/>
        <v>0</v>
      </c>
      <c r="CB112" s="55">
        <f t="shared" si="166"/>
        <v>0</v>
      </c>
      <c r="CC112" s="55">
        <f t="shared" si="166"/>
        <v>0</v>
      </c>
      <c r="CD112" s="55">
        <f t="shared" si="166"/>
        <v>0</v>
      </c>
      <c r="CE112" s="55">
        <f t="shared" si="166"/>
        <v>0</v>
      </c>
      <c r="CF112" s="55">
        <f t="shared" si="166"/>
        <v>0</v>
      </c>
      <c r="CG112" s="55">
        <f t="shared" si="166"/>
        <v>0</v>
      </c>
      <c r="CH112" s="55">
        <f t="shared" si="166"/>
        <v>0</v>
      </c>
      <c r="CI112" s="55">
        <f t="shared" si="166"/>
        <v>0</v>
      </c>
      <c r="CJ112" s="55">
        <f t="shared" si="166"/>
        <v>0</v>
      </c>
      <c r="CK112" s="55">
        <f t="shared" si="166"/>
        <v>0</v>
      </c>
      <c r="CL112" s="55">
        <f t="shared" si="166"/>
        <v>0</v>
      </c>
      <c r="CM112" s="55">
        <f t="shared" si="166"/>
        <v>0</v>
      </c>
      <c r="CN112" s="55">
        <f t="shared" si="166"/>
        <v>0</v>
      </c>
      <c r="CO112" s="55">
        <f t="shared" si="166"/>
        <v>0</v>
      </c>
    </row>
    <row r="113" spans="2:93" x14ac:dyDescent="0.2">
      <c r="E113" t="str">
        <f xml:space="preserve"> E99</f>
        <v>Total income for relevant deficit calculation</v>
      </c>
      <c r="H113" s="122" t="str">
        <f xml:space="preserve"> H99</f>
        <v>£</v>
      </c>
      <c r="I113" s="112">
        <f xml:space="preserve"> SUM( K113:CO113 )</f>
        <v>157504.53896215832</v>
      </c>
      <c r="K113" s="55">
        <f xml:space="preserve"> K99 * K$108</f>
        <v>4019.9747499999994</v>
      </c>
      <c r="L113" s="55">
        <f t="shared" ref="L113:BW113" si="167" xml:space="preserve"> L99 * L$108</f>
        <v>12759.66415438884</v>
      </c>
      <c r="M113" s="55">
        <f t="shared" si="167"/>
        <v>12936.336875834348</v>
      </c>
      <c r="N113" s="55">
        <f t="shared" si="167"/>
        <v>13140.627310538206</v>
      </c>
      <c r="O113" s="55">
        <f t="shared" si="167"/>
        <v>13404.676394043576</v>
      </c>
      <c r="P113" s="55">
        <f t="shared" si="167"/>
        <v>13630.336651529249</v>
      </c>
      <c r="Q113" s="55">
        <f t="shared" si="167"/>
        <v>13889.330033133738</v>
      </c>
      <c r="R113" s="55">
        <f t="shared" si="167"/>
        <v>14161.30655269224</v>
      </c>
      <c r="S113" s="55">
        <f t="shared" si="167"/>
        <v>14472.543019060189</v>
      </c>
      <c r="T113" s="55">
        <f t="shared" si="167"/>
        <v>14733.331040698524</v>
      </c>
      <c r="U113" s="55">
        <f t="shared" si="167"/>
        <v>15027.950590405182</v>
      </c>
      <c r="V113" s="55">
        <f t="shared" si="167"/>
        <v>15328.461589834222</v>
      </c>
      <c r="W113" s="55">
        <f t="shared" si="167"/>
        <v>0</v>
      </c>
      <c r="X113" s="55">
        <f t="shared" si="167"/>
        <v>0</v>
      </c>
      <c r="Y113" s="55">
        <f t="shared" si="167"/>
        <v>0</v>
      </c>
      <c r="Z113" s="55">
        <f t="shared" si="167"/>
        <v>0</v>
      </c>
      <c r="AA113" s="55">
        <f t="shared" si="167"/>
        <v>0</v>
      </c>
      <c r="AB113" s="55">
        <f t="shared" si="167"/>
        <v>0</v>
      </c>
      <c r="AC113" s="55">
        <f t="shared" si="167"/>
        <v>0</v>
      </c>
      <c r="AD113" s="55">
        <f t="shared" si="167"/>
        <v>0</v>
      </c>
      <c r="AE113" s="55">
        <f t="shared" si="167"/>
        <v>0</v>
      </c>
      <c r="AF113" s="55">
        <f t="shared" si="167"/>
        <v>0</v>
      </c>
      <c r="AG113" s="55">
        <f t="shared" si="167"/>
        <v>0</v>
      </c>
      <c r="AH113" s="55">
        <f t="shared" si="167"/>
        <v>0</v>
      </c>
      <c r="AI113" s="55">
        <f t="shared" si="167"/>
        <v>0</v>
      </c>
      <c r="AJ113" s="55">
        <f t="shared" si="167"/>
        <v>0</v>
      </c>
      <c r="AK113" s="55">
        <f t="shared" si="167"/>
        <v>0</v>
      </c>
      <c r="AL113" s="55">
        <f t="shared" si="167"/>
        <v>0</v>
      </c>
      <c r="AM113" s="55">
        <f t="shared" si="167"/>
        <v>0</v>
      </c>
      <c r="AN113" s="55">
        <f t="shared" si="167"/>
        <v>0</v>
      </c>
      <c r="AO113" s="55">
        <f t="shared" si="167"/>
        <v>0</v>
      </c>
      <c r="AP113" s="55">
        <f t="shared" si="167"/>
        <v>0</v>
      </c>
      <c r="AQ113" s="55">
        <f t="shared" si="167"/>
        <v>0</v>
      </c>
      <c r="AR113" s="55">
        <f t="shared" si="167"/>
        <v>0</v>
      </c>
      <c r="AS113" s="55">
        <f t="shared" si="167"/>
        <v>0</v>
      </c>
      <c r="AT113" s="55">
        <f t="shared" si="167"/>
        <v>0</v>
      </c>
      <c r="AU113" s="55">
        <f t="shared" si="167"/>
        <v>0</v>
      </c>
      <c r="AV113" s="55">
        <f t="shared" si="167"/>
        <v>0</v>
      </c>
      <c r="AW113" s="55">
        <f t="shared" si="167"/>
        <v>0</v>
      </c>
      <c r="AX113" s="55">
        <f t="shared" si="167"/>
        <v>0</v>
      </c>
      <c r="AY113" s="55">
        <f t="shared" si="167"/>
        <v>0</v>
      </c>
      <c r="AZ113" s="55">
        <f t="shared" si="167"/>
        <v>0</v>
      </c>
      <c r="BA113" s="55">
        <f t="shared" si="167"/>
        <v>0</v>
      </c>
      <c r="BB113" s="55">
        <f t="shared" si="167"/>
        <v>0</v>
      </c>
      <c r="BC113" s="55">
        <f t="shared" si="167"/>
        <v>0</v>
      </c>
      <c r="BD113" s="55">
        <f t="shared" si="167"/>
        <v>0</v>
      </c>
      <c r="BE113" s="55">
        <f t="shared" si="167"/>
        <v>0</v>
      </c>
      <c r="BF113" s="55">
        <f t="shared" si="167"/>
        <v>0</v>
      </c>
      <c r="BG113" s="55">
        <f t="shared" si="167"/>
        <v>0</v>
      </c>
      <c r="BH113" s="55">
        <f t="shared" si="167"/>
        <v>0</v>
      </c>
      <c r="BI113" s="55">
        <f t="shared" si="167"/>
        <v>0</v>
      </c>
      <c r="BJ113" s="55">
        <f t="shared" si="167"/>
        <v>0</v>
      </c>
      <c r="BK113" s="55">
        <f t="shared" si="167"/>
        <v>0</v>
      </c>
      <c r="BL113" s="55">
        <f t="shared" si="167"/>
        <v>0</v>
      </c>
      <c r="BM113" s="55">
        <f t="shared" si="167"/>
        <v>0</v>
      </c>
      <c r="BN113" s="55">
        <f t="shared" si="167"/>
        <v>0</v>
      </c>
      <c r="BO113" s="55">
        <f t="shared" si="167"/>
        <v>0</v>
      </c>
      <c r="BP113" s="55">
        <f t="shared" si="167"/>
        <v>0</v>
      </c>
      <c r="BQ113" s="55">
        <f t="shared" si="167"/>
        <v>0</v>
      </c>
      <c r="BR113" s="55">
        <f t="shared" si="167"/>
        <v>0</v>
      </c>
      <c r="BS113" s="55">
        <f t="shared" si="167"/>
        <v>0</v>
      </c>
      <c r="BT113" s="55">
        <f t="shared" si="167"/>
        <v>0</v>
      </c>
      <c r="BU113" s="55">
        <f t="shared" si="167"/>
        <v>0</v>
      </c>
      <c r="BV113" s="55">
        <f t="shared" si="167"/>
        <v>0</v>
      </c>
      <c r="BW113" s="55">
        <f t="shared" si="167"/>
        <v>0</v>
      </c>
      <c r="BX113" s="55">
        <f t="shared" ref="BX113:CO113" si="168" xml:space="preserve"> BX99 * BX$108</f>
        <v>0</v>
      </c>
      <c r="BY113" s="55">
        <f t="shared" si="168"/>
        <v>0</v>
      </c>
      <c r="BZ113" s="55">
        <f t="shared" si="168"/>
        <v>0</v>
      </c>
      <c r="CA113" s="55">
        <f t="shared" si="168"/>
        <v>0</v>
      </c>
      <c r="CB113" s="55">
        <f t="shared" si="168"/>
        <v>0</v>
      </c>
      <c r="CC113" s="55">
        <f t="shared" si="168"/>
        <v>0</v>
      </c>
      <c r="CD113" s="55">
        <f t="shared" si="168"/>
        <v>0</v>
      </c>
      <c r="CE113" s="55">
        <f t="shared" si="168"/>
        <v>0</v>
      </c>
      <c r="CF113" s="55">
        <f t="shared" si="168"/>
        <v>0</v>
      </c>
      <c r="CG113" s="55">
        <f t="shared" si="168"/>
        <v>0</v>
      </c>
      <c r="CH113" s="55">
        <f t="shared" si="168"/>
        <v>0</v>
      </c>
      <c r="CI113" s="55">
        <f t="shared" si="168"/>
        <v>0</v>
      </c>
      <c r="CJ113" s="55">
        <f t="shared" si="168"/>
        <v>0</v>
      </c>
      <c r="CK113" s="55">
        <f t="shared" si="168"/>
        <v>0</v>
      </c>
      <c r="CL113" s="55">
        <f t="shared" si="168"/>
        <v>0</v>
      </c>
      <c r="CM113" s="55">
        <f t="shared" si="168"/>
        <v>0</v>
      </c>
      <c r="CN113" s="55">
        <f t="shared" si="168"/>
        <v>0</v>
      </c>
      <c r="CO113" s="55">
        <f t="shared" si="168"/>
        <v>0</v>
      </c>
    </row>
    <row r="115" spans="2:93" x14ac:dyDescent="0.2">
      <c r="E115" t="s">
        <v>142</v>
      </c>
      <c r="H115" s="122" t="s">
        <v>8</v>
      </c>
      <c r="I115" s="112">
        <f xml:space="preserve"> SUM( K115:CO115 )</f>
        <v>-104326.42531828613</v>
      </c>
      <c r="K115" s="55">
        <f xml:space="preserve"> K112 - K113</f>
        <v>411.53472032268201</v>
      </c>
      <c r="L115" s="55">
        <f t="shared" ref="L115:BW115" si="169" xml:space="preserve"> L112 - L113</f>
        <v>-8328.1546840661576</v>
      </c>
      <c r="M115" s="55">
        <f t="shared" si="169"/>
        <v>-8504.8274055116672</v>
      </c>
      <c r="N115" s="55">
        <f t="shared" si="169"/>
        <v>-8709.1178402155238</v>
      </c>
      <c r="O115" s="55">
        <f t="shared" si="169"/>
        <v>-8973.1669237208953</v>
      </c>
      <c r="P115" s="55">
        <f t="shared" si="169"/>
        <v>-9198.8271812065686</v>
      </c>
      <c r="Q115" s="55">
        <f t="shared" si="169"/>
        <v>-9457.8205628110554</v>
      </c>
      <c r="R115" s="55">
        <f t="shared" si="169"/>
        <v>-9729.7970823695578</v>
      </c>
      <c r="S115" s="55">
        <f t="shared" si="169"/>
        <v>-10041.033548737509</v>
      </c>
      <c r="T115" s="55">
        <f t="shared" si="169"/>
        <v>-10301.821570375843</v>
      </c>
      <c r="U115" s="55">
        <f t="shared" si="169"/>
        <v>-10596.441120082502</v>
      </c>
      <c r="V115" s="55">
        <f t="shared" si="169"/>
        <v>-10896.952119511541</v>
      </c>
      <c r="W115" s="55">
        <f t="shared" si="169"/>
        <v>0</v>
      </c>
      <c r="X115" s="55">
        <f t="shared" si="169"/>
        <v>0</v>
      </c>
      <c r="Y115" s="55">
        <f t="shared" si="169"/>
        <v>0</v>
      </c>
      <c r="Z115" s="55">
        <f t="shared" si="169"/>
        <v>0</v>
      </c>
      <c r="AA115" s="55">
        <f t="shared" si="169"/>
        <v>0</v>
      </c>
      <c r="AB115" s="55">
        <f t="shared" si="169"/>
        <v>0</v>
      </c>
      <c r="AC115" s="55">
        <f t="shared" si="169"/>
        <v>0</v>
      </c>
      <c r="AD115" s="55">
        <f t="shared" si="169"/>
        <v>0</v>
      </c>
      <c r="AE115" s="55">
        <f t="shared" si="169"/>
        <v>0</v>
      </c>
      <c r="AF115" s="55">
        <f t="shared" si="169"/>
        <v>0</v>
      </c>
      <c r="AG115" s="55">
        <f t="shared" si="169"/>
        <v>0</v>
      </c>
      <c r="AH115" s="55">
        <f t="shared" si="169"/>
        <v>0</v>
      </c>
      <c r="AI115" s="55">
        <f t="shared" si="169"/>
        <v>0</v>
      </c>
      <c r="AJ115" s="55">
        <f t="shared" si="169"/>
        <v>0</v>
      </c>
      <c r="AK115" s="55">
        <f t="shared" si="169"/>
        <v>0</v>
      </c>
      <c r="AL115" s="55">
        <f t="shared" si="169"/>
        <v>0</v>
      </c>
      <c r="AM115" s="55">
        <f t="shared" si="169"/>
        <v>0</v>
      </c>
      <c r="AN115" s="55">
        <f t="shared" si="169"/>
        <v>0</v>
      </c>
      <c r="AO115" s="55">
        <f t="shared" si="169"/>
        <v>0</v>
      </c>
      <c r="AP115" s="55">
        <f t="shared" si="169"/>
        <v>0</v>
      </c>
      <c r="AQ115" s="55">
        <f t="shared" si="169"/>
        <v>0</v>
      </c>
      <c r="AR115" s="55">
        <f t="shared" si="169"/>
        <v>0</v>
      </c>
      <c r="AS115" s="55">
        <f t="shared" si="169"/>
        <v>0</v>
      </c>
      <c r="AT115" s="55">
        <f t="shared" si="169"/>
        <v>0</v>
      </c>
      <c r="AU115" s="55">
        <f t="shared" si="169"/>
        <v>0</v>
      </c>
      <c r="AV115" s="55">
        <f t="shared" si="169"/>
        <v>0</v>
      </c>
      <c r="AW115" s="55">
        <f t="shared" si="169"/>
        <v>0</v>
      </c>
      <c r="AX115" s="55">
        <f t="shared" si="169"/>
        <v>0</v>
      </c>
      <c r="AY115" s="55">
        <f t="shared" si="169"/>
        <v>0</v>
      </c>
      <c r="AZ115" s="55">
        <f t="shared" si="169"/>
        <v>0</v>
      </c>
      <c r="BA115" s="55">
        <f t="shared" si="169"/>
        <v>0</v>
      </c>
      <c r="BB115" s="55">
        <f t="shared" si="169"/>
        <v>0</v>
      </c>
      <c r="BC115" s="55">
        <f t="shared" si="169"/>
        <v>0</v>
      </c>
      <c r="BD115" s="55">
        <f t="shared" si="169"/>
        <v>0</v>
      </c>
      <c r="BE115" s="55">
        <f t="shared" si="169"/>
        <v>0</v>
      </c>
      <c r="BF115" s="55">
        <f t="shared" si="169"/>
        <v>0</v>
      </c>
      <c r="BG115" s="55">
        <f t="shared" si="169"/>
        <v>0</v>
      </c>
      <c r="BH115" s="55">
        <f t="shared" si="169"/>
        <v>0</v>
      </c>
      <c r="BI115" s="55">
        <f t="shared" si="169"/>
        <v>0</v>
      </c>
      <c r="BJ115" s="55">
        <f t="shared" si="169"/>
        <v>0</v>
      </c>
      <c r="BK115" s="55">
        <f t="shared" si="169"/>
        <v>0</v>
      </c>
      <c r="BL115" s="55">
        <f t="shared" si="169"/>
        <v>0</v>
      </c>
      <c r="BM115" s="55">
        <f t="shared" si="169"/>
        <v>0</v>
      </c>
      <c r="BN115" s="55">
        <f t="shared" si="169"/>
        <v>0</v>
      </c>
      <c r="BO115" s="55">
        <f t="shared" si="169"/>
        <v>0</v>
      </c>
      <c r="BP115" s="55">
        <f t="shared" si="169"/>
        <v>0</v>
      </c>
      <c r="BQ115" s="55">
        <f t="shared" si="169"/>
        <v>0</v>
      </c>
      <c r="BR115" s="55">
        <f t="shared" si="169"/>
        <v>0</v>
      </c>
      <c r="BS115" s="55">
        <f t="shared" si="169"/>
        <v>0</v>
      </c>
      <c r="BT115" s="55">
        <f t="shared" si="169"/>
        <v>0</v>
      </c>
      <c r="BU115" s="55">
        <f t="shared" si="169"/>
        <v>0</v>
      </c>
      <c r="BV115" s="55">
        <f t="shared" si="169"/>
        <v>0</v>
      </c>
      <c r="BW115" s="55">
        <f t="shared" si="169"/>
        <v>0</v>
      </c>
      <c r="BX115" s="55">
        <f t="shared" ref="BX115:CO115" si="170" xml:space="preserve"> BX112 - BX113</f>
        <v>0</v>
      </c>
      <c r="BY115" s="55">
        <f t="shared" si="170"/>
        <v>0</v>
      </c>
      <c r="BZ115" s="55">
        <f t="shared" si="170"/>
        <v>0</v>
      </c>
      <c r="CA115" s="55">
        <f t="shared" si="170"/>
        <v>0</v>
      </c>
      <c r="CB115" s="55">
        <f t="shared" si="170"/>
        <v>0</v>
      </c>
      <c r="CC115" s="55">
        <f t="shared" si="170"/>
        <v>0</v>
      </c>
      <c r="CD115" s="55">
        <f t="shared" si="170"/>
        <v>0</v>
      </c>
      <c r="CE115" s="55">
        <f t="shared" si="170"/>
        <v>0</v>
      </c>
      <c r="CF115" s="55">
        <f t="shared" si="170"/>
        <v>0</v>
      </c>
      <c r="CG115" s="55">
        <f t="shared" si="170"/>
        <v>0</v>
      </c>
      <c r="CH115" s="55">
        <f t="shared" si="170"/>
        <v>0</v>
      </c>
      <c r="CI115" s="55">
        <f t="shared" si="170"/>
        <v>0</v>
      </c>
      <c r="CJ115" s="55">
        <f t="shared" si="170"/>
        <v>0</v>
      </c>
      <c r="CK115" s="55">
        <f t="shared" si="170"/>
        <v>0</v>
      </c>
      <c r="CL115" s="55">
        <f t="shared" si="170"/>
        <v>0</v>
      </c>
      <c r="CM115" s="55">
        <f t="shared" si="170"/>
        <v>0</v>
      </c>
      <c r="CN115" s="55">
        <f t="shared" si="170"/>
        <v>0</v>
      </c>
      <c r="CO115" s="55">
        <f t="shared" si="170"/>
        <v>0</v>
      </c>
    </row>
    <row r="117" spans="2:93" x14ac:dyDescent="0.2">
      <c r="E117" t="s">
        <v>521</v>
      </c>
      <c r="G117" s="55">
        <f xml:space="preserve"> MAX( I115, 0 )</f>
        <v>0</v>
      </c>
      <c r="H117" s="122" t="s">
        <v>8</v>
      </c>
    </row>
    <row r="119" spans="2:93" x14ac:dyDescent="0.2">
      <c r="B119" s="61" t="s">
        <v>28</v>
      </c>
    </row>
    <row r="120" spans="2:93" x14ac:dyDescent="0.2">
      <c r="E120" s="18" t="str">
        <f xml:space="preserve"> UserInput!E6</f>
        <v>Company: Hafren Dyfrdwy</v>
      </c>
      <c r="G120" s="224">
        <f xml:space="preserve"> UserInput!G6</f>
        <v>0</v>
      </c>
      <c r="H120" s="80" t="str">
        <f xml:space="preserve"> UserInput!H6</f>
        <v>Boolean</v>
      </c>
      <c r="I120" s="429"/>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c r="BL120" s="82"/>
      <c r="BM120" s="82"/>
      <c r="BN120" s="82"/>
      <c r="BO120" s="82"/>
      <c r="BP120" s="82"/>
      <c r="BQ120" s="82"/>
      <c r="BR120" s="82"/>
      <c r="BS120" s="82"/>
      <c r="BT120" s="82"/>
      <c r="BU120" s="82"/>
      <c r="BV120" s="82"/>
      <c r="BW120" s="82"/>
      <c r="BX120" s="82"/>
      <c r="BY120" s="82"/>
      <c r="BZ120" s="82"/>
      <c r="CA120" s="82"/>
      <c r="CB120" s="82"/>
      <c r="CC120" s="82"/>
      <c r="CD120" s="82"/>
      <c r="CE120" s="82"/>
      <c r="CF120" s="82"/>
      <c r="CG120" s="82"/>
      <c r="CH120" s="82"/>
      <c r="CI120" s="82"/>
      <c r="CJ120" s="82"/>
      <c r="CK120" s="82"/>
      <c r="CL120" s="82"/>
      <c r="CM120" s="82"/>
      <c r="CN120" s="82"/>
      <c r="CO120" s="82"/>
    </row>
    <row r="121" spans="2:93" x14ac:dyDescent="0.2">
      <c r="E121" s="18" t="str">
        <f xml:space="preserve"> UserInput!E8</f>
        <v>Pre-AMP7 NAV</v>
      </c>
      <c r="G121" s="224" t="b">
        <f xml:space="preserve"> UserInput!G8</f>
        <v>0</v>
      </c>
      <c r="H121" s="80" t="str">
        <f xml:space="preserve"> UserInput!H8</f>
        <v>Boolean</v>
      </c>
      <c r="I121" s="429"/>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82"/>
      <c r="BM121" s="82"/>
      <c r="BN121" s="82"/>
      <c r="BO121" s="82"/>
      <c r="BP121" s="82"/>
      <c r="BQ121" s="82"/>
      <c r="BR121" s="82"/>
      <c r="BS121" s="82"/>
      <c r="BT121" s="82"/>
      <c r="BU121" s="82"/>
      <c r="BV121" s="82"/>
      <c r="BW121" s="82"/>
      <c r="BX121" s="82"/>
      <c r="BY121" s="82"/>
      <c r="BZ121" s="82"/>
      <c r="CA121" s="82"/>
      <c r="CB121" s="82"/>
      <c r="CC121" s="82"/>
      <c r="CD121" s="82"/>
      <c r="CE121" s="82"/>
      <c r="CF121" s="82"/>
      <c r="CG121" s="82"/>
      <c r="CH121" s="82"/>
      <c r="CI121" s="82"/>
      <c r="CJ121" s="82"/>
      <c r="CK121" s="82"/>
      <c r="CL121" s="82"/>
      <c r="CM121" s="82"/>
      <c r="CN121" s="82"/>
      <c r="CO121" s="82"/>
    </row>
    <row r="122" spans="2:93" x14ac:dyDescent="0.2">
      <c r="E122" s="18" t="str">
        <f xml:space="preserve"> UserInput!E9</f>
        <v>Pre-AMP7 NAV start date</v>
      </c>
      <c r="G122" s="224" t="str">
        <f xml:space="preserve"> UserInput!G9</f>
        <v>NA</v>
      </c>
      <c r="H122" s="80" t="str">
        <f xml:space="preserve"> UserInput!H9</f>
        <v>Year</v>
      </c>
      <c r="I122" s="429"/>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c r="BL122" s="82"/>
      <c r="BM122" s="82"/>
      <c r="BN122" s="82"/>
      <c r="BO122" s="82"/>
      <c r="BP122" s="82"/>
      <c r="BQ122" s="82"/>
      <c r="BR122" s="82"/>
      <c r="BS122" s="82"/>
      <c r="BT122" s="82"/>
      <c r="BU122" s="82"/>
      <c r="BV122" s="82"/>
      <c r="BW122" s="82"/>
      <c r="BX122" s="82"/>
      <c r="BY122" s="82"/>
      <c r="BZ122" s="82"/>
      <c r="CA122" s="82"/>
      <c r="CB122" s="82"/>
      <c r="CC122" s="82"/>
      <c r="CD122" s="82"/>
      <c r="CE122" s="82"/>
      <c r="CF122" s="82"/>
      <c r="CG122" s="82"/>
      <c r="CH122" s="82"/>
      <c r="CI122" s="82"/>
      <c r="CJ122" s="82"/>
      <c r="CK122" s="82"/>
      <c r="CL122" s="82"/>
      <c r="CM122" s="82"/>
      <c r="CN122" s="82"/>
      <c r="CO122" s="82"/>
    </row>
    <row r="123" spans="2:93" x14ac:dyDescent="0.2">
      <c r="E123" s="18" t="str">
        <f xml:space="preserve"> UserInput!E10</f>
        <v>DAD calculation used</v>
      </c>
      <c r="G123" s="60">
        <f xml:space="preserve"> UserInput!G10</f>
        <v>0</v>
      </c>
      <c r="H123" s="80" t="str">
        <f xml:space="preserve"> UserInput!H10</f>
        <v>%</v>
      </c>
      <c r="I123" s="429"/>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c r="BL123" s="82"/>
      <c r="BM123" s="82"/>
      <c r="BN123" s="82"/>
      <c r="BO123" s="82"/>
      <c r="BP123" s="82"/>
      <c r="BQ123" s="82"/>
      <c r="BR123" s="82"/>
      <c r="BS123" s="82"/>
      <c r="BT123" s="82"/>
      <c r="BU123" s="82"/>
      <c r="BV123" s="82"/>
      <c r="BW123" s="82"/>
      <c r="BX123" s="82"/>
      <c r="BY123" s="82"/>
      <c r="BZ123" s="82"/>
      <c r="CA123" s="82"/>
      <c r="CB123" s="82"/>
      <c r="CC123" s="82"/>
      <c r="CD123" s="82"/>
      <c r="CE123" s="82"/>
      <c r="CF123" s="82"/>
      <c r="CG123" s="82"/>
      <c r="CH123" s="82"/>
      <c r="CI123" s="82"/>
      <c r="CJ123" s="82"/>
      <c r="CK123" s="82"/>
      <c r="CL123" s="82"/>
      <c r="CM123" s="82"/>
      <c r="CN123" s="82"/>
      <c r="CO123" s="82"/>
    </row>
    <row r="124" spans="2:93" x14ac:dyDescent="0.2">
      <c r="H124" s="122"/>
      <c r="I124" s="429"/>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c r="BM124" s="82"/>
      <c r="BN124" s="82"/>
      <c r="BO124" s="82"/>
      <c r="BP124" s="82"/>
      <c r="BQ124" s="82"/>
      <c r="BR124" s="82"/>
      <c r="BS124" s="82"/>
      <c r="BT124" s="82"/>
      <c r="BU124" s="82"/>
      <c r="BV124" s="82"/>
      <c r="BW124" s="82"/>
      <c r="BX124" s="82"/>
      <c r="BY124" s="82"/>
      <c r="BZ124" s="82"/>
      <c r="CA124" s="82"/>
      <c r="CB124" s="82"/>
      <c r="CC124" s="82"/>
      <c r="CD124" s="82"/>
      <c r="CE124" s="82"/>
      <c r="CF124" s="82"/>
      <c r="CG124" s="82"/>
      <c r="CH124" s="82"/>
      <c r="CI124" s="82"/>
      <c r="CJ124" s="82"/>
      <c r="CK124" s="82"/>
      <c r="CL124" s="82"/>
      <c r="CM124" s="82"/>
      <c r="CN124" s="82"/>
      <c r="CO124" s="82"/>
    </row>
    <row r="125" spans="2:93" x14ac:dyDescent="0.2">
      <c r="E125" s="189" t="s">
        <v>143</v>
      </c>
      <c r="F125" s="189"/>
      <c r="G125" s="212">
        <f xml:space="preserve"> IF( AND( G120, G121 ), G112 * ( 1 - G123 ), G117 )</f>
        <v>0</v>
      </c>
      <c r="H125" s="430" t="s">
        <v>8</v>
      </c>
    </row>
  </sheetData>
  <sheetProtection algorithmName="SHA-512" hashValue="WFII5VhbwBIJcw6af5iO6Z67Zkniybsbc2KCc36Pnh8c6iCGd0stI8Jn0JyVX+PhOhFRQprzIJnTVzaSfnedNw==" saltValue="D/jq+nqINmNMsL4FSfQ+Og==" spinCount="100000" sheet="1" objects="1" scenarios="1"/>
  <conditionalFormatting sqref="K1:CO1">
    <cfRule type="cellIs" dxfId="176" priority="13" operator="equal">
      <formula>OverallError</formula>
    </cfRule>
  </conditionalFormatting>
  <conditionalFormatting sqref="H1">
    <cfRule type="cellIs" dxfId="175" priority="14" operator="equal">
      <formula>OverallError</formula>
    </cfRule>
  </conditionalFormatting>
  <conditionalFormatting sqref="H3 D3:F3">
    <cfRule type="cellIs" dxfId="174" priority="10" operator="lessThan">
      <formula>0</formula>
    </cfRule>
  </conditionalFormatting>
  <conditionalFormatting sqref="K3">
    <cfRule type="cellIs" dxfId="173" priority="9" operator="lessThan">
      <formula>0</formula>
    </cfRule>
  </conditionalFormatting>
  <conditionalFormatting sqref="H8 D8:F8">
    <cfRule type="cellIs" dxfId="172" priority="12" operator="lessThan">
      <formula>0</formula>
    </cfRule>
  </conditionalFormatting>
  <conditionalFormatting sqref="K8">
    <cfRule type="cellIs" dxfId="171" priority="11" operator="lessThan">
      <formula>0</formula>
    </cfRule>
  </conditionalFormatting>
  <conditionalFormatting sqref="H10 D10:F10">
    <cfRule type="cellIs" dxfId="170" priority="6" operator="lessThan">
      <formula>0</formula>
    </cfRule>
  </conditionalFormatting>
  <conditionalFormatting sqref="K10">
    <cfRule type="cellIs" dxfId="169" priority="5" operator="lessThan">
      <formula>0</formula>
    </cfRule>
  </conditionalFormatting>
  <conditionalFormatting sqref="I1">
    <cfRule type="cellIs" dxfId="168" priority="4" operator="equal">
      <formula>OverallError</formula>
    </cfRule>
  </conditionalFormatting>
  <conditionalFormatting sqref="I3">
    <cfRule type="cellIs" dxfId="167" priority="2" operator="lessThan">
      <formula>0</formula>
    </cfRule>
  </conditionalFormatting>
  <conditionalFormatting sqref="I8">
    <cfRule type="cellIs" dxfId="166" priority="3" operator="lessThan">
      <formula>0</formula>
    </cfRule>
  </conditionalFormatting>
  <conditionalFormatting sqref="I10">
    <cfRule type="cellIs" dxfId="165" priority="1" operator="lessThan">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00000"/>
    <outlinePr summaryBelow="0" summaryRight="0"/>
  </sheetPr>
  <dimension ref="A1:XFC109"/>
  <sheetViews>
    <sheetView showGridLines="0" workbookViewId="0">
      <pane xSplit="10" ySplit="13" topLeftCell="XEL21" activePane="bottomRight" state="frozen"/>
      <selection activeCell="A88" sqref="A88"/>
      <selection pane="topRight" activeCell="A88" sqref="A88"/>
      <selection pane="bottomLeft" activeCell="A88" sqref="A88"/>
      <selection pane="bottomRight" activeCell="F36" sqref="F36"/>
    </sheetView>
  </sheetViews>
  <sheetFormatPr defaultColWidth="9.33203125" defaultRowHeight="12.75" outlineLevelRow="1" outlineLevelCol="1" x14ac:dyDescent="0.2"/>
  <cols>
    <col min="1" max="1" width="1.6640625" style="56" customWidth="1"/>
    <col min="2" max="2" width="1.6640625" style="61" customWidth="1"/>
    <col min="3" max="3" width="1.6640625" style="39" customWidth="1"/>
    <col min="4" max="4" width="1.6640625" customWidth="1"/>
    <col min="5" max="5" width="49" bestFit="1" customWidth="1"/>
    <col min="6" max="6" width="1.83203125" customWidth="1"/>
    <col min="7" max="7" width="15.83203125" customWidth="1"/>
    <col min="8" max="8" width="8.6640625" style="197" bestFit="1" customWidth="1"/>
    <col min="9" max="9" width="13" style="233" customWidth="1"/>
    <col min="10" max="10" width="2.83203125" customWidth="1" collapsed="1"/>
    <col min="11" max="11" width="9" hidden="1" customWidth="1" outlineLevel="1"/>
    <col min="12" max="23" width="9.33203125" hidden="1" customWidth="1" outlineLevel="1"/>
    <col min="24" max="93" width="10.6640625" hidden="1" customWidth="1" outlineLevel="1"/>
    <col min="94" max="94" width="2" customWidth="1"/>
    <col min="95" max="95" width="207.1640625" customWidth="1"/>
    <col min="97" max="97" width="9.83203125" bestFit="1" customWidth="1"/>
    <col min="99" max="99" width="11.83203125" bestFit="1" customWidth="1"/>
  </cols>
  <sheetData>
    <row r="1" spans="1:95" ht="18" x14ac:dyDescent="0.25">
      <c r="A1" s="57" t="s">
        <v>222</v>
      </c>
      <c r="B1" s="2"/>
      <c r="C1" s="193"/>
      <c r="D1" s="4"/>
      <c r="E1" s="5"/>
      <c r="F1" s="5"/>
      <c r="G1" s="3"/>
      <c r="H1" s="6"/>
      <c r="I1" s="229"/>
      <c r="J1" s="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Q1" s="229"/>
    </row>
    <row r="2" spans="1:95" ht="13.5" thickBot="1" x14ac:dyDescent="0.25">
      <c r="A2" s="58"/>
      <c r="B2" s="9"/>
      <c r="C2" s="194"/>
      <c r="D2" s="10"/>
      <c r="E2" s="11" t="s">
        <v>3</v>
      </c>
      <c r="F2" s="12"/>
      <c r="G2" s="12" t="s">
        <v>467</v>
      </c>
      <c r="H2" s="12" t="s">
        <v>1</v>
      </c>
      <c r="I2" s="12" t="s">
        <v>315</v>
      </c>
      <c r="J2" s="13"/>
      <c r="K2" s="21" t="str">
        <f xml:space="preserve"> InpS!K2</f>
        <v>2019-20</v>
      </c>
      <c r="L2" s="21" t="str">
        <f xml:space="preserve"> InpS!L2</f>
        <v>2020-21</v>
      </c>
      <c r="M2" s="21" t="str">
        <f xml:space="preserve"> InpS!M2</f>
        <v>2021-22</v>
      </c>
      <c r="N2" s="21" t="str">
        <f xml:space="preserve"> InpS!N2</f>
        <v>2022-23</v>
      </c>
      <c r="O2" s="21" t="str">
        <f xml:space="preserve"> InpS!O2</f>
        <v>2023-24</v>
      </c>
      <c r="P2" s="21" t="str">
        <f xml:space="preserve"> InpS!P2</f>
        <v>2024-25</v>
      </c>
      <c r="Q2" s="21" t="str">
        <f xml:space="preserve"> InpS!Q2</f>
        <v>2025-26</v>
      </c>
      <c r="R2" s="21" t="str">
        <f xml:space="preserve"> InpS!R2</f>
        <v>2026-27</v>
      </c>
      <c r="S2" s="21" t="str">
        <f xml:space="preserve"> InpS!S2</f>
        <v>2027-28</v>
      </c>
      <c r="T2" s="21" t="str">
        <f xml:space="preserve"> InpS!T2</f>
        <v>2028-29</v>
      </c>
      <c r="U2" s="21" t="str">
        <f xml:space="preserve"> InpS!U2</f>
        <v>2029-30</v>
      </c>
      <c r="V2" s="21" t="str">
        <f xml:space="preserve"> InpS!V2</f>
        <v>2030-31</v>
      </c>
      <c r="W2" s="21" t="str">
        <f xml:space="preserve"> InpS!W2</f>
        <v>2031-32</v>
      </c>
      <c r="X2" s="21" t="str">
        <f xml:space="preserve"> InpS!X2</f>
        <v>2032-33</v>
      </c>
      <c r="Y2" s="21" t="str">
        <f xml:space="preserve"> InpS!Y2</f>
        <v>2033-34</v>
      </c>
      <c r="Z2" s="21" t="str">
        <f xml:space="preserve"> InpS!Z2</f>
        <v>2034-35</v>
      </c>
      <c r="AA2" s="21" t="str">
        <f xml:space="preserve"> InpS!AA2</f>
        <v>2035-36</v>
      </c>
      <c r="AB2" s="21" t="str">
        <f xml:space="preserve"> InpS!AB2</f>
        <v>2036-37</v>
      </c>
      <c r="AC2" s="21" t="str">
        <f xml:space="preserve"> InpS!AC2</f>
        <v>2037-38</v>
      </c>
      <c r="AD2" s="21" t="str">
        <f xml:space="preserve"> InpS!AD2</f>
        <v>2038-39</v>
      </c>
      <c r="AE2" s="21" t="str">
        <f xml:space="preserve"> InpS!AE2</f>
        <v>2039-40</v>
      </c>
      <c r="AF2" s="21" t="str">
        <f xml:space="preserve"> InpS!AF2</f>
        <v>2040-41</v>
      </c>
      <c r="AG2" s="21" t="str">
        <f xml:space="preserve"> InpS!AG2</f>
        <v>2041-42</v>
      </c>
      <c r="AH2" s="21" t="str">
        <f xml:space="preserve"> InpS!AH2</f>
        <v>2042-43</v>
      </c>
      <c r="AI2" s="21" t="str">
        <f xml:space="preserve"> InpS!AI2</f>
        <v>2043-44</v>
      </c>
      <c r="AJ2" s="21" t="str">
        <f xml:space="preserve"> InpS!AJ2</f>
        <v>2044-45</v>
      </c>
      <c r="AK2" s="21" t="str">
        <f xml:space="preserve"> InpS!AK2</f>
        <v>2045-46</v>
      </c>
      <c r="AL2" s="21" t="str">
        <f xml:space="preserve"> InpS!AL2</f>
        <v>2046-47</v>
      </c>
      <c r="AM2" s="21" t="str">
        <f xml:space="preserve"> InpS!AM2</f>
        <v>2047-48</v>
      </c>
      <c r="AN2" s="21" t="str">
        <f xml:space="preserve"> InpS!AN2</f>
        <v>2048-49</v>
      </c>
      <c r="AO2" s="21" t="str">
        <f xml:space="preserve"> InpS!AO2</f>
        <v>2049-50</v>
      </c>
      <c r="AP2" s="21" t="str">
        <f xml:space="preserve"> InpS!AP2</f>
        <v>2050-51</v>
      </c>
      <c r="AQ2" s="21" t="str">
        <f xml:space="preserve"> InpS!AQ2</f>
        <v>2051-52</v>
      </c>
      <c r="AR2" s="21" t="str">
        <f xml:space="preserve"> InpS!AR2</f>
        <v>2052-53</v>
      </c>
      <c r="AS2" s="21" t="str">
        <f xml:space="preserve"> InpS!AS2</f>
        <v>2053-54</v>
      </c>
      <c r="AT2" s="21" t="str">
        <f xml:space="preserve"> InpS!AT2</f>
        <v>2054-55</v>
      </c>
      <c r="AU2" s="21" t="str">
        <f xml:space="preserve"> InpS!AU2</f>
        <v>2055-56</v>
      </c>
      <c r="AV2" s="21" t="str">
        <f xml:space="preserve"> InpS!AV2</f>
        <v>2056-57</v>
      </c>
      <c r="AW2" s="21" t="str">
        <f xml:space="preserve"> InpS!AW2</f>
        <v>2057-58</v>
      </c>
      <c r="AX2" s="21" t="str">
        <f xml:space="preserve"> InpS!AX2</f>
        <v>2058-59</v>
      </c>
      <c r="AY2" s="21" t="str">
        <f xml:space="preserve"> InpS!AY2</f>
        <v>2059-60</v>
      </c>
      <c r="AZ2" s="21" t="str">
        <f xml:space="preserve"> InpS!AZ2</f>
        <v>2060-61</v>
      </c>
      <c r="BA2" s="21" t="str">
        <f xml:space="preserve"> InpS!BA2</f>
        <v>2061-62</v>
      </c>
      <c r="BB2" s="21" t="str">
        <f xml:space="preserve"> InpS!BB2</f>
        <v>2062-63</v>
      </c>
      <c r="BC2" s="21" t="str">
        <f xml:space="preserve"> InpS!BC2</f>
        <v>2063-64</v>
      </c>
      <c r="BD2" s="21" t="str">
        <f xml:space="preserve"> InpS!BD2</f>
        <v>2064-65</v>
      </c>
      <c r="BE2" s="21" t="str">
        <f xml:space="preserve"> InpS!BE2</f>
        <v>2065-66</v>
      </c>
      <c r="BF2" s="21" t="str">
        <f xml:space="preserve"> InpS!BF2</f>
        <v>2066-67</v>
      </c>
      <c r="BG2" s="21" t="str">
        <f xml:space="preserve"> InpS!BG2</f>
        <v>2067-68</v>
      </c>
      <c r="BH2" s="21" t="str">
        <f xml:space="preserve"> InpS!BH2</f>
        <v>2068-69</v>
      </c>
      <c r="BI2" s="21" t="str">
        <f xml:space="preserve"> InpS!BI2</f>
        <v>2069-70</v>
      </c>
      <c r="BJ2" s="21" t="str">
        <f xml:space="preserve"> InpS!BJ2</f>
        <v>2070-71</v>
      </c>
      <c r="BK2" s="21" t="str">
        <f xml:space="preserve"> InpS!BK2</f>
        <v>2071-72</v>
      </c>
      <c r="BL2" s="21" t="str">
        <f xml:space="preserve"> InpS!BL2</f>
        <v>2072-73</v>
      </c>
      <c r="BM2" s="21" t="str">
        <f xml:space="preserve"> InpS!BM2</f>
        <v>2073-74</v>
      </c>
      <c r="BN2" s="21" t="str">
        <f xml:space="preserve"> InpS!BN2</f>
        <v>2074-75</v>
      </c>
      <c r="BO2" s="21" t="str">
        <f xml:space="preserve"> InpS!BO2</f>
        <v>2075-76</v>
      </c>
      <c r="BP2" s="21" t="str">
        <f xml:space="preserve"> InpS!BP2</f>
        <v>2076-77</v>
      </c>
      <c r="BQ2" s="21" t="str">
        <f xml:space="preserve"> InpS!BQ2</f>
        <v>2077-78</v>
      </c>
      <c r="BR2" s="21" t="str">
        <f xml:space="preserve"> InpS!BR2</f>
        <v>2078-79</v>
      </c>
      <c r="BS2" s="21" t="str">
        <f xml:space="preserve"> InpS!BS2</f>
        <v>2079-80</v>
      </c>
      <c r="BT2" s="21" t="str">
        <f xml:space="preserve"> InpS!BT2</f>
        <v>2080-81</v>
      </c>
      <c r="BU2" s="21" t="str">
        <f xml:space="preserve"> InpS!BU2</f>
        <v>2081-82</v>
      </c>
      <c r="BV2" s="21" t="str">
        <f xml:space="preserve"> InpS!BV2</f>
        <v>2082-83</v>
      </c>
      <c r="BW2" s="21" t="str">
        <f xml:space="preserve"> InpS!BW2</f>
        <v>2083-84</v>
      </c>
      <c r="BX2" s="21" t="str">
        <f xml:space="preserve"> InpS!BX2</f>
        <v>2084-85</v>
      </c>
      <c r="BY2" s="21" t="str">
        <f xml:space="preserve"> InpS!BY2</f>
        <v>2085-86</v>
      </c>
      <c r="BZ2" s="21" t="str">
        <f xml:space="preserve"> InpS!BZ2</f>
        <v>2086-87</v>
      </c>
      <c r="CA2" s="21" t="str">
        <f xml:space="preserve"> InpS!CA2</f>
        <v>2087-88</v>
      </c>
      <c r="CB2" s="21" t="str">
        <f xml:space="preserve"> InpS!CB2</f>
        <v>2088-89</v>
      </c>
      <c r="CC2" s="21" t="str">
        <f xml:space="preserve"> InpS!CC2</f>
        <v>2089-90</v>
      </c>
      <c r="CD2" s="21" t="str">
        <f xml:space="preserve"> InpS!CD2</f>
        <v>2090-91</v>
      </c>
      <c r="CE2" s="21" t="str">
        <f xml:space="preserve"> InpS!CE2</f>
        <v>2091-92</v>
      </c>
      <c r="CF2" s="21" t="str">
        <f xml:space="preserve"> InpS!CF2</f>
        <v>2092-93</v>
      </c>
      <c r="CG2" s="21" t="str">
        <f xml:space="preserve"> InpS!CG2</f>
        <v>2093-94</v>
      </c>
      <c r="CH2" s="21" t="str">
        <f xml:space="preserve"> InpS!CH2</f>
        <v>2094-95</v>
      </c>
      <c r="CI2" s="21" t="str">
        <f xml:space="preserve"> InpS!CI2</f>
        <v>2095-96</v>
      </c>
      <c r="CJ2" s="21" t="str">
        <f xml:space="preserve"> InpS!CJ2</f>
        <v>2096-97</v>
      </c>
      <c r="CK2" s="21" t="str">
        <f xml:space="preserve"> InpS!CK2</f>
        <v>2097-98</v>
      </c>
      <c r="CL2" s="21" t="str">
        <f xml:space="preserve"> InpS!CL2</f>
        <v>2098-99</v>
      </c>
      <c r="CM2" s="21" t="str">
        <f xml:space="preserve"> InpS!CM2</f>
        <v>2099-00</v>
      </c>
      <c r="CN2" s="21" t="str">
        <f xml:space="preserve"> InpS!CN2</f>
        <v>2100-01</v>
      </c>
      <c r="CO2" s="21" t="str">
        <f xml:space="preserve"> InpS!CO2</f>
        <v>2101-02</v>
      </c>
      <c r="CQ2" s="325" t="s">
        <v>360</v>
      </c>
    </row>
    <row r="3" spans="1:95" ht="3" customHeight="1" collapsed="1" thickTop="1" x14ac:dyDescent="0.2">
      <c r="A3" s="14"/>
      <c r="B3" s="14"/>
      <c r="C3" s="195"/>
      <c r="D3" s="15"/>
      <c r="E3" s="16"/>
      <c r="F3" s="17"/>
      <c r="G3" s="16"/>
      <c r="H3" s="63"/>
      <c r="I3" s="230"/>
      <c r="J3" s="13"/>
      <c r="K3" s="16"/>
    </row>
    <row r="4" spans="1:95" hidden="1" outlineLevel="1" x14ac:dyDescent="0.2">
      <c r="E4" s="18" t="str">
        <f xml:space="preserve"> InpS!E4</f>
        <v>Year end</v>
      </c>
      <c r="G4" s="24">
        <f xml:space="preserve"> InpS!G4</f>
        <v>2020</v>
      </c>
      <c r="H4" s="196"/>
      <c r="I4" s="231"/>
      <c r="J4" s="25"/>
      <c r="K4" s="24">
        <f xml:space="preserve"> InpS!K4</f>
        <v>2020</v>
      </c>
      <c r="L4" s="24">
        <f xml:space="preserve"> InpS!L4</f>
        <v>2021</v>
      </c>
      <c r="M4" s="24">
        <f xml:space="preserve"> InpS!M4</f>
        <v>2022</v>
      </c>
      <c r="N4" s="24">
        <f xml:space="preserve"> InpS!N4</f>
        <v>2023</v>
      </c>
      <c r="O4" s="24">
        <f xml:space="preserve"> InpS!O4</f>
        <v>2024</v>
      </c>
      <c r="P4" s="24">
        <f xml:space="preserve"> InpS!P4</f>
        <v>2025</v>
      </c>
      <c r="Q4" s="24">
        <f xml:space="preserve"> InpS!Q4</f>
        <v>2026</v>
      </c>
      <c r="R4" s="24">
        <f xml:space="preserve"> InpS!R4</f>
        <v>2027</v>
      </c>
      <c r="S4" s="24">
        <f xml:space="preserve"> InpS!S4</f>
        <v>2028</v>
      </c>
      <c r="T4" s="24">
        <f xml:space="preserve"> InpS!T4</f>
        <v>2029</v>
      </c>
      <c r="U4" s="24">
        <f xml:space="preserve"> InpS!U4</f>
        <v>2030</v>
      </c>
      <c r="V4" s="24">
        <f xml:space="preserve"> InpS!V4</f>
        <v>2031</v>
      </c>
      <c r="W4" s="24">
        <f xml:space="preserve"> InpS!W4</f>
        <v>2032</v>
      </c>
      <c r="X4" s="24">
        <f xml:space="preserve"> InpS!X4</f>
        <v>2033</v>
      </c>
      <c r="Y4" s="24">
        <f xml:space="preserve"> InpS!Y4</f>
        <v>2034</v>
      </c>
      <c r="Z4" s="24">
        <f xml:space="preserve"> InpS!Z4</f>
        <v>2035</v>
      </c>
      <c r="AA4" s="24">
        <f xml:space="preserve"> InpS!AA4</f>
        <v>2036</v>
      </c>
      <c r="AB4" s="24">
        <f xml:space="preserve"> InpS!AB4</f>
        <v>2037</v>
      </c>
      <c r="AC4" s="24">
        <f xml:space="preserve"> InpS!AC4</f>
        <v>2038</v>
      </c>
      <c r="AD4" s="24">
        <f xml:space="preserve"> InpS!AD4</f>
        <v>2039</v>
      </c>
      <c r="AE4" s="24">
        <f xml:space="preserve"> InpS!AE4</f>
        <v>2040</v>
      </c>
      <c r="AF4" s="24">
        <f xml:space="preserve"> InpS!AF4</f>
        <v>2041</v>
      </c>
      <c r="AG4" s="24">
        <f xml:space="preserve"> InpS!AG4</f>
        <v>2042</v>
      </c>
      <c r="AH4" s="24">
        <f xml:space="preserve"> InpS!AH4</f>
        <v>2043</v>
      </c>
      <c r="AI4" s="24">
        <f xml:space="preserve"> InpS!AI4</f>
        <v>2044</v>
      </c>
      <c r="AJ4" s="24">
        <f xml:space="preserve"> InpS!AJ4</f>
        <v>2045</v>
      </c>
      <c r="AK4" s="24">
        <f xml:space="preserve"> InpS!AK4</f>
        <v>2046</v>
      </c>
      <c r="AL4" s="24">
        <f xml:space="preserve"> InpS!AL4</f>
        <v>2047</v>
      </c>
      <c r="AM4" s="24">
        <f xml:space="preserve"> InpS!AM4</f>
        <v>2048</v>
      </c>
      <c r="AN4" s="24">
        <f xml:space="preserve"> InpS!AN4</f>
        <v>2049</v>
      </c>
      <c r="AO4" s="24">
        <f xml:space="preserve"> InpS!AO4</f>
        <v>2050</v>
      </c>
      <c r="AP4" s="24">
        <f xml:space="preserve"> InpS!AP4</f>
        <v>2051</v>
      </c>
      <c r="AQ4" s="24">
        <f xml:space="preserve"> InpS!AQ4</f>
        <v>2052</v>
      </c>
      <c r="AR4" s="24">
        <f xml:space="preserve"> InpS!AR4</f>
        <v>2053</v>
      </c>
      <c r="AS4" s="24">
        <f xml:space="preserve"> InpS!AS4</f>
        <v>2054</v>
      </c>
      <c r="AT4" s="24">
        <f xml:space="preserve"> InpS!AT4</f>
        <v>2055</v>
      </c>
      <c r="AU4" s="24">
        <f xml:space="preserve"> InpS!AU4</f>
        <v>2056</v>
      </c>
      <c r="AV4" s="24">
        <f xml:space="preserve"> InpS!AV4</f>
        <v>2057</v>
      </c>
      <c r="AW4" s="24">
        <f xml:space="preserve"> InpS!AW4</f>
        <v>2058</v>
      </c>
      <c r="AX4" s="24">
        <f xml:space="preserve"> InpS!AX4</f>
        <v>2059</v>
      </c>
      <c r="AY4" s="24">
        <f xml:space="preserve"> InpS!AY4</f>
        <v>2060</v>
      </c>
      <c r="AZ4" s="24">
        <f xml:space="preserve"> InpS!AZ4</f>
        <v>2061</v>
      </c>
      <c r="BA4" s="24">
        <f xml:space="preserve"> InpS!BA4</f>
        <v>2062</v>
      </c>
      <c r="BB4" s="24">
        <f xml:space="preserve"> InpS!BB4</f>
        <v>2063</v>
      </c>
      <c r="BC4" s="24">
        <f xml:space="preserve"> InpS!BC4</f>
        <v>2064</v>
      </c>
      <c r="BD4" s="24">
        <f xml:space="preserve"> InpS!BD4</f>
        <v>2065</v>
      </c>
      <c r="BE4" s="24">
        <f xml:space="preserve"> InpS!BE4</f>
        <v>2066</v>
      </c>
      <c r="BF4" s="24">
        <f xml:space="preserve"> InpS!BF4</f>
        <v>2067</v>
      </c>
      <c r="BG4" s="24">
        <f xml:space="preserve"> InpS!BG4</f>
        <v>2068</v>
      </c>
      <c r="BH4" s="24">
        <f xml:space="preserve"> InpS!BH4</f>
        <v>2069</v>
      </c>
      <c r="BI4" s="24">
        <f xml:space="preserve"> InpS!BI4</f>
        <v>2070</v>
      </c>
      <c r="BJ4" s="24">
        <f xml:space="preserve"> InpS!BJ4</f>
        <v>2071</v>
      </c>
      <c r="BK4" s="24">
        <f xml:space="preserve"> InpS!BK4</f>
        <v>2072</v>
      </c>
      <c r="BL4" s="24">
        <f xml:space="preserve"> InpS!BL4</f>
        <v>2073</v>
      </c>
      <c r="BM4" s="24">
        <f xml:space="preserve"> InpS!BM4</f>
        <v>2074</v>
      </c>
      <c r="BN4" s="24">
        <f xml:space="preserve"> InpS!BN4</f>
        <v>2075</v>
      </c>
      <c r="BO4" s="24">
        <f xml:space="preserve"> InpS!BO4</f>
        <v>2076</v>
      </c>
      <c r="BP4" s="24">
        <f xml:space="preserve"> InpS!BP4</f>
        <v>2077</v>
      </c>
      <c r="BQ4" s="24">
        <f xml:space="preserve"> InpS!BQ4</f>
        <v>2078</v>
      </c>
      <c r="BR4" s="24">
        <f xml:space="preserve"> InpS!BR4</f>
        <v>2079</v>
      </c>
      <c r="BS4" s="24">
        <f xml:space="preserve"> InpS!BS4</f>
        <v>2080</v>
      </c>
      <c r="BT4" s="24">
        <f xml:space="preserve"> InpS!BT4</f>
        <v>2081</v>
      </c>
      <c r="BU4" s="24">
        <f xml:space="preserve"> InpS!BU4</f>
        <v>2082</v>
      </c>
      <c r="BV4" s="24">
        <f xml:space="preserve"> InpS!BV4</f>
        <v>2083</v>
      </c>
      <c r="BW4" s="24">
        <f xml:space="preserve"> InpS!BW4</f>
        <v>2084</v>
      </c>
      <c r="BX4" s="24">
        <f xml:space="preserve"> InpS!BX4</f>
        <v>2085</v>
      </c>
      <c r="BY4" s="24">
        <f xml:space="preserve"> InpS!BY4</f>
        <v>2086</v>
      </c>
      <c r="BZ4" s="24">
        <f xml:space="preserve"> InpS!BZ4</f>
        <v>2087</v>
      </c>
      <c r="CA4" s="24">
        <f xml:space="preserve"> InpS!CA4</f>
        <v>2088</v>
      </c>
      <c r="CB4" s="24">
        <f xml:space="preserve"> InpS!CB4</f>
        <v>2089</v>
      </c>
      <c r="CC4" s="24">
        <f xml:space="preserve"> InpS!CC4</f>
        <v>2090</v>
      </c>
      <c r="CD4" s="24">
        <f xml:space="preserve"> InpS!CD4</f>
        <v>2091</v>
      </c>
      <c r="CE4" s="24">
        <f xml:space="preserve"> InpS!CE4</f>
        <v>2092</v>
      </c>
      <c r="CF4" s="24">
        <f xml:space="preserve"> InpS!CF4</f>
        <v>2093</v>
      </c>
      <c r="CG4" s="24">
        <f xml:space="preserve"> InpS!CG4</f>
        <v>2094</v>
      </c>
      <c r="CH4" s="24">
        <f xml:space="preserve"> InpS!CH4</f>
        <v>2095</v>
      </c>
      <c r="CI4" s="24">
        <f xml:space="preserve"> InpS!CI4</f>
        <v>2096</v>
      </c>
      <c r="CJ4" s="24">
        <f xml:space="preserve"> InpS!CJ4</f>
        <v>2097</v>
      </c>
      <c r="CK4" s="24">
        <f xml:space="preserve"> InpS!CK4</f>
        <v>2098</v>
      </c>
      <c r="CL4" s="24">
        <f xml:space="preserve"> InpS!CL4</f>
        <v>2099</v>
      </c>
      <c r="CM4" s="24">
        <f xml:space="preserve"> InpS!CM4</f>
        <v>2100</v>
      </c>
      <c r="CN4" s="24">
        <f xml:space="preserve"> InpS!CN4</f>
        <v>2101</v>
      </c>
      <c r="CO4" s="24">
        <f xml:space="preserve"> InpS!CO4</f>
        <v>2102</v>
      </c>
    </row>
    <row r="5" spans="1:95" hidden="1" outlineLevel="1" x14ac:dyDescent="0.2">
      <c r="D5" s="39"/>
      <c r="E5" s="75" t="str">
        <f xml:space="preserve"> InpS!E$7</f>
        <v>CPIH (Financial Year Average)</v>
      </c>
      <c r="F5" s="75"/>
      <c r="G5" s="75">
        <f xml:space="preserve"> InpS!G$7</f>
        <v>0</v>
      </c>
      <c r="H5" s="136" t="str">
        <f xml:space="preserve"> InpS!H$7</f>
        <v>%</v>
      </c>
      <c r="I5" s="216">
        <f xml:space="preserve"> InpS!I$7</f>
        <v>0</v>
      </c>
      <c r="J5" s="75"/>
      <c r="K5" s="81">
        <f xml:space="preserve"> InpS!K$7</f>
        <v>1.6916276092257654E-2</v>
      </c>
      <c r="L5" s="60">
        <f xml:space="preserve"> InpS!L$7</f>
        <v>1.3336808381610998E-2</v>
      </c>
      <c r="M5" s="60">
        <f xml:space="preserve"> InpS!M$7</f>
        <v>1.5418558808517391E-2</v>
      </c>
      <c r="N5" s="60">
        <f xml:space="preserve"> InpS!N$7</f>
        <v>1.7893684998325554E-2</v>
      </c>
      <c r="O5" s="60">
        <f xml:space="preserve"> InpS!O$7</f>
        <v>1.873036874613021E-2</v>
      </c>
      <c r="P5" s="60">
        <f xml:space="preserve"> InpS!P$7</f>
        <v>1.8989815171094326E-2</v>
      </c>
      <c r="Q5" s="60">
        <f xml:space="preserve"> InpS!Q$7</f>
        <v>1.9535367467422571E-2</v>
      </c>
      <c r="R5" s="60">
        <f xml:space="preserve"> InpS!R$7</f>
        <v>1.9996805127965978E-2</v>
      </c>
      <c r="S5" s="60">
        <f xml:space="preserve"> InpS!S$7</f>
        <v>1.9996805127965978E-2</v>
      </c>
      <c r="T5" s="60">
        <f xml:space="preserve"> InpS!T$7</f>
        <v>1.9996805127965978E-2</v>
      </c>
      <c r="U5" s="60">
        <f xml:space="preserve"> InpS!U$7</f>
        <v>1.9996805127965978E-2</v>
      </c>
      <c r="V5" s="60">
        <f xml:space="preserve"> InpS!V$7</f>
        <v>1.9996805127965978E-2</v>
      </c>
      <c r="W5" s="60">
        <f xml:space="preserve"> InpS!W$7</f>
        <v>1.9996805127965978E-2</v>
      </c>
      <c r="X5" s="60">
        <f xml:space="preserve"> InpS!X$7</f>
        <v>1.9996805127965978E-2</v>
      </c>
      <c r="Y5" s="60">
        <f xml:space="preserve"> InpS!Y$7</f>
        <v>1.9996805127965978E-2</v>
      </c>
      <c r="Z5" s="60">
        <f xml:space="preserve"> InpS!Z$7</f>
        <v>1.9996805127965978E-2</v>
      </c>
      <c r="AA5" s="60">
        <f xml:space="preserve"> InpS!AA$7</f>
        <v>1.9996805127965978E-2</v>
      </c>
      <c r="AB5" s="60">
        <f xml:space="preserve"> InpS!AB$7</f>
        <v>1.9996805127965978E-2</v>
      </c>
      <c r="AC5" s="60">
        <f xml:space="preserve"> InpS!AC$7</f>
        <v>1.9996805127965978E-2</v>
      </c>
      <c r="AD5" s="60">
        <f xml:space="preserve"> InpS!AD$7</f>
        <v>1.9996805127965978E-2</v>
      </c>
      <c r="AE5" s="60">
        <f xml:space="preserve"> InpS!AE$7</f>
        <v>1.9996805127965978E-2</v>
      </c>
      <c r="AF5" s="60">
        <f xml:space="preserve"> InpS!AF$7</f>
        <v>1.9996805127965978E-2</v>
      </c>
      <c r="AG5" s="60">
        <f xml:space="preserve"> InpS!AG$7</f>
        <v>1.9996805127965978E-2</v>
      </c>
      <c r="AH5" s="60">
        <f xml:space="preserve"> InpS!AH$7</f>
        <v>1.9996805127965978E-2</v>
      </c>
      <c r="AI5" s="60">
        <f xml:space="preserve"> InpS!AI$7</f>
        <v>1.9996805127965978E-2</v>
      </c>
      <c r="AJ5" s="60">
        <f xml:space="preserve"> InpS!AJ$7</f>
        <v>1.9996805127965978E-2</v>
      </c>
      <c r="AK5" s="60">
        <f xml:space="preserve"> InpS!AK$7</f>
        <v>1.9996805127965978E-2</v>
      </c>
      <c r="AL5" s="60">
        <f xml:space="preserve"> InpS!AL$7</f>
        <v>1.9996805127965978E-2</v>
      </c>
      <c r="AM5" s="60">
        <f xml:space="preserve"> InpS!AM$7</f>
        <v>1.9996805127965978E-2</v>
      </c>
      <c r="AN5" s="60">
        <f xml:space="preserve"> InpS!AN$7</f>
        <v>1.9996805127965978E-2</v>
      </c>
      <c r="AO5" s="60">
        <f xml:space="preserve"> InpS!AO$7</f>
        <v>1.9996805127965978E-2</v>
      </c>
      <c r="AP5" s="60">
        <f xml:space="preserve"> InpS!AP$7</f>
        <v>1.9996805127965978E-2</v>
      </c>
      <c r="AQ5" s="60">
        <f xml:space="preserve"> InpS!AQ$7</f>
        <v>1.9996805127965978E-2</v>
      </c>
      <c r="AR5" s="60">
        <f xml:space="preserve"> InpS!AR$7</f>
        <v>1.9996805127965978E-2</v>
      </c>
      <c r="AS5" s="60">
        <f xml:space="preserve"> InpS!AS$7</f>
        <v>1.9996805127965978E-2</v>
      </c>
      <c r="AT5" s="60">
        <f xml:space="preserve"> InpS!AT$7</f>
        <v>1.9996805127965978E-2</v>
      </c>
      <c r="AU5" s="60">
        <f xml:space="preserve"> InpS!AU$7</f>
        <v>1.9996805127965978E-2</v>
      </c>
      <c r="AV5" s="60">
        <f xml:space="preserve"> InpS!AV$7</f>
        <v>1.9996805127965978E-2</v>
      </c>
      <c r="AW5" s="60">
        <f xml:space="preserve"> InpS!AW$7</f>
        <v>1.9996805127965978E-2</v>
      </c>
      <c r="AX5" s="60">
        <f xml:space="preserve"> InpS!AX$7</f>
        <v>1.9996805127965978E-2</v>
      </c>
      <c r="AY5" s="60">
        <f xml:space="preserve"> InpS!AY$7</f>
        <v>1.9996805127965978E-2</v>
      </c>
      <c r="AZ5" s="60">
        <f xml:space="preserve"> InpS!AZ$7</f>
        <v>1.9996805127965978E-2</v>
      </c>
      <c r="BA5" s="60">
        <f xml:space="preserve"> InpS!BA$7</f>
        <v>1.9996805127965978E-2</v>
      </c>
      <c r="BB5" s="60">
        <f xml:space="preserve"> InpS!BB$7</f>
        <v>1.9996805127965978E-2</v>
      </c>
      <c r="BC5" s="60">
        <f xml:space="preserve"> InpS!BC$7</f>
        <v>1.9996805127965978E-2</v>
      </c>
      <c r="BD5" s="60">
        <f xml:space="preserve"> InpS!BD$7</f>
        <v>1.9996805127965978E-2</v>
      </c>
      <c r="BE5" s="60">
        <f xml:space="preserve"> InpS!BE$7</f>
        <v>1.9996805127965978E-2</v>
      </c>
      <c r="BF5" s="60">
        <f xml:space="preserve"> InpS!BF$7</f>
        <v>1.9996805127965978E-2</v>
      </c>
      <c r="BG5" s="60">
        <f xml:space="preserve"> InpS!BG$7</f>
        <v>1.9996805127965978E-2</v>
      </c>
      <c r="BH5" s="60">
        <f xml:space="preserve"> InpS!BH$7</f>
        <v>1.9996805127965978E-2</v>
      </c>
      <c r="BI5" s="60">
        <f xml:space="preserve"> InpS!BI$7</f>
        <v>1.9996805127965978E-2</v>
      </c>
      <c r="BJ5" s="60">
        <f xml:space="preserve"> InpS!BJ$7</f>
        <v>1.9996805127965978E-2</v>
      </c>
      <c r="BK5" s="60">
        <f xml:space="preserve"> InpS!BK$7</f>
        <v>1.9996805127965978E-2</v>
      </c>
      <c r="BL5" s="60">
        <f xml:space="preserve"> InpS!BL$7</f>
        <v>1.9996805127965978E-2</v>
      </c>
      <c r="BM5" s="60">
        <f xml:space="preserve"> InpS!BM$7</f>
        <v>1.9996805127965978E-2</v>
      </c>
      <c r="BN5" s="60">
        <f xml:space="preserve"> InpS!BN$7</f>
        <v>1.9996805127965978E-2</v>
      </c>
      <c r="BO5" s="60">
        <f xml:space="preserve"> InpS!BO$7</f>
        <v>1.9996805127965978E-2</v>
      </c>
      <c r="BP5" s="60">
        <f xml:space="preserve"> InpS!BP$7</f>
        <v>1.9996805127965978E-2</v>
      </c>
      <c r="BQ5" s="60">
        <f xml:space="preserve"> InpS!BQ$7</f>
        <v>1.9996805127965978E-2</v>
      </c>
      <c r="BR5" s="60">
        <f xml:space="preserve"> InpS!BR$7</f>
        <v>1.9996805127965978E-2</v>
      </c>
      <c r="BS5" s="60">
        <f xml:space="preserve"> InpS!BS$7</f>
        <v>1.9996805127965978E-2</v>
      </c>
      <c r="BT5" s="60">
        <f xml:space="preserve"> InpS!BT$7</f>
        <v>1.9996805127965978E-2</v>
      </c>
      <c r="BU5" s="60">
        <f xml:space="preserve"> InpS!BU$7</f>
        <v>1.9996805127965978E-2</v>
      </c>
      <c r="BV5" s="60">
        <f xml:space="preserve"> InpS!BV$7</f>
        <v>1.9996805127965978E-2</v>
      </c>
      <c r="BW5" s="60">
        <f xml:space="preserve"> InpS!BW$7</f>
        <v>1.9996805127965978E-2</v>
      </c>
      <c r="BX5" s="60">
        <f xml:space="preserve"> InpS!BX$7</f>
        <v>1.9996805127965978E-2</v>
      </c>
      <c r="BY5" s="60">
        <f xml:space="preserve"> InpS!BY$7</f>
        <v>1.9996805127965978E-2</v>
      </c>
      <c r="BZ5" s="60">
        <f xml:space="preserve"> InpS!BZ$7</f>
        <v>1.9996805127965978E-2</v>
      </c>
      <c r="CA5" s="60">
        <f xml:space="preserve"> InpS!CA$7</f>
        <v>1.9996805127965978E-2</v>
      </c>
      <c r="CB5" s="60">
        <f xml:space="preserve"> InpS!CB$7</f>
        <v>1.9996805127965978E-2</v>
      </c>
      <c r="CC5" s="60">
        <f xml:space="preserve"> InpS!CC$7</f>
        <v>1.9996805127965978E-2</v>
      </c>
      <c r="CD5" s="60">
        <f xml:space="preserve"> InpS!CD$7</f>
        <v>1.9996805127965978E-2</v>
      </c>
      <c r="CE5" s="60">
        <f xml:space="preserve"> InpS!CE$7</f>
        <v>1.9996805127965978E-2</v>
      </c>
      <c r="CF5" s="60">
        <f xml:space="preserve"> InpS!CF$7</f>
        <v>1.9996805127965978E-2</v>
      </c>
      <c r="CG5" s="60">
        <f xml:space="preserve"> InpS!CG$7</f>
        <v>1.9996805127965978E-2</v>
      </c>
      <c r="CH5" s="60">
        <f xml:space="preserve"> InpS!CH$7</f>
        <v>1.9996805127965978E-2</v>
      </c>
      <c r="CI5" s="60">
        <f xml:space="preserve"> InpS!CI$7</f>
        <v>1.9996805127965978E-2</v>
      </c>
      <c r="CJ5" s="60">
        <f xml:space="preserve"> InpS!CJ$7</f>
        <v>1.9996805127965978E-2</v>
      </c>
      <c r="CK5" s="60">
        <f xml:space="preserve"> InpS!CK$7</f>
        <v>1.9996805127965978E-2</v>
      </c>
      <c r="CL5" s="60">
        <f xml:space="preserve"> InpS!CL$7</f>
        <v>1.9996805127965978E-2</v>
      </c>
      <c r="CM5" s="60">
        <f xml:space="preserve"> InpS!CM$7</f>
        <v>1.9996805127965978E-2</v>
      </c>
      <c r="CN5" s="60">
        <f xml:space="preserve"> InpS!CN$7</f>
        <v>1.9996805127965978E-2</v>
      </c>
      <c r="CO5" s="60">
        <f xml:space="preserve"> InpS!CO$7</f>
        <v>1.9996805127965978E-2</v>
      </c>
    </row>
    <row r="6" spans="1:95" hidden="1" outlineLevel="1" x14ac:dyDescent="0.2">
      <c r="D6" s="39"/>
      <c r="E6" t="s">
        <v>312</v>
      </c>
      <c r="H6" s="78" t="s">
        <v>9</v>
      </c>
      <c r="I6" s="217"/>
      <c r="K6" s="110">
        <f>IF( J6 = "", 1, J6 / ( 1 + K5 ) )</f>
        <v>1</v>
      </c>
      <c r="L6" s="110">
        <f t="shared" ref="L6:BW6" si="0">IF( K6 = "", 1, K6 / ( 1 + L5 ) )</f>
        <v>0.9868387210734888</v>
      </c>
      <c r="M6" s="110">
        <f t="shared" si="0"/>
        <v>0.97185413100134399</v>
      </c>
      <c r="N6" s="110">
        <f t="shared" si="0"/>
        <v>0.95476978128903778</v>
      </c>
      <c r="O6" s="110">
        <f t="shared" si="0"/>
        <v>0.93721539141331756</v>
      </c>
      <c r="P6" s="110">
        <f t="shared" si="0"/>
        <v>0.91974951806162419</v>
      </c>
      <c r="Q6" s="110">
        <f t="shared" si="0"/>
        <v>0.90212615217687697</v>
      </c>
      <c r="R6" s="110">
        <f t="shared" si="0"/>
        <v>0.88444017436279976</v>
      </c>
      <c r="S6" s="110">
        <f t="shared" si="0"/>
        <v>0.8671009261169601</v>
      </c>
      <c r="T6" s="110">
        <f t="shared" si="0"/>
        <v>0.85010160988511729</v>
      </c>
      <c r="U6" s="110">
        <f t="shared" si="0"/>
        <v>0.83343556137753383</v>
      </c>
      <c r="V6" s="110">
        <f t="shared" si="0"/>
        <v>0.81709624695635519</v>
      </c>
      <c r="W6" s="110">
        <f t="shared" si="0"/>
        <v>0.80107726107420951</v>
      </c>
      <c r="X6" s="110">
        <f t="shared" si="0"/>
        <v>0.78537232376302257</v>
      </c>
      <c r="Y6" s="110">
        <f t="shared" si="0"/>
        <v>0.76997527817206446</v>
      </c>
      <c r="Z6" s="110">
        <f t="shared" si="0"/>
        <v>0.75488008815426189</v>
      </c>
      <c r="AA6" s="110">
        <f t="shared" si="0"/>
        <v>0.74008083589983076</v>
      </c>
      <c r="AB6" s="110">
        <f t="shared" si="0"/>
        <v>0.7255717196163004</v>
      </c>
      <c r="AC6" s="110">
        <f t="shared" si="0"/>
        <v>0.71134705125402053</v>
      </c>
      <c r="AD6" s="110">
        <f t="shared" si="0"/>
        <v>0.6974012542762591</v>
      </c>
      <c r="AE6" s="110">
        <f t="shared" si="0"/>
        <v>0.68372886147301715</v>
      </c>
      <c r="AF6" s="110">
        <f t="shared" si="0"/>
        <v>0.67032451281770278</v>
      </c>
      <c r="AG6" s="110">
        <f t="shared" si="0"/>
        <v>0.65718295336582522</v>
      </c>
      <c r="AH6" s="110">
        <f t="shared" si="0"/>
        <v>0.64429903119488385</v>
      </c>
      <c r="AI6" s="110">
        <f t="shared" si="0"/>
        <v>0.63166769538464573</v>
      </c>
      <c r="AJ6" s="110">
        <f t="shared" si="0"/>
        <v>0.61928399403701906</v>
      </c>
      <c r="AK6" s="110">
        <f t="shared" si="0"/>
        <v>0.60714307233474663</v>
      </c>
      <c r="AL6" s="110">
        <f t="shared" si="0"/>
        <v>0.59524017063815815</v>
      </c>
      <c r="AM6" s="110">
        <f t="shared" si="0"/>
        <v>0.58357062261923554</v>
      </c>
      <c r="AN6" s="110">
        <f t="shared" si="0"/>
        <v>0.57212985343225886</v>
      </c>
      <c r="AO6" s="110">
        <f t="shared" si="0"/>
        <v>0.56091337792031715</v>
      </c>
      <c r="AP6" s="110">
        <f t="shared" si="0"/>
        <v>0.54991679885697931</v>
      </c>
      <c r="AQ6" s="110">
        <f t="shared" si="0"/>
        <v>0.5391358052224372</v>
      </c>
      <c r="AR6" s="110">
        <f t="shared" si="0"/>
        <v>0.52856617051344457</v>
      </c>
      <c r="AS6" s="110">
        <f t="shared" si="0"/>
        <v>0.51820375108638905</v>
      </c>
      <c r="AT6" s="110">
        <f t="shared" si="0"/>
        <v>0.50804448453284778</v>
      </c>
      <c r="AU6" s="110">
        <f t="shared" si="0"/>
        <v>0.49808438808699007</v>
      </c>
      <c r="AV6" s="110">
        <f t="shared" si="0"/>
        <v>0.48831955706420255</v>
      </c>
      <c r="AW6" s="110">
        <f t="shared" si="0"/>
        <v>0.47874616333032466</v>
      </c>
      <c r="AX6" s="110">
        <f t="shared" si="0"/>
        <v>0.46936045380089447</v>
      </c>
      <c r="AY6" s="110">
        <f t="shared" si="0"/>
        <v>0.46015874896981646</v>
      </c>
      <c r="AZ6" s="110">
        <f t="shared" si="0"/>
        <v>0.45113744146687423</v>
      </c>
      <c r="BA6" s="110">
        <f t="shared" si="0"/>
        <v>0.44229299464352317</v>
      </c>
      <c r="BB6" s="110">
        <f t="shared" si="0"/>
        <v>0.43362194118640823</v>
      </c>
      <c r="BC6" s="110">
        <f t="shared" si="0"/>
        <v>0.42512088175806317</v>
      </c>
      <c r="BD6" s="110">
        <f t="shared" si="0"/>
        <v>0.4167864836642588</v>
      </c>
      <c r="BE6" s="110">
        <f t="shared" si="0"/>
        <v>0.40861547954747751</v>
      </c>
      <c r="BF6" s="110">
        <f t="shared" si="0"/>
        <v>0.40060466610600193</v>
      </c>
      <c r="BG6" s="110">
        <f t="shared" si="0"/>
        <v>0.39275090283811542</v>
      </c>
      <c r="BH6" s="110">
        <f t="shared" si="0"/>
        <v>0.38505111081092258</v>
      </c>
      <c r="BI6" s="110">
        <f t="shared" si="0"/>
        <v>0.37750227145330628</v>
      </c>
      <c r="BJ6" s="110">
        <f t="shared" si="0"/>
        <v>0.37010142537254898</v>
      </c>
      <c r="BK6" s="110">
        <f t="shared" si="0"/>
        <v>0.36284567119415345</v>
      </c>
      <c r="BL6" s="110">
        <f t="shared" si="0"/>
        <v>0.35573216442440897</v>
      </c>
      <c r="BM6" s="110">
        <f t="shared" si="0"/>
        <v>0.34875811633525639</v>
      </c>
      <c r="BN6" s="110">
        <f t="shared" si="0"/>
        <v>0.34192079287101507</v>
      </c>
      <c r="BO6" s="110">
        <f t="shared" si="0"/>
        <v>0.33521751357654361</v>
      </c>
      <c r="BP6" s="110">
        <f t="shared" si="0"/>
        <v>0.32864565054641337</v>
      </c>
      <c r="BQ6" s="110">
        <f t="shared" si="0"/>
        <v>0.32220262739468325</v>
      </c>
      <c r="BR6" s="110">
        <f t="shared" si="0"/>
        <v>0.31588591824487194</v>
      </c>
      <c r="BS6" s="110">
        <f t="shared" si="0"/>
        <v>0.30969304673973147</v>
      </c>
      <c r="BT6" s="110">
        <f t="shared" si="0"/>
        <v>0.30362158507043385</v>
      </c>
      <c r="BU6" s="110">
        <f t="shared" si="0"/>
        <v>0.29766915302479041</v>
      </c>
      <c r="BV6" s="110">
        <f t="shared" si="0"/>
        <v>0.29183341705413052</v>
      </c>
      <c r="BW6" s="110">
        <f t="shared" si="0"/>
        <v>0.28611208935847393</v>
      </c>
      <c r="BX6" s="110">
        <f t="shared" ref="BX6:CO6" si="1">IF( BW6 = "", 1, BW6 / ( 1 + BX5 ) )</f>
        <v>0.28050292698963808</v>
      </c>
      <c r="BY6" s="110">
        <f t="shared" si="1"/>
        <v>0.27500373097192882</v>
      </c>
      <c r="BZ6" s="110">
        <f t="shared" si="1"/>
        <v>0.2696123454400699</v>
      </c>
      <c r="CA6" s="110">
        <f t="shared" si="1"/>
        <v>0.26432665679403289</v>
      </c>
      <c r="CB6" s="110">
        <f t="shared" si="1"/>
        <v>0.25914459287043667</v>
      </c>
      <c r="CC6" s="110">
        <f t="shared" si="1"/>
        <v>0.25406412213019147</v>
      </c>
      <c r="CD6" s="110">
        <f t="shared" si="1"/>
        <v>0.24908325286206881</v>
      </c>
      <c r="CE6" s="110">
        <f t="shared" si="1"/>
        <v>0.24420003240188534</v>
      </c>
      <c r="CF6" s="110">
        <f t="shared" si="1"/>
        <v>0.23941254636699444</v>
      </c>
      <c r="CG6" s="110">
        <f t="shared" si="1"/>
        <v>0.23471891790578539</v>
      </c>
      <c r="CH6" s="110">
        <f t="shared" si="1"/>
        <v>0.23011730696189603</v>
      </c>
      <c r="CI6" s="110">
        <f t="shared" si="1"/>
        <v>0.22560590955285018</v>
      </c>
      <c r="CJ6" s="110">
        <f t="shared" si="1"/>
        <v>0.22118295706283736</v>
      </c>
      <c r="CK6" s="110">
        <f t="shared" si="1"/>
        <v>0.21684671554935739</v>
      </c>
      <c r="CL6" s="110">
        <f t="shared" si="1"/>
        <v>0.21259548506345802</v>
      </c>
      <c r="CM6" s="110">
        <f t="shared" si="1"/>
        <v>0.20842759898329916</v>
      </c>
      <c r="CN6" s="110">
        <f t="shared" si="1"/>
        <v>0.2043414233607824</v>
      </c>
      <c r="CO6" s="110">
        <f t="shared" si="1"/>
        <v>0.20033535628098981</v>
      </c>
    </row>
    <row r="7" spans="1:95" ht="3" hidden="1" customHeight="1" outlineLevel="1" x14ac:dyDescent="0.2">
      <c r="A7" s="14"/>
      <c r="B7" s="14"/>
      <c r="C7" s="195"/>
      <c r="D7" s="73"/>
      <c r="E7" s="16"/>
      <c r="F7" s="17"/>
      <c r="G7" s="16"/>
      <c r="H7" s="160"/>
      <c r="I7" s="214"/>
      <c r="J7" s="13"/>
      <c r="K7" s="16"/>
    </row>
    <row r="8" spans="1:95" s="139" customFormat="1" hidden="1" outlineLevel="1" x14ac:dyDescent="0.2">
      <c r="B8" s="140"/>
      <c r="C8" s="141"/>
      <c r="E8" s="75" t="str">
        <f xml:space="preserve"> InpC!E69</f>
        <v>Deflate cashflows</v>
      </c>
      <c r="G8" s="60" t="b">
        <f xml:space="preserve"> InpC!G69</f>
        <v>1</v>
      </c>
      <c r="H8" s="136" t="str">
        <f xml:space="preserve"> InpC!H69</f>
        <v>Boolean</v>
      </c>
      <c r="I8" s="232"/>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row>
    <row r="9" spans="1:95" s="139" customFormat="1" x14ac:dyDescent="0.2">
      <c r="B9" s="140"/>
      <c r="C9" s="141"/>
      <c r="E9" s="75" t="str">
        <f xml:space="preserve"> InpC!E68</f>
        <v>Rate of return used</v>
      </c>
      <c r="G9" s="81">
        <f xml:space="preserve"> InpC!G68</f>
        <v>4.0733948295080695E-2</v>
      </c>
      <c r="H9" s="136" t="str">
        <f xml:space="preserve"> InpC!H68</f>
        <v>%</v>
      </c>
      <c r="I9" s="232"/>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row>
    <row r="10" spans="1:95" x14ac:dyDescent="0.2">
      <c r="E10" s="18" t="str">
        <f xml:space="preserve"> InpC!E$67</f>
        <v>Period for cost / discount calculation</v>
      </c>
      <c r="G10" s="19">
        <f xml:space="preserve"> InpC!G$67</f>
        <v>80</v>
      </c>
      <c r="H10" s="98" t="s">
        <v>223</v>
      </c>
      <c r="I10" s="232"/>
      <c r="K10" s="89">
        <f t="shared" ref="K10:AP10" si="2" xml:space="preserve"> IF( K$4 + 1 - $G$4 &gt; $G10, 0, 1 )</f>
        <v>1</v>
      </c>
      <c r="L10" s="55">
        <f t="shared" si="2"/>
        <v>1</v>
      </c>
      <c r="M10" s="55">
        <f t="shared" si="2"/>
        <v>1</v>
      </c>
      <c r="N10" s="55">
        <f t="shared" si="2"/>
        <v>1</v>
      </c>
      <c r="O10" s="55">
        <f t="shared" si="2"/>
        <v>1</v>
      </c>
      <c r="P10" s="55">
        <f t="shared" si="2"/>
        <v>1</v>
      </c>
      <c r="Q10" s="55">
        <f t="shared" si="2"/>
        <v>1</v>
      </c>
      <c r="R10" s="55">
        <f t="shared" si="2"/>
        <v>1</v>
      </c>
      <c r="S10" s="55">
        <f t="shared" si="2"/>
        <v>1</v>
      </c>
      <c r="T10" s="55">
        <f t="shared" si="2"/>
        <v>1</v>
      </c>
      <c r="U10" s="55">
        <f t="shared" si="2"/>
        <v>1</v>
      </c>
      <c r="V10" s="55">
        <f t="shared" si="2"/>
        <v>1</v>
      </c>
      <c r="W10" s="55">
        <f t="shared" si="2"/>
        <v>1</v>
      </c>
      <c r="X10" s="55">
        <f t="shared" si="2"/>
        <v>1</v>
      </c>
      <c r="Y10" s="55">
        <f t="shared" si="2"/>
        <v>1</v>
      </c>
      <c r="Z10" s="55">
        <f t="shared" si="2"/>
        <v>1</v>
      </c>
      <c r="AA10" s="55">
        <f t="shared" si="2"/>
        <v>1</v>
      </c>
      <c r="AB10" s="55">
        <f t="shared" si="2"/>
        <v>1</v>
      </c>
      <c r="AC10" s="55">
        <f t="shared" si="2"/>
        <v>1</v>
      </c>
      <c r="AD10" s="55">
        <f t="shared" si="2"/>
        <v>1</v>
      </c>
      <c r="AE10" s="55">
        <f t="shared" si="2"/>
        <v>1</v>
      </c>
      <c r="AF10" s="55">
        <f t="shared" si="2"/>
        <v>1</v>
      </c>
      <c r="AG10" s="55">
        <f t="shared" si="2"/>
        <v>1</v>
      </c>
      <c r="AH10" s="55">
        <f t="shared" si="2"/>
        <v>1</v>
      </c>
      <c r="AI10" s="55">
        <f t="shared" si="2"/>
        <v>1</v>
      </c>
      <c r="AJ10" s="55">
        <f t="shared" si="2"/>
        <v>1</v>
      </c>
      <c r="AK10" s="55">
        <f t="shared" si="2"/>
        <v>1</v>
      </c>
      <c r="AL10" s="55">
        <f t="shared" si="2"/>
        <v>1</v>
      </c>
      <c r="AM10" s="55">
        <f t="shared" si="2"/>
        <v>1</v>
      </c>
      <c r="AN10" s="55">
        <f t="shared" si="2"/>
        <v>1</v>
      </c>
      <c r="AO10" s="55">
        <f t="shared" si="2"/>
        <v>1</v>
      </c>
      <c r="AP10" s="55">
        <f t="shared" si="2"/>
        <v>1</v>
      </c>
      <c r="AQ10" s="55">
        <f t="shared" ref="AQ10:BV10" si="3" xml:space="preserve"> IF( AQ$4 + 1 - $G$4 &gt; $G10, 0, 1 )</f>
        <v>1</v>
      </c>
      <c r="AR10" s="55">
        <f t="shared" si="3"/>
        <v>1</v>
      </c>
      <c r="AS10" s="55">
        <f t="shared" si="3"/>
        <v>1</v>
      </c>
      <c r="AT10" s="55">
        <f t="shared" si="3"/>
        <v>1</v>
      </c>
      <c r="AU10" s="55">
        <f t="shared" si="3"/>
        <v>1</v>
      </c>
      <c r="AV10" s="55">
        <f t="shared" si="3"/>
        <v>1</v>
      </c>
      <c r="AW10" s="55">
        <f t="shared" si="3"/>
        <v>1</v>
      </c>
      <c r="AX10" s="55">
        <f t="shared" si="3"/>
        <v>1</v>
      </c>
      <c r="AY10" s="55">
        <f t="shared" si="3"/>
        <v>1</v>
      </c>
      <c r="AZ10" s="55">
        <f t="shared" si="3"/>
        <v>1</v>
      </c>
      <c r="BA10" s="55">
        <f t="shared" si="3"/>
        <v>1</v>
      </c>
      <c r="BB10" s="55">
        <f t="shared" si="3"/>
        <v>1</v>
      </c>
      <c r="BC10" s="55">
        <f t="shared" si="3"/>
        <v>1</v>
      </c>
      <c r="BD10" s="55">
        <f t="shared" si="3"/>
        <v>1</v>
      </c>
      <c r="BE10" s="55">
        <f t="shared" si="3"/>
        <v>1</v>
      </c>
      <c r="BF10" s="55">
        <f t="shared" si="3"/>
        <v>1</v>
      </c>
      <c r="BG10" s="55">
        <f t="shared" si="3"/>
        <v>1</v>
      </c>
      <c r="BH10" s="55">
        <f t="shared" si="3"/>
        <v>1</v>
      </c>
      <c r="BI10" s="55">
        <f t="shared" si="3"/>
        <v>1</v>
      </c>
      <c r="BJ10" s="55">
        <f t="shared" si="3"/>
        <v>1</v>
      </c>
      <c r="BK10" s="55">
        <f t="shared" si="3"/>
        <v>1</v>
      </c>
      <c r="BL10" s="55">
        <f t="shared" si="3"/>
        <v>1</v>
      </c>
      <c r="BM10" s="55">
        <f t="shared" si="3"/>
        <v>1</v>
      </c>
      <c r="BN10" s="55">
        <f t="shared" si="3"/>
        <v>1</v>
      </c>
      <c r="BO10" s="55">
        <f t="shared" si="3"/>
        <v>1</v>
      </c>
      <c r="BP10" s="55">
        <f t="shared" si="3"/>
        <v>1</v>
      </c>
      <c r="BQ10" s="55">
        <f t="shared" si="3"/>
        <v>1</v>
      </c>
      <c r="BR10" s="55">
        <f t="shared" si="3"/>
        <v>1</v>
      </c>
      <c r="BS10" s="55">
        <f t="shared" si="3"/>
        <v>1</v>
      </c>
      <c r="BT10" s="55">
        <f t="shared" si="3"/>
        <v>1</v>
      </c>
      <c r="BU10" s="55">
        <f t="shared" si="3"/>
        <v>1</v>
      </c>
      <c r="BV10" s="55">
        <f t="shared" si="3"/>
        <v>1</v>
      </c>
      <c r="BW10" s="55">
        <f t="shared" ref="BW10:CO10" si="4" xml:space="preserve"> IF( BW$4 + 1 - $G$4 &gt; $G10, 0, 1 )</f>
        <v>1</v>
      </c>
      <c r="BX10" s="55">
        <f t="shared" si="4"/>
        <v>1</v>
      </c>
      <c r="BY10" s="55">
        <f t="shared" si="4"/>
        <v>1</v>
      </c>
      <c r="BZ10" s="55">
        <f t="shared" si="4"/>
        <v>1</v>
      </c>
      <c r="CA10" s="55">
        <f t="shared" si="4"/>
        <v>1</v>
      </c>
      <c r="CB10" s="55">
        <f t="shared" si="4"/>
        <v>1</v>
      </c>
      <c r="CC10" s="55">
        <f t="shared" si="4"/>
        <v>1</v>
      </c>
      <c r="CD10" s="55">
        <f t="shared" si="4"/>
        <v>1</v>
      </c>
      <c r="CE10" s="55">
        <f t="shared" si="4"/>
        <v>1</v>
      </c>
      <c r="CF10" s="55">
        <f t="shared" si="4"/>
        <v>1</v>
      </c>
      <c r="CG10" s="55">
        <f t="shared" si="4"/>
        <v>1</v>
      </c>
      <c r="CH10" s="55">
        <f t="shared" si="4"/>
        <v>1</v>
      </c>
      <c r="CI10" s="55">
        <f t="shared" si="4"/>
        <v>1</v>
      </c>
      <c r="CJ10" s="55">
        <f t="shared" si="4"/>
        <v>1</v>
      </c>
      <c r="CK10" s="55">
        <f t="shared" si="4"/>
        <v>1</v>
      </c>
      <c r="CL10" s="55">
        <f t="shared" si="4"/>
        <v>1</v>
      </c>
      <c r="CM10" s="55">
        <f t="shared" si="4"/>
        <v>0</v>
      </c>
      <c r="CN10" s="55">
        <f t="shared" si="4"/>
        <v>0</v>
      </c>
      <c r="CO10" s="55">
        <f t="shared" si="4"/>
        <v>0</v>
      </c>
    </row>
    <row r="11" spans="1:95" s="20" customFormat="1" x14ac:dyDescent="0.2">
      <c r="A11" s="87"/>
      <c r="B11" s="34"/>
      <c r="C11" s="88"/>
      <c r="E11" s="20" t="s">
        <v>130</v>
      </c>
      <c r="G11" s="98"/>
      <c r="H11" s="98" t="s">
        <v>9</v>
      </c>
      <c r="I11" s="232"/>
      <c r="K11" s="297">
        <f t="shared" ref="K11:AP11" si="5" xml:space="preserve"> 1 / ( 1+ $G$9 ) ^ ( K$4 - $G$4 ) * K$10</f>
        <v>1</v>
      </c>
      <c r="L11" s="198">
        <f t="shared" si="5"/>
        <v>0.96086036362913829</v>
      </c>
      <c r="M11" s="198">
        <f t="shared" si="5"/>
        <v>0.92325263839352001</v>
      </c>
      <c r="N11" s="198">
        <f t="shared" si="5"/>
        <v>0.88711686584835903</v>
      </c>
      <c r="O11" s="198">
        <f t="shared" si="5"/>
        <v>0.85239543430059594</v>
      </c>
      <c r="P11" s="198">
        <f t="shared" si="5"/>
        <v>0.81903298695788795</v>
      </c>
      <c r="Q11" s="198">
        <f t="shared" si="5"/>
        <v>0.78697633367261555</v>
      </c>
      <c r="R11" s="198">
        <f t="shared" si="5"/>
        <v>0.75617436614019562</v>
      </c>
      <c r="S11" s="198">
        <f t="shared" si="5"/>
        <v>0.72657797641650157</v>
      </c>
      <c r="T11" s="198">
        <f t="shared" si="5"/>
        <v>0.69813997862448329</v>
      </c>
      <c r="U11" s="198">
        <f t="shared" si="5"/>
        <v>0.67081503372515994</v>
      </c>
      <c r="V11" s="198">
        <f t="shared" si="5"/>
        <v>0.64455957723304991</v>
      </c>
      <c r="W11" s="198">
        <f t="shared" si="5"/>
        <v>0.61933174976079208</v>
      </c>
      <c r="X11" s="198">
        <f t="shared" si="5"/>
        <v>0.59509133028222516</v>
      </c>
      <c r="Y11" s="198">
        <f t="shared" si="5"/>
        <v>0.57179967200752657</v>
      </c>
      <c r="Z11" s="198">
        <f t="shared" si="5"/>
        <v>0.54941964076817407</v>
      </c>
      <c r="AA11" s="198">
        <f t="shared" si="5"/>
        <v>0.52791555581349836</v>
      </c>
      <c r="AB11" s="198">
        <f t="shared" si="5"/>
        <v>0.50725313292443674</v>
      </c>
      <c r="AC11" s="198">
        <f t="shared" si="5"/>
        <v>0.48739942975379397</v>
      </c>
      <c r="AD11" s="198">
        <f t="shared" si="5"/>
        <v>0.46832279330586513</v>
      </c>
      <c r="AE11" s="198">
        <f t="shared" si="5"/>
        <v>0.4499928094716874</v>
      </c>
      <c r="AF11" s="198">
        <f t="shared" si="5"/>
        <v>0.43238025453946316</v>
      </c>
      <c r="AG11" s="198">
        <f t="shared" si="5"/>
        <v>0.41545704860284799</v>
      </c>
      <c r="AH11" s="198">
        <f t="shared" si="5"/>
        <v>0.39919621079282114</v>
      </c>
      <c r="AI11" s="198">
        <f t="shared" si="5"/>
        <v>0.38357181626176434</v>
      </c>
      <c r="AJ11" s="198">
        <f t="shared" si="5"/>
        <v>0.36855895485116796</v>
      </c>
      <c r="AK11" s="198">
        <f t="shared" si="5"/>
        <v>0.3541336913770684</v>
      </c>
      <c r="AL11" s="198">
        <f t="shared" si="5"/>
        <v>0.34027302746989907</v>
      </c>
      <c r="AM11" s="198">
        <f t="shared" si="5"/>
        <v>0.32695486490791498</v>
      </c>
      <c r="AN11" s="198">
        <f t="shared" si="5"/>
        <v>0.31415797038573506</v>
      </c>
      <c r="AO11" s="198">
        <f t="shared" si="5"/>
        <v>0.30186194166182945</v>
      </c>
      <c r="AP11" s="198">
        <f t="shared" si="5"/>
        <v>0.29004717503098321</v>
      </c>
      <c r="AQ11" s="198">
        <f t="shared" ref="AQ11:BV11" si="6" xml:space="preserve"> 1 / ( 1+ $G$9 ) ^ ( AQ$4 - $G$4 ) * AQ$10</f>
        <v>0.27869483406987494</v>
      </c>
      <c r="AR11" s="198">
        <f t="shared" si="6"/>
        <v>0.26778681960594236</v>
      </c>
      <c r="AS11" s="198">
        <f t="shared" si="6"/>
        <v>0.25730574086165631</v>
      </c>
      <c r="AT11" s="198">
        <f t="shared" si="6"/>
        <v>0.24723488772819596</v>
      </c>
      <c r="AU11" s="198">
        <f t="shared" si="6"/>
        <v>0.23755820412432355</v>
      </c>
      <c r="AV11" s="198">
        <f t="shared" si="6"/>
        <v>0.22826026239798258</v>
      </c>
      <c r="AW11" s="198">
        <f t="shared" si="6"/>
        <v>0.21932623872980808</v>
      </c>
      <c r="AX11" s="198">
        <f t="shared" si="6"/>
        <v>0.21074188949933464</v>
      </c>
      <c r="AY11" s="198">
        <f t="shared" si="6"/>
        <v>0.20249352857622244</v>
      </c>
      <c r="AZ11" s="198">
        <f t="shared" si="6"/>
        <v>0.19456800550029638</v>
      </c>
      <c r="BA11" s="198">
        <f t="shared" si="6"/>
        <v>0.18695268451561098</v>
      </c>
      <c r="BB11" s="198">
        <f t="shared" si="6"/>
        <v>0.17963542442511354</v>
      </c>
      <c r="BC11" s="198">
        <f t="shared" si="6"/>
        <v>0.17260455923378923</v>
      </c>
      <c r="BD11" s="198">
        <f t="shared" si="6"/>
        <v>0.16584887954942587</v>
      </c>
      <c r="BE11" s="198">
        <f t="shared" si="6"/>
        <v>0.15935761471134652</v>
      </c>
      <c r="BF11" s="198">
        <f t="shared" si="6"/>
        <v>0.15312041561861656</v>
      </c>
      <c r="BG11" s="198">
        <f t="shared" si="6"/>
        <v>0.14712733823034874</v>
      </c>
      <c r="BH11" s="198">
        <f t="shared" si="6"/>
        <v>0.14136882771180009</v>
      </c>
      <c r="BI11" s="198">
        <f t="shared" si="6"/>
        <v>0.13583570320098529</v>
      </c>
      <c r="BJ11" s="198">
        <f t="shared" si="6"/>
        <v>0.13051914317151841</v>
      </c>
      <c r="BK11" s="198">
        <f t="shared" si="6"/>
        <v>0.12541067136834877</v>
      </c>
      <c r="BL11" s="198">
        <f t="shared" si="6"/>
        <v>0.12050214329396597</v>
      </c>
      <c r="BM11" s="198">
        <f t="shared" si="6"/>
        <v>0.1157857332235307</v>
      </c>
      <c r="BN11" s="198">
        <f t="shared" si="6"/>
        <v>0.11125392172822811</v>
      </c>
      <c r="BO11" s="198">
        <f t="shared" si="6"/>
        <v>0.10689948368695297</v>
      </c>
      <c r="BP11" s="198">
        <f t="shared" si="6"/>
        <v>0.10271547676721278</v>
      </c>
      <c r="BQ11" s="198">
        <f t="shared" si="6"/>
        <v>9.8695230356884378E-2</v>
      </c>
      <c r="BR11" s="198">
        <f t="shared" si="6"/>
        <v>9.4832334929177503E-2</v>
      </c>
      <c r="BS11" s="198">
        <f t="shared" si="6"/>
        <v>9.1120631823849746E-2</v>
      </c>
      <c r="BT11" s="198">
        <f t="shared" si="6"/>
        <v>8.7554203428381105E-2</v>
      </c>
      <c r="BU11" s="198">
        <f t="shared" si="6"/>
        <v>8.4127363743453837E-2</v>
      </c>
      <c r="BV11" s="198">
        <f t="shared" si="6"/>
        <v>8.0834649317695836E-2</v>
      </c>
      <c r="BW11" s="198">
        <f t="shared" ref="BW11:CO11" si="7" xml:space="preserve"> 1 / ( 1+ $G$9 ) ^ ( BW$4 - $G$4 ) * BW$10</f>
        <v>7.7670810537235124E-2</v>
      </c>
      <c r="BX11" s="198">
        <f t="shared" si="7"/>
        <v>7.4630803256177644E-2</v>
      </c>
      <c r="BY11" s="198">
        <f t="shared" si="7"/>
        <v>7.1709780754665539E-2</v>
      </c>
      <c r="BZ11" s="198">
        <f t="shared" si="7"/>
        <v>6.8903086011693718E-2</v>
      </c>
      <c r="CA11" s="198">
        <f t="shared" si="7"/>
        <v>6.6206244280365839E-2</v>
      </c>
      <c r="CB11" s="198">
        <f t="shared" si="7"/>
        <v>6.361495595375187E-2</v>
      </c>
      <c r="CC11" s="198">
        <f t="shared" si="7"/>
        <v>6.1125089709973657E-2</v>
      </c>
      <c r="CD11" s="198">
        <f t="shared" si="7"/>
        <v>5.8732675925588992E-2</v>
      </c>
      <c r="CE11" s="198">
        <f t="shared" si="7"/>
        <v>5.6433900346773785E-2</v>
      </c>
      <c r="CF11" s="198">
        <f t="shared" si="7"/>
        <v>5.4225098008211618E-2</v>
      </c>
      <c r="CG11" s="198">
        <f t="shared" si="7"/>
        <v>5.2102747389995888E-2</v>
      </c>
      <c r="CH11" s="198">
        <f t="shared" si="7"/>
        <v>5.0063464803228583E-2</v>
      </c>
      <c r="CI11" s="198">
        <f t="shared" si="7"/>
        <v>4.8103998995364793E-2</v>
      </c>
      <c r="CJ11" s="198">
        <f t="shared" si="7"/>
        <v>4.6221225966701925E-2</v>
      </c>
      <c r="CK11" s="198">
        <f t="shared" si="7"/>
        <v>4.4412143989749776E-2</v>
      </c>
      <c r="CL11" s="198">
        <f t="shared" si="7"/>
        <v>4.2673868823540635E-2</v>
      </c>
      <c r="CM11" s="198">
        <f t="shared" si="7"/>
        <v>0</v>
      </c>
      <c r="CN11" s="198">
        <f t="shared" si="7"/>
        <v>0</v>
      </c>
      <c r="CO11" s="198">
        <f t="shared" si="7"/>
        <v>0</v>
      </c>
    </row>
    <row r="12" spans="1:95" s="20" customFormat="1" x14ac:dyDescent="0.2">
      <c r="A12" s="87"/>
      <c r="B12" s="34"/>
      <c r="C12" s="88"/>
      <c r="E12" s="20" t="str">
        <f xml:space="preserve"> E11 &amp; IF( $G$8, " x deflator", "" )</f>
        <v>Discount factor x deflator</v>
      </c>
      <c r="G12" s="98"/>
      <c r="H12" s="98" t="s">
        <v>9</v>
      </c>
      <c r="I12" s="232"/>
      <c r="K12" s="198">
        <f t="shared" ref="K12:AP12" si="8" xml:space="preserve"> K11 * IF( $G$8, K6, 1 )</f>
        <v>1</v>
      </c>
      <c r="L12" s="198">
        <f t="shared" si="8"/>
        <v>0.94821421237398618</v>
      </c>
      <c r="M12" s="198">
        <f t="shared" si="8"/>
        <v>0.89726689058063247</v>
      </c>
      <c r="N12" s="198">
        <f t="shared" si="8"/>
        <v>0.84699237598385446</v>
      </c>
      <c r="O12" s="198">
        <f t="shared" si="8"/>
        <v>0.79887812059695784</v>
      </c>
      <c r="P12" s="198">
        <f t="shared" si="8"/>
        <v>0.75330519503108995</v>
      </c>
      <c r="Q12" s="198">
        <f t="shared" si="8"/>
        <v>0.70995193175034266</v>
      </c>
      <c r="R12" s="198">
        <f t="shared" si="8"/>
        <v>0.66879098823771421</v>
      </c>
      <c r="S12" s="198">
        <f t="shared" si="8"/>
        <v>0.63001643624693526</v>
      </c>
      <c r="T12" s="198">
        <f t="shared" si="8"/>
        <v>0.59348991975383458</v>
      </c>
      <c r="U12" s="198">
        <f t="shared" si="8"/>
        <v>0.55908110421321799</v>
      </c>
      <c r="V12" s="198">
        <f t="shared" si="8"/>
        <v>0.52666721149689999</v>
      </c>
      <c r="W12" s="198">
        <f t="shared" si="8"/>
        <v>0.49613258179467301</v>
      </c>
      <c r="X12" s="198">
        <f t="shared" si="8"/>
        <v>0.46736826091497952</v>
      </c>
      <c r="Y12" s="198">
        <f t="shared" si="8"/>
        <v>0.44027161151269051</v>
      </c>
      <c r="Z12" s="198">
        <f t="shared" si="8"/>
        <v>0.41474594685676214</v>
      </c>
      <c r="AA12" s="198">
        <f t="shared" si="8"/>
        <v>0.39070018583097765</v>
      </c>
      <c r="AB12" s="198">
        <f t="shared" si="8"/>
        <v>0.36804852793673937</v>
      </c>
      <c r="AC12" s="198">
        <f t="shared" si="8"/>
        <v>0.34671014713825243</v>
      </c>
      <c r="AD12" s="198">
        <f t="shared" si="8"/>
        <v>0.32660890345767157</v>
      </c>
      <c r="AE12" s="198">
        <f t="shared" si="8"/>
        <v>0.30767307129112115</v>
      </c>
      <c r="AF12" s="198">
        <f t="shared" si="8"/>
        <v>0.28983508347615994</v>
      </c>
      <c r="AG12" s="198">
        <f t="shared" si="8"/>
        <v>0.27303129019746886</v>
      </c>
      <c r="AH12" s="198">
        <f t="shared" si="8"/>
        <v>0.25720173187048329</v>
      </c>
      <c r="AI12" s="198">
        <f t="shared" si="8"/>
        <v>0.24228992519257145</v>
      </c>
      <c r="AJ12" s="198">
        <f t="shared" si="8"/>
        <v>0.22824266159834067</v>
      </c>
      <c r="AK12" s="198">
        <f t="shared" si="8"/>
        <v>0.21500981739991828</v>
      </c>
      <c r="AL12" s="198">
        <f t="shared" si="8"/>
        <v>0.20254417493474539</v>
      </c>
      <c r="AM12" s="198">
        <f t="shared" si="8"/>
        <v>0.19080125408269999</v>
      </c>
      <c r="AN12" s="198">
        <f t="shared" si="8"/>
        <v>0.17973915355136652</v>
      </c>
      <c r="AO12" s="198">
        <f t="shared" si="8"/>
        <v>0.16931840136312246</v>
      </c>
      <c r="AP12" s="198">
        <f t="shared" si="8"/>
        <v>0.15950181401054825</v>
      </c>
      <c r="AQ12" s="198">
        <f t="shared" ref="AQ12:BV12" si="9" xml:space="preserve"> AQ11 * IF( $G$8, AQ6, 1 )</f>
        <v>0.15025436377759555</v>
      </c>
      <c r="AR12" s="198">
        <f t="shared" si="9"/>
        <v>0.14154305375308754</v>
      </c>
      <c r="AS12" s="198">
        <f t="shared" si="9"/>
        <v>0.13333680009057267</v>
      </c>
      <c r="AT12" s="198">
        <f t="shared" si="9"/>
        <v>0.12560632109440781</v>
      </c>
      <c r="AU12" s="198">
        <f t="shared" si="9"/>
        <v>0.11832403273630797</v>
      </c>
      <c r="AV12" s="198">
        <f t="shared" si="9"/>
        <v>0.1114639502295415</v>
      </c>
      <c r="AW12" s="198">
        <f t="shared" si="9"/>
        <v>0.10500159530956647</v>
      </c>
      <c r="AX12" s="198">
        <f t="shared" si="9"/>
        <v>9.8913908890265662E-2</v>
      </c>
      <c r="AY12" s="198">
        <f t="shared" si="9"/>
        <v>9.3179168784118291E-2</v>
      </c>
      <c r="AZ12" s="198">
        <f t="shared" si="9"/>
        <v>8.7776912192716425E-2</v>
      </c>
      <c r="BA12" s="198">
        <f t="shared" si="9"/>
        <v>8.2687862691055408E-2</v>
      </c>
      <c r="BB12" s="198">
        <f t="shared" si="9"/>
        <v>7.7893861445062065E-2</v>
      </c>
      <c r="BC12" s="198">
        <f t="shared" si="9"/>
        <v>7.3377802416930316E-2</v>
      </c>
      <c r="BD12" s="198">
        <f t="shared" si="9"/>
        <v>6.9123571327062414E-2</v>
      </c>
      <c r="BE12" s="198">
        <f t="shared" si="9"/>
        <v>6.5115988154819018E-2</v>
      </c>
      <c r="BF12" s="198">
        <f t="shared" si="9"/>
        <v>6.1340752972908127E-2</v>
      </c>
      <c r="BG12" s="198">
        <f t="shared" si="9"/>
        <v>5.7784394922138244E-2</v>
      </c>
      <c r="BH12" s="198">
        <f t="shared" si="9"/>
        <v>5.443422414446656E-2</v>
      </c>
      <c r="BI12" s="198">
        <f t="shared" si="9"/>
        <v>5.127828650282909E-2</v>
      </c>
      <c r="BJ12" s="198">
        <f t="shared" si="9"/>
        <v>4.8305320926182761E-2</v>
      </c>
      <c r="BK12" s="198">
        <f t="shared" si="9"/>
        <v>4.5504719227557909E-2</v>
      </c>
      <c r="BL12" s="198">
        <f t="shared" si="9"/>
        <v>4.2866488251742794E-2</v>
      </c>
      <c r="BM12" s="198">
        <f t="shared" si="9"/>
        <v>4.0381214217535079E-2</v>
      </c>
      <c r="BN12" s="198">
        <f t="shared" si="9"/>
        <v>3.8040029127325604E-2</v>
      </c>
      <c r="BO12" s="198">
        <f t="shared" si="9"/>
        <v>3.5834579124156662E-2</v>
      </c>
      <c r="BP12" s="198">
        <f t="shared" si="9"/>
        <v>3.3756994683345649E-2</v>
      </c>
      <c r="BQ12" s="198">
        <f t="shared" si="9"/>
        <v>3.1799862532311651E-2</v>
      </c>
      <c r="BR12" s="198">
        <f t="shared" si="9"/>
        <v>2.995619919840848E-2</v>
      </c>
      <c r="BS12" s="198">
        <f t="shared" si="9"/>
        <v>2.8219426090377361E-2</v>
      </c>
      <c r="BT12" s="198">
        <f t="shared" si="9"/>
        <v>2.6583346024504285E-2</v>
      </c>
      <c r="BU12" s="198">
        <f t="shared" si="9"/>
        <v>2.5042121111722365E-2</v>
      </c>
      <c r="BV12" s="198">
        <f t="shared" si="9"/>
        <v>2.3590251926755516E-2</v>
      </c>
      <c r="BW12" s="198">
        <f t="shared" ref="BW12:CO12" si="10" xml:space="preserve"> BW11 * IF( $G$8, BW6, 1 )</f>
        <v>2.2222557884974514E-2</v>
      </c>
      <c r="BX12" s="198">
        <f t="shared" si="10"/>
        <v>2.0934158756945643E-2</v>
      </c>
      <c r="BY12" s="198">
        <f t="shared" si="10"/>
        <v>1.972045725471204E-2</v>
      </c>
      <c r="BZ12" s="198">
        <f t="shared" si="10"/>
        <v>1.8577122627671614E-2</v>
      </c>
      <c r="CA12" s="198">
        <f t="shared" si="10"/>
        <v>1.7500075209518164E-2</v>
      </c>
      <c r="CB12" s="198">
        <f t="shared" si="10"/>
        <v>1.6485471861105789E-2</v>
      </c>
      <c r="CC12" s="198">
        <f t="shared" si="10"/>
        <v>1.5529692257293656E-2</v>
      </c>
      <c r="CD12" s="198">
        <f t="shared" si="10"/>
        <v>1.4629325968839424E-2</v>
      </c>
      <c r="CE12" s="198">
        <f t="shared" si="10"/>
        <v>1.3781160293246927E-2</v>
      </c>
      <c r="CF12" s="198">
        <f t="shared" si="10"/>
        <v>1.2982168791145781E-2</v>
      </c>
      <c r="CG12" s="198">
        <f t="shared" si="10"/>
        <v>1.2229500487298319E-2</v>
      </c>
      <c r="CH12" s="198">
        <f t="shared" si="10"/>
        <v>1.152046969770063E-2</v>
      </c>
      <c r="CI12" s="198">
        <f t="shared" si="10"/>
        <v>1.0852546446478666E-2</v>
      </c>
      <c r="CJ12" s="198">
        <f t="shared" si="10"/>
        <v>1.0223347438384735E-2</v>
      </c>
      <c r="CK12" s="198">
        <f t="shared" si="10"/>
        <v>9.6306275546823722E-3</v>
      </c>
      <c r="CL12" s="198">
        <f t="shared" si="10"/>
        <v>9.0722718420749998E-3</v>
      </c>
      <c r="CM12" s="198">
        <f t="shared" si="10"/>
        <v>0</v>
      </c>
      <c r="CN12" s="198">
        <f t="shared" si="10"/>
        <v>0</v>
      </c>
      <c r="CO12" s="198">
        <f t="shared" si="10"/>
        <v>0</v>
      </c>
    </row>
    <row r="13" spans="1:95" ht="3" customHeight="1" x14ac:dyDescent="0.2">
      <c r="A13" s="14"/>
      <c r="B13" s="14"/>
      <c r="C13" s="195"/>
      <c r="D13" s="15"/>
      <c r="E13" s="16"/>
      <c r="F13" s="17"/>
      <c r="G13" s="16"/>
      <c r="H13" s="63"/>
      <c r="I13" s="232"/>
      <c r="J13" s="13"/>
      <c r="K13" s="16"/>
    </row>
    <row r="14" spans="1:95" ht="13.5" thickBot="1" x14ac:dyDescent="0.25">
      <c r="A14" s="58" t="s">
        <v>38</v>
      </c>
      <c r="B14" s="9"/>
      <c r="C14" s="194"/>
      <c r="D14" s="72"/>
      <c r="E14" s="11"/>
      <c r="F14" s="12"/>
      <c r="G14" s="12"/>
      <c r="H14" s="158"/>
      <c r="I14" s="21"/>
      <c r="J14" s="13"/>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row>
    <row r="15" spans="1:95" s="82" customFormat="1" ht="13.5" thickTop="1" x14ac:dyDescent="0.2">
      <c r="A15" s="102"/>
      <c r="B15" s="103"/>
      <c r="C15" s="44"/>
      <c r="E15" s="45"/>
      <c r="F15" s="45"/>
      <c r="G15" s="45"/>
      <c r="H15" s="239"/>
      <c r="I15" s="299"/>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row>
    <row r="16" spans="1:95" x14ac:dyDescent="0.2">
      <c r="B16" s="61" t="s">
        <v>328</v>
      </c>
    </row>
    <row r="17" spans="1:95" x14ac:dyDescent="0.2">
      <c r="E17" s="18" t="str">
        <f xml:space="preserve"> StandardCharges!E103</f>
        <v>Volumetric charges</v>
      </c>
      <c r="F17" s="18">
        <f xml:space="preserve"> StandardCharges!F103</f>
        <v>0</v>
      </c>
      <c r="G17" s="18"/>
      <c r="H17" s="80" t="str">
        <f xml:space="preserve"> StandardCharges!H103</f>
        <v>£</v>
      </c>
      <c r="I17" s="298">
        <f xml:space="preserve"> SUMPRODUCT( $K$12:$CO$12, $K17:$CO17 )</f>
        <v>326837.97904760262</v>
      </c>
      <c r="J17" s="18"/>
      <c r="K17" s="19">
        <f xml:space="preserve"> StandardCharges!K103</f>
        <v>3212.5238190228001</v>
      </c>
      <c r="L17" s="19">
        <f xml:space="preserve"> StandardCharges!L103</f>
        <v>10431.242462779928</v>
      </c>
      <c r="M17" s="19">
        <f xml:space="preserve"> StandardCharges!M103</f>
        <v>11446.047597437591</v>
      </c>
      <c r="N17" s="19">
        <f xml:space="preserve"> StandardCharges!N103</f>
        <v>12590.674319952723</v>
      </c>
      <c r="O17" s="19">
        <f xml:space="preserve"> StandardCharges!O103</f>
        <v>13913.888705567813</v>
      </c>
      <c r="P17" s="19">
        <f xml:space="preserve"> StandardCharges!P103</f>
        <v>14794.62702288541</v>
      </c>
      <c r="Q17" s="19">
        <f xml:space="preserve"> StandardCharges!Q103</f>
        <v>14178.531376282182</v>
      </c>
      <c r="R17" s="19">
        <f xml:space="preserve"> StandardCharges!R103</f>
        <v>15256.658012733495</v>
      </c>
      <c r="S17" s="19">
        <f xml:space="preserve"> StandardCharges!S103</f>
        <v>16041.296788249787</v>
      </c>
      <c r="T17" s="19">
        <f xml:space="preserve"> StandardCharges!T103</f>
        <v>16560.471747705629</v>
      </c>
      <c r="U17" s="19">
        <f xml:space="preserve"> StandardCharges!U103</f>
        <v>17010.365608929409</v>
      </c>
      <c r="V17" s="19">
        <f xml:space="preserve"> StandardCharges!V103</f>
        <v>17472.546706348607</v>
      </c>
      <c r="W17" s="19">
        <f xml:space="preserve"> StandardCharges!W103</f>
        <v>17996.527909748722</v>
      </c>
      <c r="X17" s="19">
        <f xml:space="preserve"> StandardCharges!X103</f>
        <v>18435.148573381004</v>
      </c>
      <c r="Y17" s="19">
        <f xml:space="preserve"> StandardCharges!Y103</f>
        <v>18936.283247296735</v>
      </c>
      <c r="Z17" s="19">
        <f xml:space="preserve"> StandardCharges!Z103</f>
        <v>18247.909200182075</v>
      </c>
      <c r="AA17" s="19">
        <f xml:space="preserve"> StandardCharges!AA103</f>
        <v>18750.882816586916</v>
      </c>
      <c r="AB17" s="19">
        <f xml:space="preserve"> StandardCharges!AB103</f>
        <v>19162.8992297642</v>
      </c>
      <c r="AC17" s="19">
        <f xml:space="preserve"> StandardCharges!AC103</f>
        <v>19637.958843535202</v>
      </c>
      <c r="AD17" s="19">
        <f xml:space="preserve"> StandardCharges!AD103</f>
        <v>20125.142869731688</v>
      </c>
      <c r="AE17" s="19">
        <f xml:space="preserve"> StandardCharges!AE103</f>
        <v>20681.279410016112</v>
      </c>
      <c r="AF17" s="19">
        <f xml:space="preserve"> StandardCharges!AF103</f>
        <v>21137.180656889072</v>
      </c>
      <c r="AG17" s="19">
        <f xml:space="preserve"> StandardCharges!AG103</f>
        <v>21662.705441840346</v>
      </c>
      <c r="AH17" s="19">
        <f xml:space="preserve"> StandardCharges!AH103</f>
        <v>22201.69723431196</v>
      </c>
      <c r="AI17" s="19">
        <f xml:space="preserve"> StandardCharges!AI103</f>
        <v>22816.856706695624</v>
      </c>
      <c r="AJ17" s="19">
        <f xml:space="preserve"> StandardCharges!AJ103</f>
        <v>23321.530110067866</v>
      </c>
      <c r="AK17" s="19">
        <f xml:space="preserve"> StandardCharges!AK103</f>
        <v>23903.12096567393</v>
      </c>
      <c r="AL17" s="19">
        <f xml:space="preserve"> StandardCharges!AL103</f>
        <v>24499.678995613802</v>
      </c>
      <c r="AM17" s="19">
        <f xml:space="preserve"> StandardCharges!AM103</f>
        <v>25180.405063032897</v>
      </c>
      <c r="AN17" s="19">
        <f xml:space="preserve"> StandardCharges!AN103</f>
        <v>25739.315766235464</v>
      </c>
      <c r="AO17" s="19">
        <f xml:space="preserve"> StandardCharges!AO103</f>
        <v>24763.927492110473</v>
      </c>
      <c r="AP17" s="19">
        <f xml:space="preserve"> StandardCharges!AP103</f>
        <v>25376.242798110514</v>
      </c>
      <c r="AQ17" s="19">
        <f xml:space="preserve"> StandardCharges!AQ103</f>
        <v>26075.380477683746</v>
      </c>
      <c r="AR17" s="19">
        <f xml:space="preserve"> StandardCharges!AR103</f>
        <v>26648.019859090131</v>
      </c>
      <c r="AS17" s="19">
        <f xml:space="preserve"> StandardCharges!AS103</f>
        <v>27308.316990777123</v>
      </c>
      <c r="AT17" s="19">
        <f xml:space="preserve"> StandardCharges!AT103</f>
        <v>27985.462892673957</v>
      </c>
      <c r="AU17" s="19">
        <f xml:space="preserve"> StandardCharges!AU103</f>
        <v>28758.480034864027</v>
      </c>
      <c r="AV17" s="19">
        <f xml:space="preserve"> StandardCharges!AV103</f>
        <v>29392.103081523346</v>
      </c>
      <c r="AW17" s="19">
        <f xml:space="preserve"> StandardCharges!AW103</f>
        <v>30122.530086528863</v>
      </c>
      <c r="AX17" s="19">
        <f xml:space="preserve"> StandardCharges!AX103</f>
        <v>30871.672060014749</v>
      </c>
      <c r="AY17" s="19">
        <f xml:space="preserve"> StandardCharges!AY103</f>
        <v>31726.713788851797</v>
      </c>
      <c r="AZ17" s="19">
        <f xml:space="preserve"> StandardCharges!AZ103</f>
        <v>32428.114115727851</v>
      </c>
      <c r="BA17" s="19">
        <f xml:space="preserve"> StandardCharges!BA103</f>
        <v>33236.456469131379</v>
      </c>
      <c r="BB17" s="19">
        <f xml:space="preserve"> StandardCharges!BB103</f>
        <v>34065.599200345336</v>
      </c>
      <c r="BC17" s="19">
        <f xml:space="preserve"> StandardCharges!BC103</f>
        <v>35011.761641215737</v>
      </c>
      <c r="BD17" s="19">
        <f xml:space="preserve"> StandardCharges!BD103</f>
        <v>33609.267192833322</v>
      </c>
      <c r="BE17" s="19">
        <f xml:space="preserve"> StandardCharges!BE103</f>
        <v>34439.297014608921</v>
      </c>
      <c r="BF17" s="19">
        <f xml:space="preserve"> StandardCharges!BF103</f>
        <v>35290.418782879417</v>
      </c>
      <c r="BG17" s="19">
        <f xml:space="preserve"> StandardCharges!BG103</f>
        <v>36262.266836038034</v>
      </c>
      <c r="BH17" s="19">
        <f xml:space="preserve"> StandardCharges!BH103</f>
        <v>37058.182074326571</v>
      </c>
      <c r="BI17" s="19">
        <f xml:space="preserve"> StandardCharges!BI103</f>
        <v>37975.984737700492</v>
      </c>
      <c r="BJ17" s="19">
        <f xml:space="preserve"> StandardCharges!BJ103</f>
        <v>38917.202562653976</v>
      </c>
      <c r="BK17" s="19">
        <f xml:space="preserve"> StandardCharges!BK103</f>
        <v>39991.724437925695</v>
      </c>
      <c r="BL17" s="19">
        <f xml:space="preserve"> StandardCharges!BL103</f>
        <v>40872.388645361454</v>
      </c>
      <c r="BM17" s="19">
        <f xml:space="preserve"> StandardCharges!BM103</f>
        <v>41887.653448927289</v>
      </c>
      <c r="BN17" s="19">
        <f xml:space="preserve"> StandardCharges!BN103</f>
        <v>42928.927567534287</v>
      </c>
      <c r="BO17" s="19">
        <f xml:space="preserve"> StandardCharges!BO103</f>
        <v>44117.445233271654</v>
      </c>
      <c r="BP17" s="19">
        <f xml:space="preserve"> StandardCharges!BP103</f>
        <v>45092.302420850159</v>
      </c>
      <c r="BQ17" s="19">
        <f xml:space="preserve"> StandardCharges!BQ103</f>
        <v>46215.852120403979</v>
      </c>
      <c r="BR17" s="19">
        <f xml:space="preserve"> StandardCharges!BR103</f>
        <v>47368.310272911571</v>
      </c>
      <c r="BS17" s="19">
        <f xml:space="preserve"> StandardCharges!BS103</f>
        <v>45742.561241552285</v>
      </c>
      <c r="BT17" s="19">
        <f xml:space="preserve"> StandardCharges!BT103</f>
        <v>46742.825167898802</v>
      </c>
      <c r="BU17" s="19">
        <f xml:space="preserve"> StandardCharges!BU103</f>
        <v>47896.628243715815</v>
      </c>
      <c r="BV17" s="19">
        <f xml:space="preserve"> StandardCharges!BV103</f>
        <v>49079.744248080613</v>
      </c>
      <c r="BW17" s="19">
        <f xml:space="preserve"> StandardCharges!BW103</f>
        <v>50430.736457017767</v>
      </c>
      <c r="BX17" s="19">
        <f xml:space="preserve"> StandardCharges!BX103</f>
        <v>51537.034101530859</v>
      </c>
      <c r="BY17" s="19">
        <f xml:space="preserve"> StandardCharges!BY103</f>
        <v>52812.821982476838</v>
      </c>
      <c r="BZ17" s="19">
        <f xml:space="preserve"> StandardCharges!BZ103</f>
        <v>54121.152157641511</v>
      </c>
      <c r="CA17" s="19">
        <f xml:space="preserve"> StandardCharges!CA103</f>
        <v>55614.842232426963</v>
      </c>
      <c r="CB17" s="19">
        <f xml:space="preserve"> StandardCharges!CB103</f>
        <v>56838.921563044147</v>
      </c>
      <c r="CC17" s="19">
        <f xml:space="preserve"> StandardCharges!CC103</f>
        <v>58250.163192893371</v>
      </c>
      <c r="CD17" s="19">
        <f xml:space="preserve"> StandardCharges!CD103</f>
        <v>59697.553395656367</v>
      </c>
      <c r="CE17" s="19">
        <f xml:space="preserve"> StandardCharges!CE103</f>
        <v>61349.680132698966</v>
      </c>
      <c r="CF17" s="19">
        <f xml:space="preserve"> StandardCharges!CF103</f>
        <v>62704.670349692147</v>
      </c>
      <c r="CG17" s="19">
        <f xml:space="preserve"> StandardCharges!CG103</f>
        <v>64266.411573524871</v>
      </c>
      <c r="CH17" s="19">
        <f xml:space="preserve"> StandardCharges!CH103</f>
        <v>61921.257646698963</v>
      </c>
      <c r="CI17" s="19">
        <f xml:space="preserve"> StandardCharges!CI103</f>
        <v>63620.66229774597</v>
      </c>
      <c r="CJ17" s="19">
        <f xml:space="preserve"> StandardCharges!CJ103</f>
        <v>65011.08692346295</v>
      </c>
      <c r="CK17" s="19">
        <f xml:space="preserve"> StandardCharges!CK103</f>
        <v>66615.031439243961</v>
      </c>
      <c r="CL17" s="19">
        <f xml:space="preserve"> StandardCharges!CL103</f>
        <v>68259.716243626463</v>
      </c>
      <c r="CM17" s="19">
        <f xml:space="preserve"> StandardCharges!CM103</f>
        <v>69946.217786750887</v>
      </c>
      <c r="CN17" s="19">
        <f xml:space="preserve"> StandardCharges!CN103</f>
        <v>71675.642488727855</v>
      </c>
      <c r="CO17" s="19">
        <f xml:space="preserve"> StandardCharges!CO103</f>
        <v>73449.127632045187</v>
      </c>
    </row>
    <row r="18" spans="1:95" x14ac:dyDescent="0.2">
      <c r="E18" s="18" t="str">
        <f xml:space="preserve"> StandardCharges!E104</f>
        <v>Standing charges for properties on site</v>
      </c>
      <c r="F18" s="18">
        <f xml:space="preserve"> StandardCharges!F104</f>
        <v>0</v>
      </c>
      <c r="G18" s="18"/>
      <c r="H18" s="80" t="str">
        <f xml:space="preserve"> StandardCharges!H104</f>
        <v>£</v>
      </c>
      <c r="I18" s="298">
        <f xml:space="preserve"> SUMPRODUCT( $K$12:$CO$12, $K18:$CO18 )</f>
        <v>24106.819919660105</v>
      </c>
      <c r="J18" s="18"/>
      <c r="K18" s="54">
        <f xml:space="preserve"> StandardCharges!K104</f>
        <v>196.5</v>
      </c>
      <c r="L18" s="54">
        <f xml:space="preserve"> StandardCharges!L104</f>
        <v>615.70000000000027</v>
      </c>
      <c r="M18" s="54">
        <f xml:space="preserve"> StandardCharges!M104</f>
        <v>626.41600000000005</v>
      </c>
      <c r="N18" s="54">
        <f xml:space="preserve"> StandardCharges!N104</f>
        <v>865.53600000000006</v>
      </c>
      <c r="O18" s="54">
        <f xml:space="preserve"> StandardCharges!O104</f>
        <v>1021.5520000000001</v>
      </c>
      <c r="P18" s="54">
        <f xml:space="preserve"> StandardCharges!P104</f>
        <v>1159.5359999999998</v>
      </c>
      <c r="Q18" s="54">
        <f xml:space="preserve"> StandardCharges!Q104</f>
        <v>1183.0560000000003</v>
      </c>
      <c r="R18" s="54">
        <f xml:space="preserve"> StandardCharges!R104</f>
        <v>1206.5759999999998</v>
      </c>
      <c r="S18" s="54">
        <f xml:space="preserve"> StandardCharges!S104</f>
        <v>1230.8799999999997</v>
      </c>
      <c r="T18" s="54">
        <f xml:space="preserve"> StandardCharges!T104</f>
        <v>1255.4936674959106</v>
      </c>
      <c r="U18" s="54">
        <f xml:space="preserve"> StandardCharges!U104</f>
        <v>1280.5995297042214</v>
      </c>
      <c r="V18" s="54">
        <f xml:space="preserve"> StandardCharges!V104</f>
        <v>1306.2074289466823</v>
      </c>
      <c r="W18" s="54">
        <f xml:space="preserve"> StandardCharges!W104</f>
        <v>1332.3274043600304</v>
      </c>
      <c r="X18" s="54">
        <f xml:space="preserve"> StandardCharges!X104</f>
        <v>1358.9696958316667</v>
      </c>
      <c r="Y18" s="54">
        <f xml:space="preserve"> StandardCharges!Y104</f>
        <v>1386.1447480140237</v>
      </c>
      <c r="Z18" s="54">
        <f xml:space="preserve"> StandardCharges!Z104</f>
        <v>1413.8632144192136</v>
      </c>
      <c r="AA18" s="54">
        <f xml:space="preserve"> StandardCharges!AA104</f>
        <v>1442.1359615955541</v>
      </c>
      <c r="AB18" s="54">
        <f xml:space="preserve"> StandardCharges!AB104</f>
        <v>1470.9740733876126</v>
      </c>
      <c r="AC18" s="54">
        <f xml:space="preserve"> StandardCharges!AC104</f>
        <v>1500.3888552814346</v>
      </c>
      <c r="AD18" s="54">
        <f xml:space="preserve"> StandardCharges!AD104</f>
        <v>1530.3918388366699</v>
      </c>
      <c r="AE18" s="54">
        <f xml:space="preserve"> StandardCharges!AE104</f>
        <v>1560.9947862073163</v>
      </c>
      <c r="AF18" s="54">
        <f xml:space="preserve"> StandardCharges!AF104</f>
        <v>1592.2096947528748</v>
      </c>
      <c r="AG18" s="54">
        <f xml:space="preserve"> StandardCharges!AG104</f>
        <v>1624.048801741706</v>
      </c>
      <c r="AH18" s="54">
        <f xml:space="preserve"> StandardCharges!AH104</f>
        <v>1656.5245891484419</v>
      </c>
      <c r="AI18" s="54">
        <f xml:space="preserve"> StandardCharges!AI104</f>
        <v>1689.649788547327</v>
      </c>
      <c r="AJ18" s="54">
        <f xml:space="preserve"> StandardCharges!AJ104</f>
        <v>1723.4373861034176</v>
      </c>
      <c r="AK18" s="54">
        <f xml:space="preserve"> StandardCharges!AK104</f>
        <v>1757.9006276635778</v>
      </c>
      <c r="AL18" s="54">
        <f xml:space="preserve"> StandardCharges!AL104</f>
        <v>1793.0530239492955</v>
      </c>
      <c r="AM18" s="54">
        <f xml:space="preserve"> StandardCharges!AM104</f>
        <v>1828.9083558533193</v>
      </c>
      <c r="AN18" s="54">
        <f xml:space="preserve"> StandardCharges!AN104</f>
        <v>1865.480679842228</v>
      </c>
      <c r="AO18" s="54">
        <f xml:space="preserve"> StandardCharges!AO104</f>
        <v>1902.7843334670183</v>
      </c>
      <c r="AP18" s="54">
        <f xml:space="preserve"> StandardCharges!AP104</f>
        <v>1940.8339409839039</v>
      </c>
      <c r="AQ18" s="54">
        <f xml:space="preserve"> StandardCharges!AQ104</f>
        <v>1979.6444190875022</v>
      </c>
      <c r="AR18" s="54">
        <f xml:space="preserve"> StandardCharges!AR104</f>
        <v>2019.2309827586605</v>
      </c>
      <c r="AS18" s="54">
        <f xml:space="preserve"> StandardCharges!AS104</f>
        <v>2059.609151229236</v>
      </c>
      <c r="AT18" s="54">
        <f xml:space="preserve"> StandardCharges!AT104</f>
        <v>2100.7947540661416</v>
      </c>
      <c r="AU18" s="54">
        <f xml:space="preserve"> StandardCharges!AU104</f>
        <v>2142.8039373770562</v>
      </c>
      <c r="AV18" s="54">
        <f xml:space="preserve"> StandardCharges!AV104</f>
        <v>2185.6531701402228</v>
      </c>
      <c r="AW18" s="54">
        <f xml:space="preserve"> StandardCharges!AW104</f>
        <v>2229.3592506608379</v>
      </c>
      <c r="AX18" s="54">
        <f xml:space="preserve"> StandardCharges!AX104</f>
        <v>2273.9393131565316</v>
      </c>
      <c r="AY18" s="54">
        <f xml:space="preserve"> StandardCharges!AY104</f>
        <v>2319.4108344745432</v>
      </c>
      <c r="AZ18" s="54">
        <f xml:space="preserve"> StandardCharges!AZ104</f>
        <v>2365.7916409432246</v>
      </c>
      <c r="BA18" s="54">
        <f xml:space="preserve"> StandardCharges!BA104</f>
        <v>2413.0999153605367</v>
      </c>
      <c r="BB18" s="54">
        <f xml:space="preserve"> StandardCharges!BB104</f>
        <v>2461.3542041223127</v>
      </c>
      <c r="BC18" s="54">
        <f xml:space="preserve"> StandardCharges!BC104</f>
        <v>2510.5734244930463</v>
      </c>
      <c r="BD18" s="54">
        <f xml:space="preserve"> StandardCharges!BD104</f>
        <v>2560.7768720220843</v>
      </c>
      <c r="BE18" s="54">
        <f xml:space="preserve"> StandardCharges!BE104</f>
        <v>2611.9842281081119</v>
      </c>
      <c r="BF18" s="54">
        <f xml:space="preserve"> StandardCharges!BF104</f>
        <v>2664.2155677149108</v>
      </c>
      <c r="BG18" s="54">
        <f xml:space="preserve"> StandardCharges!BG104</f>
        <v>2717.4913672413986</v>
      </c>
      <c r="BH18" s="54">
        <f xml:space="preserve"> StandardCharges!BH104</f>
        <v>2771.8325125490551</v>
      </c>
      <c r="BI18" s="54">
        <f xml:space="preserve"> StandardCharges!BI104</f>
        <v>2827.2603071498579</v>
      </c>
      <c r="BJ18" s="54">
        <f xml:space="preserve"> StandardCharges!BJ104</f>
        <v>2883.7964805579677</v>
      </c>
      <c r="BK18" s="54">
        <f xml:space="preserve"> StandardCharges!BK104</f>
        <v>2941.4631968083991</v>
      </c>
      <c r="BL18" s="54">
        <f xml:space="preserve"> StandardCharges!BL104</f>
        <v>3000.2830631460606</v>
      </c>
      <c r="BM18" s="54">
        <f xml:space="preserve"> StandardCharges!BM104</f>
        <v>3060.2791388885289</v>
      </c>
      <c r="BN18" s="54">
        <f xml:space="preserve"> StandardCharges!BN104</f>
        <v>3121.4749444660629</v>
      </c>
      <c r="BO18" s="54">
        <f xml:space="preserve"> StandardCharges!BO104</f>
        <v>3183.8944706423799</v>
      </c>
      <c r="BP18" s="54">
        <f xml:space="preserve"> StandardCharges!BP104</f>
        <v>3247.5621879198238</v>
      </c>
      <c r="BQ18" s="54">
        <f xml:space="preserve"> StandardCharges!BQ104</f>
        <v>3312.503056132608</v>
      </c>
      <c r="BR18" s="54">
        <f xml:space="preserve"> StandardCharges!BR104</f>
        <v>3378.7425342318829</v>
      </c>
      <c r="BS18" s="54">
        <f xml:space="preserve"> StandardCharges!BS104</f>
        <v>3446.3065902664875</v>
      </c>
      <c r="BT18" s="54">
        <f xml:space="preserve"> StandardCharges!BT104</f>
        <v>3515.221711563272</v>
      </c>
      <c r="BU18" s="54">
        <f xml:space="preserve"> StandardCharges!BU104</f>
        <v>3585.5149151109972</v>
      </c>
      <c r="BV18" s="54">
        <f xml:space="preserve"> StandardCharges!BV104</f>
        <v>3657.2137581518869</v>
      </c>
      <c r="BW18" s="54">
        <f xml:space="preserve"> StandardCharges!BW104</f>
        <v>3730.3463489849682</v>
      </c>
      <c r="BX18" s="54">
        <f xml:space="preserve"> StandardCharges!BX104</f>
        <v>3804.9413579854395</v>
      </c>
      <c r="BY18" s="54">
        <f xml:space="preserve"> StandardCharges!BY104</f>
        <v>3881.028028844411</v>
      </c>
      <c r="BZ18" s="54">
        <f xml:space="preserve"> StandardCharges!BZ104</f>
        <v>3958.6361900333873</v>
      </c>
      <c r="CA18" s="54">
        <f xml:space="preserve"> StandardCharges!CA104</f>
        <v>4037.7962664979987</v>
      </c>
      <c r="CB18" s="54">
        <f xml:space="preserve"> StandardCharges!CB104</f>
        <v>4118.5392915855864</v>
      </c>
      <c r="CC18" s="54">
        <f xml:space="preserve"> StandardCharges!CC104</f>
        <v>4200.8969192112945</v>
      </c>
      <c r="CD18" s="54">
        <f xml:space="preserve"> StandardCharges!CD104</f>
        <v>4284.901436267437</v>
      </c>
      <c r="CE18" s="54">
        <f xml:space="preserve"> StandardCharges!CE104</f>
        <v>4370.585775281018</v>
      </c>
      <c r="CF18" s="54">
        <f xml:space="preserve"> StandardCharges!CF104</f>
        <v>4457.9835273243725</v>
      </c>
      <c r="CG18" s="54">
        <f xml:space="preserve"> StandardCharges!CG104</f>
        <v>4547.1289551839618</v>
      </c>
      <c r="CH18" s="54">
        <f xml:space="preserve"> StandardCharges!CH104</f>
        <v>4638.0570067925064</v>
      </c>
      <c r="CI18" s="54">
        <f xml:space="preserve"> StandardCharges!CI104</f>
        <v>4730.8033289297318</v>
      </c>
      <c r="CJ18" s="54">
        <f xml:space="preserve"> StandardCharges!CJ104</f>
        <v>4825.4042811970721</v>
      </c>
      <c r="CK18" s="54">
        <f xml:space="preserve"> StandardCharges!CK104</f>
        <v>4921.8969502718237</v>
      </c>
      <c r="CL18" s="54">
        <f xml:space="preserve"> StandardCharges!CL104</f>
        <v>5020.3191644463386</v>
      </c>
      <c r="CM18" s="54">
        <f xml:space="preserve"> StandardCharges!CM104</f>
        <v>5120.7095084579641</v>
      </c>
      <c r="CN18" s="54">
        <f xml:space="preserve"> StandardCharges!CN104</f>
        <v>5223.1073386155222</v>
      </c>
      <c r="CO18" s="54">
        <f xml:space="preserve"> StandardCharges!CO104</f>
        <v>5327.5527982282656</v>
      </c>
    </row>
    <row r="19" spans="1:95" s="34" customFormat="1" x14ac:dyDescent="0.2">
      <c r="A19" s="319"/>
      <c r="C19" s="320"/>
      <c r="E19" s="34" t="str">
        <f xml:space="preserve"> StandardCharges!E105</f>
        <v>Water: standard wholesale charges paid</v>
      </c>
      <c r="H19" s="321" t="str">
        <f xml:space="preserve"> StandardCharges!H105</f>
        <v>£</v>
      </c>
      <c r="I19" s="322">
        <f xml:space="preserve"> SUMPRODUCT( $K$12:$CO$12, $K19:$CO19 )</f>
        <v>350944.79896726267</v>
      </c>
      <c r="K19" s="318">
        <f xml:space="preserve"> StandardCharges!K105</f>
        <v>3409.0238190228001</v>
      </c>
      <c r="L19" s="318">
        <f xml:space="preserve"> StandardCharges!L105</f>
        <v>11046.942462779929</v>
      </c>
      <c r="M19" s="318">
        <f xml:space="preserve"> StandardCharges!M105</f>
        <v>12072.463597437591</v>
      </c>
      <c r="N19" s="318">
        <f xml:space="preserve"> StandardCharges!N105</f>
        <v>13456.210319952723</v>
      </c>
      <c r="O19" s="318">
        <f xml:space="preserve"> StandardCharges!O105</f>
        <v>14935.440705567813</v>
      </c>
      <c r="P19" s="318">
        <f xml:space="preserve"> StandardCharges!P105</f>
        <v>15954.16302288541</v>
      </c>
      <c r="Q19" s="318">
        <f xml:space="preserve"> StandardCharges!Q105</f>
        <v>15361.587376282183</v>
      </c>
      <c r="R19" s="318">
        <f xml:space="preserve"> StandardCharges!R105</f>
        <v>16463.234012733494</v>
      </c>
      <c r="S19" s="318">
        <f xml:space="preserve"> StandardCharges!S105</f>
        <v>17272.176788249788</v>
      </c>
      <c r="T19" s="318">
        <f xml:space="preserve"> StandardCharges!T105</f>
        <v>17815.965415201539</v>
      </c>
      <c r="U19" s="318">
        <f xml:space="preserve"> StandardCharges!U105</f>
        <v>18290.96513863363</v>
      </c>
      <c r="V19" s="318">
        <f xml:space="preserve"> StandardCharges!V105</f>
        <v>18778.75413529529</v>
      </c>
      <c r="W19" s="318">
        <f xml:space="preserve"> StandardCharges!W105</f>
        <v>19328.855314108754</v>
      </c>
      <c r="X19" s="318">
        <f xml:space="preserve"> StandardCharges!X105</f>
        <v>19794.118269212671</v>
      </c>
      <c r="Y19" s="318">
        <f xml:space="preserve"> StandardCharges!Y105</f>
        <v>20322.427995310758</v>
      </c>
      <c r="Z19" s="318">
        <f xml:space="preserve"> StandardCharges!Z105</f>
        <v>19661.772414601288</v>
      </c>
      <c r="AA19" s="318">
        <f xml:space="preserve"> StandardCharges!AA105</f>
        <v>20193.018778182472</v>
      </c>
      <c r="AB19" s="318">
        <f xml:space="preserve"> StandardCharges!AB105</f>
        <v>20633.873303151813</v>
      </c>
      <c r="AC19" s="318">
        <f xml:space="preserve"> StandardCharges!AC105</f>
        <v>21138.347698816637</v>
      </c>
      <c r="AD19" s="318">
        <f xml:space="preserve"> StandardCharges!AD105</f>
        <v>21655.534708568357</v>
      </c>
      <c r="AE19" s="318">
        <f xml:space="preserve"> StandardCharges!AE105</f>
        <v>22242.274196223429</v>
      </c>
      <c r="AF19" s="318">
        <f xml:space="preserve"> StandardCharges!AF105</f>
        <v>22729.390351641945</v>
      </c>
      <c r="AG19" s="318">
        <f xml:space="preserve"> StandardCharges!AG105</f>
        <v>23286.754243582051</v>
      </c>
      <c r="AH19" s="318">
        <f xml:space="preserve"> StandardCharges!AH105</f>
        <v>23858.221823460401</v>
      </c>
      <c r="AI19" s="318">
        <f xml:space="preserve"> StandardCharges!AI105</f>
        <v>24506.506495242949</v>
      </c>
      <c r="AJ19" s="318">
        <f xml:space="preserve"> StandardCharges!AJ105</f>
        <v>25044.967496171284</v>
      </c>
      <c r="AK19" s="318">
        <f xml:space="preserve"> StandardCharges!AK105</f>
        <v>25661.021593337508</v>
      </c>
      <c r="AL19" s="318">
        <f xml:space="preserve"> StandardCharges!AL105</f>
        <v>26292.732019563096</v>
      </c>
      <c r="AM19" s="318">
        <f xml:space="preserve"> StandardCharges!AM105</f>
        <v>27009.313418886217</v>
      </c>
      <c r="AN19" s="318">
        <f xml:space="preserve"> StandardCharges!AN105</f>
        <v>27604.796446077693</v>
      </c>
      <c r="AO19" s="318">
        <f xml:space="preserve"> StandardCharges!AO105</f>
        <v>26666.711825577491</v>
      </c>
      <c r="AP19" s="318">
        <f xml:space="preserve"> StandardCharges!AP105</f>
        <v>27317.076739094417</v>
      </c>
      <c r="AQ19" s="318">
        <f xml:space="preserve"> StandardCharges!AQ105</f>
        <v>28055.024896771247</v>
      </c>
      <c r="AR19" s="318">
        <f xml:space="preserve"> StandardCharges!AR105</f>
        <v>28667.250841848792</v>
      </c>
      <c r="AS19" s="318">
        <f xml:space="preserve"> StandardCharges!AS105</f>
        <v>29367.926142006359</v>
      </c>
      <c r="AT19" s="318">
        <f xml:space="preserve"> StandardCharges!AT105</f>
        <v>30086.257646740098</v>
      </c>
      <c r="AU19" s="318">
        <f xml:space="preserve"> StandardCharges!AU105</f>
        <v>30901.283972241083</v>
      </c>
      <c r="AV19" s="318">
        <f xml:space="preserve"> StandardCharges!AV105</f>
        <v>31577.75625166357</v>
      </c>
      <c r="AW19" s="318">
        <f xml:space="preserve"> StandardCharges!AW105</f>
        <v>32351.889337189699</v>
      </c>
      <c r="AX19" s="318">
        <f xml:space="preserve"> StandardCharges!AX105</f>
        <v>33145.611373171283</v>
      </c>
      <c r="AY19" s="318">
        <f xml:space="preserve"> StandardCharges!AY105</f>
        <v>34046.124623326337</v>
      </c>
      <c r="AZ19" s="318">
        <f xml:space="preserve"> StandardCharges!AZ105</f>
        <v>34793.905756671076</v>
      </c>
      <c r="BA19" s="318">
        <f xml:space="preserve"> StandardCharges!BA105</f>
        <v>35649.556384491916</v>
      </c>
      <c r="BB19" s="318">
        <f xml:space="preserve"> StandardCharges!BB105</f>
        <v>36526.953404467647</v>
      </c>
      <c r="BC19" s="318">
        <f xml:space="preserve"> StandardCharges!BC105</f>
        <v>37522.335065708787</v>
      </c>
      <c r="BD19" s="318">
        <f xml:space="preserve"> StandardCharges!BD105</f>
        <v>36170.044064855407</v>
      </c>
      <c r="BE19" s="318">
        <f xml:space="preserve"> StandardCharges!BE105</f>
        <v>37051.281242717036</v>
      </c>
      <c r="BF19" s="318">
        <f xml:space="preserve"> StandardCharges!BF105</f>
        <v>37954.63435059433</v>
      </c>
      <c r="BG19" s="318">
        <f xml:space="preserve"> StandardCharges!BG105</f>
        <v>38979.758203279431</v>
      </c>
      <c r="BH19" s="318">
        <f xml:space="preserve"> StandardCharges!BH105</f>
        <v>39830.014586875623</v>
      </c>
      <c r="BI19" s="318">
        <f xml:space="preserve"> StandardCharges!BI105</f>
        <v>40803.245044850351</v>
      </c>
      <c r="BJ19" s="318">
        <f xml:space="preserve"> StandardCharges!BJ105</f>
        <v>41800.999043211945</v>
      </c>
      <c r="BK19" s="318">
        <f xml:space="preserve"> StandardCharges!BK105</f>
        <v>42933.187634734095</v>
      </c>
      <c r="BL19" s="318">
        <f xml:space="preserve"> StandardCharges!BL105</f>
        <v>43872.671708507514</v>
      </c>
      <c r="BM19" s="318">
        <f xml:space="preserve"> StandardCharges!BM105</f>
        <v>44947.93258781582</v>
      </c>
      <c r="BN19" s="318">
        <f xml:space="preserve"> StandardCharges!BN105</f>
        <v>46050.40251200035</v>
      </c>
      <c r="BO19" s="318">
        <f xml:space="preserve"> StandardCharges!BO105</f>
        <v>47301.339703914033</v>
      </c>
      <c r="BP19" s="318">
        <f xml:space="preserve"> StandardCharges!BP105</f>
        <v>48339.864608769982</v>
      </c>
      <c r="BQ19" s="318">
        <f xml:space="preserve"> StandardCharges!BQ105</f>
        <v>49528.355176536585</v>
      </c>
      <c r="BR19" s="318">
        <f xml:space="preserve"> StandardCharges!BR105</f>
        <v>50747.052807143453</v>
      </c>
      <c r="BS19" s="318">
        <f xml:space="preserve"> StandardCharges!BS105</f>
        <v>49188.867831818774</v>
      </c>
      <c r="BT19" s="318">
        <f xml:space="preserve"> StandardCharges!BT105</f>
        <v>50258.046879462076</v>
      </c>
      <c r="BU19" s="318">
        <f xml:space="preserve"> StandardCharges!BU105</f>
        <v>51482.14315882681</v>
      </c>
      <c r="BV19" s="318">
        <f xml:space="preserve"> StandardCharges!BV105</f>
        <v>52736.958006232497</v>
      </c>
      <c r="BW19" s="318">
        <f xml:space="preserve"> StandardCharges!BW105</f>
        <v>54161.082806002734</v>
      </c>
      <c r="BX19" s="318">
        <f xml:space="preserve"> StandardCharges!BX105</f>
        <v>55341.975459516296</v>
      </c>
      <c r="BY19" s="318">
        <f xml:space="preserve"> StandardCharges!BY105</f>
        <v>56693.85001132125</v>
      </c>
      <c r="BZ19" s="318">
        <f xml:space="preserve"> StandardCharges!BZ105</f>
        <v>58079.788347674898</v>
      </c>
      <c r="CA19" s="318">
        <f xml:space="preserve"> StandardCharges!CA105</f>
        <v>59652.638498924964</v>
      </c>
      <c r="CB19" s="318">
        <f xml:space="preserve"> StandardCharges!CB105</f>
        <v>60957.460854629731</v>
      </c>
      <c r="CC19" s="318">
        <f xml:space="preserve"> StandardCharges!CC105</f>
        <v>62451.060112104664</v>
      </c>
      <c r="CD19" s="318">
        <f xml:space="preserve"> StandardCharges!CD105</f>
        <v>63982.454831923802</v>
      </c>
      <c r="CE19" s="318">
        <f xml:space="preserve"> StandardCharges!CE105</f>
        <v>65720.265907979978</v>
      </c>
      <c r="CF19" s="318">
        <f xml:space="preserve"> StandardCharges!CF105</f>
        <v>67162.653877016521</v>
      </c>
      <c r="CG19" s="318">
        <f xml:space="preserve"> StandardCharges!CG105</f>
        <v>68813.540528708836</v>
      </c>
      <c r="CH19" s="318">
        <f xml:space="preserve"> StandardCharges!CH105</f>
        <v>66559.31465349147</v>
      </c>
      <c r="CI19" s="318">
        <f xml:space="preserve"> StandardCharges!CI105</f>
        <v>68351.465626675708</v>
      </c>
      <c r="CJ19" s="318">
        <f xml:space="preserve"> StandardCharges!CJ105</f>
        <v>69836.491204660022</v>
      </c>
      <c r="CK19" s="318">
        <f xml:space="preserve"> StandardCharges!CK105</f>
        <v>71536.928389515786</v>
      </c>
      <c r="CL19" s="318">
        <f xml:space="preserve"> StandardCharges!CL105</f>
        <v>73280.035408072799</v>
      </c>
      <c r="CM19" s="318">
        <f xml:space="preserve"> StandardCharges!CM105</f>
        <v>75066.92729520885</v>
      </c>
      <c r="CN19" s="318">
        <f xml:space="preserve"> StandardCharges!CN105</f>
        <v>76898.749827343374</v>
      </c>
      <c r="CO19" s="318">
        <f xml:space="preserve"> StandardCharges!CO105</f>
        <v>78776.680430273453</v>
      </c>
    </row>
    <row r="20" spans="1:95" s="82" customFormat="1" ht="9.75" customHeight="1" x14ac:dyDescent="0.2">
      <c r="A20" s="102"/>
      <c r="B20" s="103"/>
      <c r="C20" s="44"/>
      <c r="E20" s="45"/>
      <c r="F20" s="45"/>
      <c r="G20" s="45"/>
      <c r="H20" s="239"/>
      <c r="I20" s="299"/>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row>
    <row r="21" spans="1:95" s="82" customFormat="1" x14ac:dyDescent="0.2">
      <c r="A21" s="102"/>
      <c r="B21" s="103" t="s">
        <v>171</v>
      </c>
      <c r="C21" s="44"/>
      <c r="E21" s="45"/>
      <c r="F21" s="45"/>
      <c r="G21" s="45"/>
      <c r="H21" s="239"/>
      <c r="I21" s="299"/>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row>
    <row r="22" spans="1:95" s="82" customFormat="1" x14ac:dyDescent="0.2">
      <c r="A22" s="102"/>
      <c r="B22" s="61"/>
      <c r="C22" s="44" t="s">
        <v>336</v>
      </c>
      <c r="E22" s="45"/>
      <c r="F22" s="45"/>
      <c r="G22" s="45"/>
      <c r="H22" s="239"/>
      <c r="I22" s="299"/>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row>
    <row r="23" spans="1:95" x14ac:dyDescent="0.2">
      <c r="E23" s="18" t="str">
        <f>StandardCharges!E114</f>
        <v>Distribution losses (leakage)</v>
      </c>
      <c r="F23" s="18">
        <f>StandardCharges!F114</f>
        <v>0</v>
      </c>
      <c r="G23" s="45"/>
      <c r="H23" s="80" t="str">
        <f>StandardCharges!H114</f>
        <v>£</v>
      </c>
      <c r="I23" s="298">
        <f xml:space="preserve"> SUMPRODUCT( $K$12:$CO$12, $K23:$CO23 )</f>
        <v>14587.189380524742</v>
      </c>
      <c r="J23" s="18"/>
      <c r="K23" s="19">
        <f>StandardCharges!K114</f>
        <v>0</v>
      </c>
      <c r="L23" s="19">
        <f>StandardCharges!L114</f>
        <v>59.26163722651826</v>
      </c>
      <c r="M23" s="19">
        <f>StandardCharges!M114</f>
        <v>128.30216940849112</v>
      </c>
      <c r="N23" s="19">
        <f>StandardCharges!N114</f>
        <v>208.86095916487741</v>
      </c>
      <c r="O23" s="19">
        <f>StandardCharges!O114</f>
        <v>303.64143059454022</v>
      </c>
      <c r="P23" s="19">
        <f>StandardCharges!P114</f>
        <v>398.21551187654575</v>
      </c>
      <c r="Q23" s="19">
        <f>StandardCharges!Q114</f>
        <v>451.90138077697225</v>
      </c>
      <c r="R23" s="19">
        <f>StandardCharges!R114</f>
        <v>559.83530366768832</v>
      </c>
      <c r="S23" s="19">
        <f>StandardCharges!S114</f>
        <v>663.89265120443679</v>
      </c>
      <c r="T23" s="19">
        <f>StandardCharges!T114</f>
        <v>755.80990841161668</v>
      </c>
      <c r="U23" s="19">
        <f>StandardCharges!U114</f>
        <v>770.96199717593845</v>
      </c>
      <c r="V23" s="19">
        <f>StandardCharges!V114</f>
        <v>786.33996657173225</v>
      </c>
      <c r="W23" s="19">
        <f>StandardCharges!W114</f>
        <v>804.14220662611308</v>
      </c>
      <c r="X23" s="19">
        <f>StandardCharges!X114</f>
        <v>817.77859186551927</v>
      </c>
      <c r="Y23" s="19">
        <f>StandardCharges!Y114</f>
        <v>833.84157549473468</v>
      </c>
      <c r="Z23" s="19">
        <f>StandardCharges!Z114</f>
        <v>947.1712656279044</v>
      </c>
      <c r="AA23" s="19">
        <f>StandardCharges!AA114</f>
        <v>968.98847733894536</v>
      </c>
      <c r="AB23" s="19">
        <f>StandardCharges!AB114</f>
        <v>985.8108010717558</v>
      </c>
      <c r="AC23" s="19">
        <f>StandardCharges!AC114</f>
        <v>1005.5831923585904</v>
      </c>
      <c r="AD23" s="19">
        <f>StandardCharges!AD114</f>
        <v>1025.6605040939621</v>
      </c>
      <c r="AE23" s="19">
        <f>StandardCharges!AE114</f>
        <v>1048.9109063656672</v>
      </c>
      <c r="AF23" s="19">
        <f>StandardCharges!AF114</f>
        <v>1066.738988347412</v>
      </c>
      <c r="AG23" s="19">
        <f>StandardCharges!AG114</f>
        <v>1087.7445214142406</v>
      </c>
      <c r="AH23" s="19">
        <f>StandardCharges!AH114</f>
        <v>1109.063686206915</v>
      </c>
      <c r="AI23" s="19">
        <f>StandardCharges!AI114</f>
        <v>1133.7962553830178</v>
      </c>
      <c r="AJ23" s="19">
        <f>StandardCharges!AJ114</f>
        <v>1152.6506915532011</v>
      </c>
      <c r="AK23" s="19">
        <f>StandardCharges!AK114</f>
        <v>1174.9221814553484</v>
      </c>
      <c r="AL23" s="19">
        <f>StandardCharges!AL114</f>
        <v>1197.5145903909129</v>
      </c>
      <c r="AM23" s="19">
        <f>StandardCharges!AM114</f>
        <v>1223.7731184930517</v>
      </c>
      <c r="AN23" s="19">
        <f>StandardCharges!AN114</f>
        <v>1243.6682785123778</v>
      </c>
      <c r="AO23" s="19">
        <f>StandardCharges!AO114</f>
        <v>1411.8768339093644</v>
      </c>
      <c r="AP23" s="19">
        <f>StandardCharges!AP114</f>
        <v>1439.6242090837316</v>
      </c>
      <c r="AQ23" s="19">
        <f>StandardCharges!AQ114</f>
        <v>1471.8179693510583</v>
      </c>
      <c r="AR23" s="19">
        <f>StandardCharges!AR114</f>
        <v>1496.3973192794138</v>
      </c>
      <c r="AS23" s="19">
        <f>StandardCharges!AS114</f>
        <v>1525.4295312201502</v>
      </c>
      <c r="AT23" s="19">
        <f>StandardCharges!AT114</f>
        <v>1554.8963331985005</v>
      </c>
      <c r="AU23" s="19">
        <f>StandardCharges!AU114</f>
        <v>1589.1426248794785</v>
      </c>
      <c r="AV23" s="19">
        <f>StandardCharges!AV114</f>
        <v>1615.1455114086468</v>
      </c>
      <c r="AW23" s="19">
        <f>StandardCharges!AW114</f>
        <v>1645.9334936658754</v>
      </c>
      <c r="AX23" s="19">
        <f>StandardCharges!AX114</f>
        <v>1677.1672634480321</v>
      </c>
      <c r="AY23" s="19">
        <f>StandardCharges!AY114</f>
        <v>1713.5310733648087</v>
      </c>
      <c r="AZ23" s="19">
        <f>StandardCharges!AZ114</f>
        <v>1740.9819146738284</v>
      </c>
      <c r="BA23" s="19">
        <f>StandardCharges!BA114</f>
        <v>1773.5672978951911</v>
      </c>
      <c r="BB23" s="19">
        <f>StandardCharges!BB114</f>
        <v>1806.6074553419326</v>
      </c>
      <c r="BC23" s="19">
        <f>StandardCharges!BC114</f>
        <v>1845.1456081138797</v>
      </c>
      <c r="BD23" s="19">
        <f>StandardCharges!BD114</f>
        <v>2087.9682769286524</v>
      </c>
      <c r="BE23" s="19">
        <f>StandardCharges!BE114</f>
        <v>2127.9815734431431</v>
      </c>
      <c r="BF23" s="19">
        <f>StandardCharges!BF114</f>
        <v>2168.5958336543131</v>
      </c>
      <c r="BG23" s="19">
        <f>StandardCharges!BG114</f>
        <v>2215.8697976681306</v>
      </c>
      <c r="BH23" s="19">
        <f>StandardCharges!BH114</f>
        <v>2251.6449087449114</v>
      </c>
      <c r="BI23" s="19">
        <f>StandardCharges!BI114</f>
        <v>2294.0881948289657</v>
      </c>
      <c r="BJ23" s="19">
        <f>StandardCharges!BJ114</f>
        <v>2337.1493684388342</v>
      </c>
      <c r="BK23" s="19">
        <f>StandardCharges!BK114</f>
        <v>2387.3550902860038</v>
      </c>
      <c r="BL23" s="19">
        <f>StandardCharges!BL114</f>
        <v>2425.1405294439846</v>
      </c>
      <c r="BM23" s="19">
        <f>StandardCharges!BM114</f>
        <v>2470.0776339350009</v>
      </c>
      <c r="BN23" s="19">
        <f>StandardCharges!BN114</f>
        <v>2515.6468386138786</v>
      </c>
      <c r="BO23" s="19">
        <f>StandardCharges!BO114</f>
        <v>2568.8699647760227</v>
      </c>
      <c r="BP23" s="19">
        <f>StandardCharges!BP114</f>
        <v>2608.6935282816871</v>
      </c>
      <c r="BQ23" s="19">
        <f>StandardCharges!BQ114</f>
        <v>2656.1764312989189</v>
      </c>
      <c r="BR23" s="19">
        <f>StandardCharges!BR114</f>
        <v>2704.3022456915301</v>
      </c>
      <c r="BS23" s="19">
        <f>StandardCharges!BS114</f>
        <v>3075.7181127602312</v>
      </c>
      <c r="BT23" s="19">
        <f>StandardCharges!BT114</f>
        <v>3124.8255399826844</v>
      </c>
      <c r="BU23" s="19">
        <f>StandardCharges!BU114</f>
        <v>3183.1851011454883</v>
      </c>
      <c r="BV23" s="19">
        <f>StandardCharges!BV114</f>
        <v>3242.3992252840667</v>
      </c>
      <c r="BW23" s="19">
        <f>StandardCharges!BW114</f>
        <v>3311.5216106409362</v>
      </c>
      <c r="BX23" s="19">
        <f>StandardCharges!BX114</f>
        <v>3363.4142440188789</v>
      </c>
      <c r="BY23" s="19">
        <f>StandardCharges!BY114</f>
        <v>3425.2261198432225</v>
      </c>
      <c r="BZ23" s="19">
        <f>StandardCharges!BZ114</f>
        <v>3487.9144936575753</v>
      </c>
      <c r="CA23" s="19">
        <f>StandardCharges!CA114</f>
        <v>3561.2143276877532</v>
      </c>
      <c r="CB23" s="19">
        <f>StandardCharges!CB114</f>
        <v>3615.9399336015122</v>
      </c>
      <c r="CC23" s="19">
        <f>StandardCharges!CC114</f>
        <v>3681.2858948404778</v>
      </c>
      <c r="CD23" s="19">
        <f>StandardCharges!CD114</f>
        <v>3747.5261125513675</v>
      </c>
      <c r="CE23" s="19">
        <f>StandardCharges!CE114</f>
        <v>3825.1153927539999</v>
      </c>
      <c r="CF23" s="19">
        <f>StandardCharges!CF114</f>
        <v>3882.7036604359996</v>
      </c>
      <c r="CG23" s="19">
        <f>StandardCharges!CG114</f>
        <v>3951.6472911063252</v>
      </c>
      <c r="CH23" s="19">
        <f>StandardCharges!CH114</f>
        <v>4480.5198231044569</v>
      </c>
      <c r="CI23" s="19">
        <f>StandardCharges!CI114</f>
        <v>4575.4387508387526</v>
      </c>
      <c r="CJ23" s="19">
        <f>StandardCharges!CJ114</f>
        <v>4646.5518113313774</v>
      </c>
      <c r="CK23" s="19">
        <f>StandardCharges!CK114</f>
        <v>4731.3707736968372</v>
      </c>
      <c r="CL23" s="19">
        <f>StandardCharges!CL114</f>
        <v>4817.4023132188358</v>
      </c>
      <c r="CM23" s="19">
        <f>StandardCharges!CM114</f>
        <v>4904.6539867707579</v>
      </c>
      <c r="CN23" s="19">
        <f>StandardCharges!CN114</f>
        <v>4993.1330149102514</v>
      </c>
      <c r="CO23" s="19">
        <f>StandardCharges!CO114</f>
        <v>5082.8462620357332</v>
      </c>
      <c r="CQ23" t="s">
        <v>501</v>
      </c>
    </row>
    <row r="24" spans="1:95" x14ac:dyDescent="0.2">
      <c r="E24" s="18" t="str">
        <f>StandardCharges!E115</f>
        <v>Water taken unbilled</v>
      </c>
      <c r="F24" s="18">
        <f>StandardCharges!F115</f>
        <v>0</v>
      </c>
      <c r="G24" s="45"/>
      <c r="H24" s="80" t="str">
        <f>StandardCharges!H115</f>
        <v>£</v>
      </c>
      <c r="I24" s="298">
        <f xml:space="preserve"> SUMPRODUCT( $K$12:$CO$12, $K24:$CO24 )</f>
        <v>4961.3563040535983</v>
      </c>
      <c r="J24" s="18"/>
      <c r="K24" s="19">
        <f>StandardCharges!K115</f>
        <v>0</v>
      </c>
      <c r="L24" s="19">
        <f>StandardCharges!L115</f>
        <v>15.800128665235034</v>
      </c>
      <c r="M24" s="19">
        <f>StandardCharges!M115</f>
        <v>33.986067689984687</v>
      </c>
      <c r="N24" s="19">
        <f>StandardCharges!N115</f>
        <v>54.963231888981767</v>
      </c>
      <c r="O24" s="19">
        <f>StandardCharges!O115</f>
        <v>79.376441823420635</v>
      </c>
      <c r="P24" s="19">
        <f>StandardCharges!P115</f>
        <v>103.40255804215137</v>
      </c>
      <c r="Q24" s="19">
        <f>StandardCharges!Q115</f>
        <v>116.54819612021279</v>
      </c>
      <c r="R24" s="19">
        <f>StandardCharges!R115</f>
        <v>143.39584161869377</v>
      </c>
      <c r="S24" s="19">
        <f>StandardCharges!S115</f>
        <v>168.87037078517639</v>
      </c>
      <c r="T24" s="19">
        <f>StandardCharges!T115</f>
        <v>192.31153005287115</v>
      </c>
      <c r="U24" s="19">
        <f>StandardCharges!U115</f>
        <v>216.88517352625888</v>
      </c>
      <c r="V24" s="19">
        <f>StandardCharges!V115</f>
        <v>242.14123838754557</v>
      </c>
      <c r="W24" s="19">
        <f>StandardCharges!W115</f>
        <v>268.8255705104624</v>
      </c>
      <c r="X24" s="19">
        <f>StandardCharges!X115</f>
        <v>294.7460409312169</v>
      </c>
      <c r="Y24" s="19">
        <f>StandardCharges!Y115</f>
        <v>322.11749769617688</v>
      </c>
      <c r="Z24" s="19">
        <f>StandardCharges!Z115</f>
        <v>390.19126558975648</v>
      </c>
      <c r="AA24" s="19">
        <f>StandardCharges!AA115</f>
        <v>396.3585356442681</v>
      </c>
      <c r="AB24" s="19">
        <f>StandardCharges!AB115</f>
        <v>400.40722585751632</v>
      </c>
      <c r="AC24" s="19">
        <f>StandardCharges!AC115</f>
        <v>405.58603585552697</v>
      </c>
      <c r="AD24" s="19">
        <f>StandardCharges!AD115</f>
        <v>410.81185343775144</v>
      </c>
      <c r="AE24" s="19">
        <f>StandardCharges!AE115</f>
        <v>417.22444524563588</v>
      </c>
      <c r="AF24" s="19">
        <f>StandardCharges!AF115</f>
        <v>421.40372148776748</v>
      </c>
      <c r="AG24" s="19">
        <f>StandardCharges!AG115</f>
        <v>426.76930996586231</v>
      </c>
      <c r="AH24" s="19">
        <f>StandardCharges!AH115</f>
        <v>432.1809800586858</v>
      </c>
      <c r="AI24" s="19">
        <f>StandardCharges!AI115</f>
        <v>438.83743858165775</v>
      </c>
      <c r="AJ24" s="19">
        <f>StandardCharges!AJ115</f>
        <v>443.14132424206366</v>
      </c>
      <c r="AK24" s="19">
        <f>StandardCharges!AK115</f>
        <v>448.68930048943679</v>
      </c>
      <c r="AL24" s="19">
        <f>StandardCharges!AL115</f>
        <v>454.28196043352932</v>
      </c>
      <c r="AM24" s="19">
        <f>StandardCharges!AM115</f>
        <v>461.17892436104421</v>
      </c>
      <c r="AN24" s="19">
        <f>StandardCharges!AN115</f>
        <v>465.59957061328794</v>
      </c>
      <c r="AO24" s="19">
        <f>StandardCharges!AO115</f>
        <v>525.12139763452308</v>
      </c>
      <c r="AP24" s="19">
        <f>StandardCharges!AP115</f>
        <v>531.96390580696971</v>
      </c>
      <c r="AQ24" s="19">
        <f>StandardCharges!AQ115</f>
        <v>540.34644553641988</v>
      </c>
      <c r="AR24" s="19">
        <f>StandardCharges!AR115</f>
        <v>545.83975806733542</v>
      </c>
      <c r="AS24" s="19">
        <f>StandardCharges!AS115</f>
        <v>552.87269005368591</v>
      </c>
      <c r="AT24" s="19">
        <f>StandardCharges!AT115</f>
        <v>559.96862822758374</v>
      </c>
      <c r="AU24" s="19">
        <f>StandardCharges!AU115</f>
        <v>568.68105353014391</v>
      </c>
      <c r="AV24" s="19">
        <f>StandardCharges!AV115</f>
        <v>574.34831653155788</v>
      </c>
      <c r="AW24" s="19">
        <f>StandardCharges!AW115</f>
        <v>581.63136977567706</v>
      </c>
      <c r="AX24" s="19">
        <f>StandardCharges!AX115</f>
        <v>588.97603267901468</v>
      </c>
      <c r="AY24" s="19">
        <f>StandardCharges!AY115</f>
        <v>598.01577983936977</v>
      </c>
      <c r="AZ24" s="19">
        <f>StandardCharges!AZ115</f>
        <v>603.84835170655606</v>
      </c>
      <c r="BA24" s="19">
        <f>StandardCharges!BA115</f>
        <v>611.3749820166878</v>
      </c>
      <c r="BB24" s="19">
        <f>StandardCharges!BB115</f>
        <v>618.96116726786568</v>
      </c>
      <c r="BC24" s="19">
        <f>StandardCharges!BC115</f>
        <v>628.32300911996856</v>
      </c>
      <c r="BD24" s="19">
        <f>StandardCharges!BD115</f>
        <v>706.71105832378748</v>
      </c>
      <c r="BE24" s="19">
        <f>StandardCharges!BE115</f>
        <v>715.91974076164263</v>
      </c>
      <c r="BF24" s="19">
        <f>StandardCharges!BF115</f>
        <v>725.2141175394006</v>
      </c>
      <c r="BG24" s="19">
        <f>StandardCharges!BG115</f>
        <v>736.60651970626145</v>
      </c>
      <c r="BH24" s="19">
        <f>StandardCharges!BH115</f>
        <v>744.0588893657997</v>
      </c>
      <c r="BI24" s="19">
        <f>StandardCharges!BI115</f>
        <v>753.60863919367796</v>
      </c>
      <c r="BJ24" s="19">
        <f>StandardCharges!BJ115</f>
        <v>763.24278951779036</v>
      </c>
      <c r="BK24" s="19">
        <f>StandardCharges!BK115</f>
        <v>775.07859822712066</v>
      </c>
      <c r="BL24" s="19">
        <f>StandardCharges!BL115</f>
        <v>782.76246738390296</v>
      </c>
      <c r="BM24" s="19">
        <f>StandardCharges!BM115</f>
        <v>792.64695222270552</v>
      </c>
      <c r="BN24" s="19">
        <f>StandardCharges!BN115</f>
        <v>802.61374833382501</v>
      </c>
      <c r="BO24" s="19">
        <f>StandardCharges!BO115</f>
        <v>814.88866687878385</v>
      </c>
      <c r="BP24" s="19">
        <f>StandardCharges!BP115</f>
        <v>822.79157261538865</v>
      </c>
      <c r="BQ24" s="19">
        <f>StandardCharges!BQ115</f>
        <v>833.0010994631815</v>
      </c>
      <c r="BR24" s="19">
        <f>StandardCharges!BR115</f>
        <v>843.28993065972941</v>
      </c>
      <c r="BS24" s="19">
        <f>StandardCharges!BS115</f>
        <v>953.70109160424363</v>
      </c>
      <c r="BT24" s="19">
        <f>StandardCharges!BT115</f>
        <v>963.48844276325792</v>
      </c>
      <c r="BU24" s="19">
        <f>StandardCharges!BU115</f>
        <v>975.99686248993021</v>
      </c>
      <c r="BV24" s="19">
        <f>StandardCharges!BV115</f>
        <v>988.6202668220202</v>
      </c>
      <c r="BW24" s="19">
        <f>StandardCharges!BW115</f>
        <v>1004.1016999070202</v>
      </c>
      <c r="BX24" s="19">
        <f>StandardCharges!BX115</f>
        <v>1014.2103547210318</v>
      </c>
      <c r="BY24" s="19">
        <f>StandardCharges!BY115</f>
        <v>1027.1760434213475</v>
      </c>
      <c r="BZ24" s="19">
        <f>StandardCharges!BZ115</f>
        <v>1040.2547222808946</v>
      </c>
      <c r="CA24" s="19">
        <f>StandardCharges!CA115</f>
        <v>1056.3318782381812</v>
      </c>
      <c r="CB24" s="19">
        <f>StandardCharges!CB115</f>
        <v>1066.7483157338499</v>
      </c>
      <c r="CC24" s="19">
        <f>StandardCharges!CC115</f>
        <v>1080.1616808328838</v>
      </c>
      <c r="CD24" s="19">
        <f>StandardCharges!CD115</f>
        <v>1093.684931815701</v>
      </c>
      <c r="CE24" s="19">
        <f>StandardCharges!CE115</f>
        <v>1110.350845262351</v>
      </c>
      <c r="CF24" s="19">
        <f>StandardCharges!CF115</f>
        <v>1121.0571331473795</v>
      </c>
      <c r="CG24" s="19">
        <f>StandardCharges!CG115</f>
        <v>1134.9038947087656</v>
      </c>
      <c r="CH24" s="19">
        <f>StandardCharges!CH115</f>
        <v>1279.9889797693088</v>
      </c>
      <c r="CI24" s="19">
        <f>StandardCharges!CI115</f>
        <v>1300.2201802117499</v>
      </c>
      <c r="CJ24" s="19">
        <f>StandardCharges!CJ115</f>
        <v>1313.5015611971105</v>
      </c>
      <c r="CK24" s="19">
        <f>StandardCharges!CK115</f>
        <v>1330.4902032051616</v>
      </c>
      <c r="CL24" s="19">
        <f>StandardCharges!CL115</f>
        <v>1347.6330495613502</v>
      </c>
      <c r="CM24" s="19">
        <f>StandardCharges!CM115</f>
        <v>1364.9294741683609</v>
      </c>
      <c r="CN24" s="19">
        <f>StandardCharges!CN115</f>
        <v>1382.378764226951</v>
      </c>
      <c r="CO24" s="19">
        <f>StandardCharges!CO115</f>
        <v>1399.9801170187873</v>
      </c>
      <c r="CQ24" t="s">
        <v>361</v>
      </c>
    </row>
    <row r="25" spans="1:95" x14ac:dyDescent="0.2">
      <c r="E25" s="18" t="str">
        <f>StandardCharges!E116</f>
        <v>Meter under-registration (assuming replacement)</v>
      </c>
      <c r="F25" s="18">
        <f>StandardCharges!F116</f>
        <v>0</v>
      </c>
      <c r="G25" s="45"/>
      <c r="H25" s="80" t="str">
        <f>StandardCharges!H116</f>
        <v>£</v>
      </c>
      <c r="I25" s="300">
        <f xml:space="preserve"> SUMPRODUCT( $K$12:$CO$12, $K25:$CO25 )</f>
        <v>7406.2972845899367</v>
      </c>
      <c r="J25" s="18"/>
      <c r="K25" s="54">
        <f>StandardCharges!K116</f>
        <v>21.412168416879105</v>
      </c>
      <c r="L25" s="54">
        <f>StandardCharges!L116</f>
        <v>99.39350038424277</v>
      </c>
      <c r="M25" s="54">
        <f>StandardCharges!M116</f>
        <v>140.65796714024742</v>
      </c>
      <c r="N25" s="54">
        <f>StandardCharges!N116</f>
        <v>188.218004940339</v>
      </c>
      <c r="O25" s="54">
        <f>StandardCharges!O116</f>
        <v>243.65689314885239</v>
      </c>
      <c r="P25" s="54">
        <f>StandardCharges!P116</f>
        <v>295.59186541686398</v>
      </c>
      <c r="Q25" s="54">
        <f>StandardCharges!Q116</f>
        <v>316.96371299970326</v>
      </c>
      <c r="R25" s="54">
        <f>StandardCharges!R116</f>
        <v>375.9346921710744</v>
      </c>
      <c r="S25" s="54">
        <f>StandardCharges!S116</f>
        <v>430.52462405507146</v>
      </c>
      <c r="T25" s="54">
        <f>StandardCharges!T116</f>
        <v>479.69830523535649</v>
      </c>
      <c r="U25" s="54">
        <f>StandardCharges!U116</f>
        <v>531.66183845848252</v>
      </c>
      <c r="V25" s="54">
        <f>StandardCharges!V116</f>
        <v>585.27537175674718</v>
      </c>
      <c r="W25" s="54">
        <f>StandardCharges!W116</f>
        <v>642.33087070408351</v>
      </c>
      <c r="X25" s="54">
        <f>StandardCharges!X116</f>
        <v>697.60080429517143</v>
      </c>
      <c r="Y25" s="54">
        <f>StandardCharges!Y116</f>
        <v>756.38816238072604</v>
      </c>
      <c r="Z25" s="54">
        <f>StandardCharges!Z116</f>
        <v>108.25264956134988</v>
      </c>
      <c r="AA25" s="54">
        <f>StandardCharges!AA116</f>
        <v>160.76133870816344</v>
      </c>
      <c r="AB25" s="54">
        <f>StandardCharges!AB116</f>
        <v>214.19634132609775</v>
      </c>
      <c r="AC25" s="54">
        <f>StandardCharges!AC116</f>
        <v>269.91870185855726</v>
      </c>
      <c r="AD25" s="54">
        <f>StandardCharges!AD116</f>
        <v>327.53323005041301</v>
      </c>
      <c r="AE25" s="54">
        <f>StandardCharges!AE116</f>
        <v>388.14520032078559</v>
      </c>
      <c r="AF25" s="54">
        <f>StandardCharges!AF116</f>
        <v>448.6185825385719</v>
      </c>
      <c r="AG25" s="54">
        <f>StandardCharges!AG116</f>
        <v>512.18110081062503</v>
      </c>
      <c r="AH25" s="54">
        <f>StandardCharges!AH116</f>
        <v>577.81917118586159</v>
      </c>
      <c r="AI25" s="54">
        <f>StandardCharges!AI116</f>
        <v>647.34914213562683</v>
      </c>
      <c r="AJ25" s="54">
        <f>StandardCharges!AJ116</f>
        <v>715.51321698162508</v>
      </c>
      <c r="AK25" s="54">
        <f>StandardCharges!AK116</f>
        <v>787.66658385711605</v>
      </c>
      <c r="AL25" s="54">
        <f>StandardCharges!AL116</f>
        <v>862.09027451551697</v>
      </c>
      <c r="AM25" s="54">
        <f>StandardCharges!AM116</f>
        <v>941.40687445630397</v>
      </c>
      <c r="AN25" s="54">
        <f>StandardCharges!AN116</f>
        <v>1017.9510512190277</v>
      </c>
      <c r="AO25" s="54">
        <f>StandardCharges!AO116</f>
        <v>145.68696854189307</v>
      </c>
      <c r="AP25" s="54">
        <f>StandardCharges!AP116</f>
        <v>215.76230092520206</v>
      </c>
      <c r="AQ25" s="54">
        <f>StandardCharges!AQ116</f>
        <v>289.0563012058351</v>
      </c>
      <c r="AR25" s="54">
        <f>StandardCharges!AR116</f>
        <v>363.257967226478</v>
      </c>
      <c r="AS25" s="54">
        <f>StandardCharges!AS116</f>
        <v>440.79589345973801</v>
      </c>
      <c r="AT25" s="54">
        <f>StandardCharges!AT116</f>
        <v>520.9405581420076</v>
      </c>
      <c r="AU25" s="54">
        <f>StandardCharges!AU116</f>
        <v>605.40729742615963</v>
      </c>
      <c r="AV25" s="54">
        <f>StandardCharges!AV116</f>
        <v>689.29594078213734</v>
      </c>
      <c r="AW25" s="54">
        <f>StandardCharges!AW116</f>
        <v>777.63199105579145</v>
      </c>
      <c r="AX25" s="54">
        <f>StandardCharges!AX116</f>
        <v>868.82543733163936</v>
      </c>
      <c r="AY25" s="54">
        <f>StandardCharges!AY116</f>
        <v>965.57953643906092</v>
      </c>
      <c r="AZ25" s="54">
        <f>StandardCharges!AZ116</f>
        <v>1060.0457105565656</v>
      </c>
      <c r="BA25" s="54">
        <f>StandardCharges!BA116</f>
        <v>1160.2054934686435</v>
      </c>
      <c r="BB25" s="54">
        <f>StandardCharges!BB116</f>
        <v>1263.4885661671983</v>
      </c>
      <c r="BC25" s="54">
        <f>StandardCharges!BC116</f>
        <v>1373.717047883637</v>
      </c>
      <c r="BD25" s="54">
        <f>StandardCharges!BD116</f>
        <v>196.06626617390913</v>
      </c>
      <c r="BE25" s="54">
        <f>StandardCharges!BE116</f>
        <v>290.3740063156813</v>
      </c>
      <c r="BF25" s="54">
        <f>StandardCharges!BF116</f>
        <v>387.95056788073765</v>
      </c>
      <c r="BG25" s="54">
        <f>StandardCharges!BG116</f>
        <v>490.21380916202719</v>
      </c>
      <c r="BH25" s="54">
        <f>StandardCharges!BH116</f>
        <v>593.22536422048665</v>
      </c>
      <c r="BI25" s="54">
        <f>StandardCharges!BI116</f>
        <v>701.08446318645917</v>
      </c>
      <c r="BJ25" s="54">
        <f>StandardCharges!BJ116</f>
        <v>812.5341113680629</v>
      </c>
      <c r="BK25" s="54">
        <f>StandardCharges!BK116</f>
        <v>930.19952556212934</v>
      </c>
      <c r="BL25" s="54">
        <f>StandardCharges!BL116</f>
        <v>1046.5411043256686</v>
      </c>
      <c r="BM25" s="54">
        <f>StandardCharges!BM116</f>
        <v>1169.269709977825</v>
      </c>
      <c r="BN25" s="54">
        <f>StandardCharges!BN116</f>
        <v>1295.9313736904342</v>
      </c>
      <c r="BO25" s="54">
        <f>StandardCharges!BO116</f>
        <v>1430.5234641524567</v>
      </c>
      <c r="BP25" s="54">
        <f>StandardCharges!BP116</f>
        <v>1561.4104773787121</v>
      </c>
      <c r="BQ25" s="54">
        <f>StandardCharges!BQ116</f>
        <v>1700.4093640028852</v>
      </c>
      <c r="BR25" s="54">
        <f>StandardCharges!BR116</f>
        <v>1843.7041732378982</v>
      </c>
      <c r="BS25" s="54">
        <f>StandardCharges!BS116</f>
        <v>264.58990541386942</v>
      </c>
      <c r="BT25" s="54">
        <f>StandardCharges!BT116</f>
        <v>390.78682041423281</v>
      </c>
      <c r="BU25" s="54">
        <f>StandardCharges!BU116</f>
        <v>522.10585521622215</v>
      </c>
      <c r="BV25" s="54">
        <f>StandardCharges!BV116</f>
        <v>657.92970038720284</v>
      </c>
      <c r="BW25" s="54">
        <f>StandardCharges!BW116</f>
        <v>800.5530276635269</v>
      </c>
      <c r="BX25" s="54">
        <f>StandardCharges!BX116</f>
        <v>943.52305045033233</v>
      </c>
      <c r="BY25" s="54">
        <f>StandardCharges!BY116</f>
        <v>1093.512556059949</v>
      </c>
      <c r="BZ25" s="54">
        <f>StandardCharges!BZ116</f>
        <v>1248.4468689276152</v>
      </c>
      <c r="CA25" s="54">
        <f>StandardCharges!CA116</f>
        <v>1412.2991027923283</v>
      </c>
      <c r="CB25" s="54">
        <f>StandardCharges!CB116</f>
        <v>1573.6091462406844</v>
      </c>
      <c r="CC25" s="54">
        <f>StandardCharges!CC116</f>
        <v>1744.0710600278837</v>
      </c>
      <c r="CD25" s="54">
        <f>StandardCharges!CD116</f>
        <v>1919.9456575398256</v>
      </c>
      <c r="CE25" s="54">
        <f>StandardCharges!CE116</f>
        <v>2107.1113281435678</v>
      </c>
      <c r="CF25" s="54">
        <f>StandardCharges!CF116</f>
        <v>2288.4196047454197</v>
      </c>
      <c r="CG25" s="54">
        <f>StandardCharges!CG116</f>
        <v>2481.2664907092285</v>
      </c>
      <c r="CH25" s="54">
        <f>StandardCharges!CH116</f>
        <v>355.11353197495652</v>
      </c>
      <c r="CI25" s="54">
        <f>StandardCharges!CI116</f>
        <v>527.36378301137563</v>
      </c>
      <c r="CJ25" s="54">
        <f>StandardCharges!CJ116</f>
        <v>702.6527259392044</v>
      </c>
      <c r="CK25" s="54">
        <f>StandardCharges!CK116</f>
        <v>885.44515031722676</v>
      </c>
      <c r="CL25" s="54">
        <f>StandardCharges!CL116</f>
        <v>1074.4446684092575</v>
      </c>
      <c r="CM25" s="54">
        <f>StandardCharges!CM116</f>
        <v>1269.7981391356759</v>
      </c>
      <c r="CN25" s="54">
        <f>StandardCharges!CN116</f>
        <v>1471.6547816650489</v>
      </c>
      <c r="CO25" s="54">
        <f>StandardCharges!CO116</f>
        <v>1680.1661710515857</v>
      </c>
      <c r="CQ25" t="s">
        <v>367</v>
      </c>
    </row>
    <row r="26" spans="1:95" s="20" customFormat="1" x14ac:dyDescent="0.2">
      <c r="A26" s="87"/>
      <c r="B26" s="34"/>
      <c r="C26" s="88"/>
      <c r="E26" s="20" t="str">
        <f>StandardCharges!E118</f>
        <v>Water losses (cost)</v>
      </c>
      <c r="F26" s="20">
        <f>StandardCharges!F118</f>
        <v>0</v>
      </c>
      <c r="G26" s="144"/>
      <c r="H26" s="98" t="str">
        <f>StandardCharges!H118</f>
        <v>£</v>
      </c>
      <c r="I26" s="303">
        <f xml:space="preserve"> SUMPRODUCT( $K$12:$CO$12, $K26:$CO26 )</f>
        <v>26954.842969168294</v>
      </c>
      <c r="K26" s="315">
        <f xml:space="preserve"> SUBTOTAL( 9, K23:K25 )</f>
        <v>21.412168416879105</v>
      </c>
      <c r="L26" s="315">
        <f t="shared" ref="L26:BW26" si="11" xml:space="preserve"> SUBTOTAL( 9, L23:L25 )</f>
        <v>174.45526627599605</v>
      </c>
      <c r="M26" s="315">
        <f t="shared" si="11"/>
        <v>302.94620423872323</v>
      </c>
      <c r="N26" s="315">
        <f t="shared" si="11"/>
        <v>452.04219599419821</v>
      </c>
      <c r="O26" s="315">
        <f t="shared" si="11"/>
        <v>626.67476556681322</v>
      </c>
      <c r="P26" s="315">
        <f t="shared" si="11"/>
        <v>797.20993533556111</v>
      </c>
      <c r="Q26" s="315">
        <f t="shared" si="11"/>
        <v>885.41328989688827</v>
      </c>
      <c r="R26" s="315">
        <f t="shared" si="11"/>
        <v>1079.1658374574565</v>
      </c>
      <c r="S26" s="315">
        <f t="shared" si="11"/>
        <v>1263.2876460446846</v>
      </c>
      <c r="T26" s="315">
        <f t="shared" si="11"/>
        <v>1427.8197436998444</v>
      </c>
      <c r="U26" s="315">
        <f t="shared" si="11"/>
        <v>1519.5090091606799</v>
      </c>
      <c r="V26" s="315">
        <f t="shared" si="11"/>
        <v>1613.7565767160249</v>
      </c>
      <c r="W26" s="315">
        <f t="shared" si="11"/>
        <v>1715.298647840659</v>
      </c>
      <c r="X26" s="315">
        <f t="shared" si="11"/>
        <v>1810.1254370919075</v>
      </c>
      <c r="Y26" s="315">
        <f t="shared" si="11"/>
        <v>1912.3472355716376</v>
      </c>
      <c r="Z26" s="315">
        <f t="shared" si="11"/>
        <v>1445.6151807790109</v>
      </c>
      <c r="AA26" s="315">
        <f t="shared" si="11"/>
        <v>1526.108351691377</v>
      </c>
      <c r="AB26" s="315">
        <f t="shared" si="11"/>
        <v>1600.4143682553699</v>
      </c>
      <c r="AC26" s="315">
        <f t="shared" si="11"/>
        <v>1681.0879300726747</v>
      </c>
      <c r="AD26" s="315">
        <f t="shared" si="11"/>
        <v>1764.0055875821265</v>
      </c>
      <c r="AE26" s="315">
        <f t="shared" si="11"/>
        <v>1854.2805519320887</v>
      </c>
      <c r="AF26" s="315">
        <f t="shared" si="11"/>
        <v>1936.7612923737515</v>
      </c>
      <c r="AG26" s="315">
        <f t="shared" si="11"/>
        <v>2026.6949321907277</v>
      </c>
      <c r="AH26" s="315">
        <f t="shared" si="11"/>
        <v>2119.0638374514624</v>
      </c>
      <c r="AI26" s="315">
        <f t="shared" si="11"/>
        <v>2219.9828361003024</v>
      </c>
      <c r="AJ26" s="315">
        <f t="shared" si="11"/>
        <v>2311.3052327768901</v>
      </c>
      <c r="AK26" s="315">
        <f t="shared" si="11"/>
        <v>2411.2780658019014</v>
      </c>
      <c r="AL26" s="315">
        <f t="shared" si="11"/>
        <v>2513.8868253399592</v>
      </c>
      <c r="AM26" s="315">
        <f t="shared" si="11"/>
        <v>2626.3589173104001</v>
      </c>
      <c r="AN26" s="315">
        <f t="shared" si="11"/>
        <v>2727.2189003446933</v>
      </c>
      <c r="AO26" s="315">
        <f t="shared" si="11"/>
        <v>2082.6852000857807</v>
      </c>
      <c r="AP26" s="315">
        <f t="shared" si="11"/>
        <v>2187.3504158159035</v>
      </c>
      <c r="AQ26" s="315">
        <f t="shared" si="11"/>
        <v>2301.2207160933131</v>
      </c>
      <c r="AR26" s="315">
        <f t="shared" si="11"/>
        <v>2405.495044573227</v>
      </c>
      <c r="AS26" s="315">
        <f t="shared" si="11"/>
        <v>2519.0981147335742</v>
      </c>
      <c r="AT26" s="315">
        <f t="shared" si="11"/>
        <v>2635.8055195680918</v>
      </c>
      <c r="AU26" s="315">
        <f t="shared" si="11"/>
        <v>2763.2309758357824</v>
      </c>
      <c r="AV26" s="315">
        <f t="shared" si="11"/>
        <v>2878.7897687223422</v>
      </c>
      <c r="AW26" s="315">
        <f t="shared" si="11"/>
        <v>3005.1968544973438</v>
      </c>
      <c r="AX26" s="315">
        <f t="shared" si="11"/>
        <v>3134.9687334586861</v>
      </c>
      <c r="AY26" s="315">
        <f t="shared" si="11"/>
        <v>3277.1263896432397</v>
      </c>
      <c r="AZ26" s="315">
        <f t="shared" si="11"/>
        <v>3404.8759769369499</v>
      </c>
      <c r="BA26" s="315">
        <f t="shared" si="11"/>
        <v>3545.1477733805223</v>
      </c>
      <c r="BB26" s="315">
        <f t="shared" si="11"/>
        <v>3689.0571887769966</v>
      </c>
      <c r="BC26" s="315">
        <f t="shared" si="11"/>
        <v>3847.1856651174853</v>
      </c>
      <c r="BD26" s="315">
        <f t="shared" si="11"/>
        <v>2990.7456014263494</v>
      </c>
      <c r="BE26" s="315">
        <f t="shared" si="11"/>
        <v>3134.2753205204672</v>
      </c>
      <c r="BF26" s="315">
        <f t="shared" si="11"/>
        <v>3281.7605190744512</v>
      </c>
      <c r="BG26" s="315">
        <f t="shared" si="11"/>
        <v>3442.6901265364195</v>
      </c>
      <c r="BH26" s="315">
        <f t="shared" si="11"/>
        <v>3588.9291623311974</v>
      </c>
      <c r="BI26" s="315">
        <f t="shared" si="11"/>
        <v>3748.7812972091028</v>
      </c>
      <c r="BJ26" s="315">
        <f t="shared" si="11"/>
        <v>3912.9262693246874</v>
      </c>
      <c r="BK26" s="315">
        <f t="shared" si="11"/>
        <v>4092.6332140752538</v>
      </c>
      <c r="BL26" s="315">
        <f t="shared" si="11"/>
        <v>4254.4441011535564</v>
      </c>
      <c r="BM26" s="315">
        <f t="shared" si="11"/>
        <v>4431.9942961355318</v>
      </c>
      <c r="BN26" s="315">
        <f t="shared" si="11"/>
        <v>4614.191960638138</v>
      </c>
      <c r="BO26" s="315">
        <f t="shared" si="11"/>
        <v>4814.2820958072634</v>
      </c>
      <c r="BP26" s="315">
        <f t="shared" si="11"/>
        <v>4992.8955782757876</v>
      </c>
      <c r="BQ26" s="315">
        <f t="shared" si="11"/>
        <v>5189.586894764986</v>
      </c>
      <c r="BR26" s="315">
        <f t="shared" si="11"/>
        <v>5391.2963495891581</v>
      </c>
      <c r="BS26" s="315">
        <f t="shared" si="11"/>
        <v>4294.0091097783443</v>
      </c>
      <c r="BT26" s="315">
        <f t="shared" si="11"/>
        <v>4479.100803160175</v>
      </c>
      <c r="BU26" s="315">
        <f t="shared" si="11"/>
        <v>4681.2878188516406</v>
      </c>
      <c r="BV26" s="315">
        <f t="shared" si="11"/>
        <v>4888.949192493289</v>
      </c>
      <c r="BW26" s="315">
        <f t="shared" si="11"/>
        <v>5116.1763382114841</v>
      </c>
      <c r="BX26" s="315">
        <f t="shared" ref="BX26:CO26" si="12" xml:space="preserve"> SUBTOTAL( 9, BX23:BX25 )</f>
        <v>5321.1476491902431</v>
      </c>
      <c r="BY26" s="315">
        <f t="shared" si="12"/>
        <v>5545.914719324519</v>
      </c>
      <c r="BZ26" s="315">
        <f t="shared" si="12"/>
        <v>5776.6160848660857</v>
      </c>
      <c r="CA26" s="315">
        <f t="shared" si="12"/>
        <v>6029.8453087182625</v>
      </c>
      <c r="CB26" s="315">
        <f t="shared" si="12"/>
        <v>6256.2973955760463</v>
      </c>
      <c r="CC26" s="315">
        <f t="shared" si="12"/>
        <v>6505.5186357012453</v>
      </c>
      <c r="CD26" s="315">
        <f t="shared" si="12"/>
        <v>6761.1567019068934</v>
      </c>
      <c r="CE26" s="315">
        <f t="shared" si="12"/>
        <v>7042.5775661599182</v>
      </c>
      <c r="CF26" s="315">
        <f t="shared" si="12"/>
        <v>7292.1803983287991</v>
      </c>
      <c r="CG26" s="315">
        <f t="shared" si="12"/>
        <v>7567.8176765243197</v>
      </c>
      <c r="CH26" s="315">
        <f t="shared" si="12"/>
        <v>6115.6223348487219</v>
      </c>
      <c r="CI26" s="315">
        <f t="shared" si="12"/>
        <v>6403.0227140618781</v>
      </c>
      <c r="CJ26" s="315">
        <f t="shared" si="12"/>
        <v>6662.7060984676918</v>
      </c>
      <c r="CK26" s="315">
        <f t="shared" si="12"/>
        <v>6947.3061272192253</v>
      </c>
      <c r="CL26" s="315">
        <f t="shared" si="12"/>
        <v>7239.4800311894433</v>
      </c>
      <c r="CM26" s="315">
        <f t="shared" si="12"/>
        <v>7539.3816000747947</v>
      </c>
      <c r="CN26" s="315">
        <f t="shared" si="12"/>
        <v>7847.1665608022513</v>
      </c>
      <c r="CO26" s="315">
        <f t="shared" si="12"/>
        <v>8162.9925501061061</v>
      </c>
    </row>
    <row r="27" spans="1:95" s="82" customFormat="1" ht="9.75" customHeight="1" x14ac:dyDescent="0.2">
      <c r="A27" s="102"/>
      <c r="B27" s="103"/>
      <c r="C27" s="44"/>
      <c r="E27" s="45"/>
      <c r="F27" s="45"/>
      <c r="G27" s="45"/>
      <c r="H27" s="239"/>
      <c r="I27" s="299"/>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row>
    <row r="28" spans="1:95" s="82" customFormat="1" x14ac:dyDescent="0.2">
      <c r="A28" s="102"/>
      <c r="B28" s="61"/>
      <c r="C28" s="44" t="s">
        <v>351</v>
      </c>
      <c r="E28" s="45"/>
      <c r="F28" s="45"/>
      <c r="G28" s="45"/>
      <c r="H28" s="239"/>
      <c r="I28" s="299"/>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row>
    <row r="29" spans="1:95" s="82" customFormat="1" x14ac:dyDescent="0.2">
      <c r="A29" s="102"/>
      <c r="B29" s="61"/>
      <c r="C29" s="44"/>
      <c r="E29" s="45" t="str">
        <f xml:space="preserve"> Costs!E49</f>
        <v>Net cost of mains</v>
      </c>
      <c r="F29" s="45"/>
      <c r="G29" s="45"/>
      <c r="H29" s="80" t="str">
        <f xml:space="preserve"> Costs!H49</f>
        <v>£</v>
      </c>
      <c r="I29" s="298">
        <f xml:space="preserve"> SUMPRODUCT( $K$12:$CO$12, $K29:$CO29 )</f>
        <v>45713.44890635382</v>
      </c>
      <c r="J29" s="45"/>
      <c r="K29" s="54">
        <f xml:space="preserve"> Costs!K49</f>
        <v>45713.44890635382</v>
      </c>
      <c r="L29" s="54">
        <f xml:space="preserve"> Costs!L49</f>
        <v>0</v>
      </c>
      <c r="M29" s="54">
        <f xml:space="preserve"> Costs!M49</f>
        <v>0</v>
      </c>
      <c r="N29" s="54">
        <f xml:space="preserve"> Costs!N49</f>
        <v>0</v>
      </c>
      <c r="O29" s="54">
        <f xml:space="preserve"> Costs!O49</f>
        <v>0</v>
      </c>
      <c r="P29" s="54">
        <f xml:space="preserve"> Costs!P49</f>
        <v>0</v>
      </c>
      <c r="Q29" s="54">
        <f xml:space="preserve"> Costs!Q49</f>
        <v>0</v>
      </c>
      <c r="R29" s="54">
        <f xml:space="preserve"> Costs!R49</f>
        <v>0</v>
      </c>
      <c r="S29" s="54">
        <f xml:space="preserve"> Costs!S49</f>
        <v>0</v>
      </c>
      <c r="T29" s="54">
        <f xml:space="preserve"> Costs!T49</f>
        <v>0</v>
      </c>
      <c r="U29" s="54">
        <f xml:space="preserve"> Costs!U49</f>
        <v>0</v>
      </c>
      <c r="V29" s="54">
        <f xml:space="preserve"> Costs!V49</f>
        <v>0</v>
      </c>
      <c r="W29" s="54">
        <f xml:space="preserve"> Costs!W49</f>
        <v>0</v>
      </c>
      <c r="X29" s="54">
        <f xml:space="preserve"> Costs!X49</f>
        <v>0</v>
      </c>
      <c r="Y29" s="54">
        <f xml:space="preserve"> Costs!Y49</f>
        <v>0</v>
      </c>
      <c r="Z29" s="54">
        <f xml:space="preserve"> Costs!Z49</f>
        <v>0</v>
      </c>
      <c r="AA29" s="54">
        <f xml:space="preserve"> Costs!AA49</f>
        <v>0</v>
      </c>
      <c r="AB29" s="54">
        <f xml:space="preserve"> Costs!AB49</f>
        <v>0</v>
      </c>
      <c r="AC29" s="54">
        <f xml:space="preserve"> Costs!AC49</f>
        <v>0</v>
      </c>
      <c r="AD29" s="54">
        <f xml:space="preserve"> Costs!AD49</f>
        <v>0</v>
      </c>
      <c r="AE29" s="54">
        <f xml:space="preserve"> Costs!AE49</f>
        <v>0</v>
      </c>
      <c r="AF29" s="54">
        <f xml:space="preserve"> Costs!AF49</f>
        <v>0</v>
      </c>
      <c r="AG29" s="54">
        <f xml:space="preserve"> Costs!AG49</f>
        <v>0</v>
      </c>
      <c r="AH29" s="54">
        <f xml:space="preserve"> Costs!AH49</f>
        <v>0</v>
      </c>
      <c r="AI29" s="54">
        <f xml:space="preserve"> Costs!AI49</f>
        <v>0</v>
      </c>
      <c r="AJ29" s="54">
        <f xml:space="preserve"> Costs!AJ49</f>
        <v>0</v>
      </c>
      <c r="AK29" s="54">
        <f xml:space="preserve"> Costs!AK49</f>
        <v>0</v>
      </c>
      <c r="AL29" s="54">
        <f xml:space="preserve"> Costs!AL49</f>
        <v>0</v>
      </c>
      <c r="AM29" s="54">
        <f xml:space="preserve"> Costs!AM49</f>
        <v>0</v>
      </c>
      <c r="AN29" s="54">
        <f xml:space="preserve"> Costs!AN49</f>
        <v>0</v>
      </c>
      <c r="AO29" s="54">
        <f xml:space="preserve"> Costs!AO49</f>
        <v>0</v>
      </c>
      <c r="AP29" s="54">
        <f xml:space="preserve"> Costs!AP49</f>
        <v>0</v>
      </c>
      <c r="AQ29" s="54">
        <f xml:space="preserve"> Costs!AQ49</f>
        <v>0</v>
      </c>
      <c r="AR29" s="54">
        <f xml:space="preserve"> Costs!AR49</f>
        <v>0</v>
      </c>
      <c r="AS29" s="54">
        <f xml:space="preserve"> Costs!AS49</f>
        <v>0</v>
      </c>
      <c r="AT29" s="54">
        <f xml:space="preserve"> Costs!AT49</f>
        <v>0</v>
      </c>
      <c r="AU29" s="54">
        <f xml:space="preserve"> Costs!AU49</f>
        <v>0</v>
      </c>
      <c r="AV29" s="54">
        <f xml:space="preserve"> Costs!AV49</f>
        <v>0</v>
      </c>
      <c r="AW29" s="54">
        <f xml:space="preserve"> Costs!AW49</f>
        <v>0</v>
      </c>
      <c r="AX29" s="54">
        <f xml:space="preserve"> Costs!AX49</f>
        <v>0</v>
      </c>
      <c r="AY29" s="54">
        <f xml:space="preserve"> Costs!AY49</f>
        <v>0</v>
      </c>
      <c r="AZ29" s="54">
        <f xml:space="preserve"> Costs!AZ49</f>
        <v>0</v>
      </c>
      <c r="BA29" s="54">
        <f xml:space="preserve"> Costs!BA49</f>
        <v>0</v>
      </c>
      <c r="BB29" s="54">
        <f xml:space="preserve"> Costs!BB49</f>
        <v>0</v>
      </c>
      <c r="BC29" s="54">
        <f xml:space="preserve"> Costs!BC49</f>
        <v>0</v>
      </c>
      <c r="BD29" s="54">
        <f xml:space="preserve"> Costs!BD49</f>
        <v>0</v>
      </c>
      <c r="BE29" s="54">
        <f xml:space="preserve"> Costs!BE49</f>
        <v>0</v>
      </c>
      <c r="BF29" s="54">
        <f xml:space="preserve"> Costs!BF49</f>
        <v>0</v>
      </c>
      <c r="BG29" s="54">
        <f xml:space="preserve"> Costs!BG49</f>
        <v>0</v>
      </c>
      <c r="BH29" s="54">
        <f xml:space="preserve"> Costs!BH49</f>
        <v>0</v>
      </c>
      <c r="BI29" s="54">
        <f xml:space="preserve"> Costs!BI49</f>
        <v>0</v>
      </c>
      <c r="BJ29" s="54">
        <f xml:space="preserve"> Costs!BJ49</f>
        <v>0</v>
      </c>
      <c r="BK29" s="54">
        <f xml:space="preserve"> Costs!BK49</f>
        <v>0</v>
      </c>
      <c r="BL29" s="54">
        <f xml:space="preserve"> Costs!BL49</f>
        <v>0</v>
      </c>
      <c r="BM29" s="54">
        <f xml:space="preserve"> Costs!BM49</f>
        <v>0</v>
      </c>
      <c r="BN29" s="54">
        <f xml:space="preserve"> Costs!BN49</f>
        <v>0</v>
      </c>
      <c r="BO29" s="54">
        <f xml:space="preserve"> Costs!BO49</f>
        <v>0</v>
      </c>
      <c r="BP29" s="54">
        <f xml:space="preserve"> Costs!BP49</f>
        <v>0</v>
      </c>
      <c r="BQ29" s="54">
        <f xml:space="preserve"> Costs!BQ49</f>
        <v>0</v>
      </c>
      <c r="BR29" s="54">
        <f xml:space="preserve"> Costs!BR49</f>
        <v>0</v>
      </c>
      <c r="BS29" s="54">
        <f xml:space="preserve"> Costs!BS49</f>
        <v>0</v>
      </c>
      <c r="BT29" s="54">
        <f xml:space="preserve"> Costs!BT49</f>
        <v>0</v>
      </c>
      <c r="BU29" s="54">
        <f xml:space="preserve"> Costs!BU49</f>
        <v>0</v>
      </c>
      <c r="BV29" s="54">
        <f xml:space="preserve"> Costs!BV49</f>
        <v>0</v>
      </c>
      <c r="BW29" s="54">
        <f xml:space="preserve"> Costs!BW49</f>
        <v>0</v>
      </c>
      <c r="BX29" s="54">
        <f xml:space="preserve"> Costs!BX49</f>
        <v>0</v>
      </c>
      <c r="BY29" s="54">
        <f xml:space="preserve"> Costs!BY49</f>
        <v>0</v>
      </c>
      <c r="BZ29" s="54">
        <f xml:space="preserve"> Costs!BZ49</f>
        <v>0</v>
      </c>
      <c r="CA29" s="54">
        <f xml:space="preserve"> Costs!CA49</f>
        <v>0</v>
      </c>
      <c r="CB29" s="54">
        <f xml:space="preserve"> Costs!CB49</f>
        <v>0</v>
      </c>
      <c r="CC29" s="54">
        <f xml:space="preserve"> Costs!CC49</f>
        <v>0</v>
      </c>
      <c r="CD29" s="54">
        <f xml:space="preserve"> Costs!CD49</f>
        <v>0</v>
      </c>
      <c r="CE29" s="54">
        <f xml:space="preserve"> Costs!CE49</f>
        <v>0</v>
      </c>
      <c r="CF29" s="54">
        <f xml:space="preserve"> Costs!CF49</f>
        <v>0</v>
      </c>
      <c r="CG29" s="54">
        <f xml:space="preserve"> Costs!CG49</f>
        <v>0</v>
      </c>
      <c r="CH29" s="54">
        <f xml:space="preserve"> Costs!CH49</f>
        <v>0</v>
      </c>
      <c r="CI29" s="54">
        <f xml:space="preserve"> Costs!CI49</f>
        <v>0</v>
      </c>
      <c r="CJ29" s="54">
        <f xml:space="preserve"> Costs!CJ49</f>
        <v>0</v>
      </c>
      <c r="CK29" s="54">
        <f xml:space="preserve"> Costs!CK49</f>
        <v>0</v>
      </c>
      <c r="CL29" s="54">
        <f xml:space="preserve"> Costs!CL49</f>
        <v>0</v>
      </c>
      <c r="CM29" s="54">
        <f xml:space="preserve"> Costs!CM49</f>
        <v>0</v>
      </c>
      <c r="CN29" s="54">
        <f xml:space="preserve"> Costs!CN49</f>
        <v>0</v>
      </c>
      <c r="CO29" s="54">
        <f xml:space="preserve"> Costs!CO49</f>
        <v>0</v>
      </c>
      <c r="CQ29" s="82" t="s">
        <v>362</v>
      </c>
    </row>
    <row r="30" spans="1:95" s="82" customFormat="1" x14ac:dyDescent="0.2">
      <c r="A30" s="102"/>
      <c r="B30" s="61"/>
      <c r="C30" s="44"/>
      <c r="E30" s="45" t="str">
        <f xml:space="preserve"> Costs!E82</f>
        <v>New meter installation cost (including meter)</v>
      </c>
      <c r="F30" s="45"/>
      <c r="G30" s="45"/>
      <c r="H30" s="80" t="str">
        <f xml:space="preserve"> Costs!H98</f>
        <v>£</v>
      </c>
      <c r="I30" s="298">
        <f xml:space="preserve"> SUMPRODUCT( $K$12:$CO$12, $K30:$CO30 )</f>
        <v>21431.071857461917</v>
      </c>
      <c r="J30" s="45"/>
      <c r="K30" s="19">
        <f xml:space="preserve"> Costs!K82</f>
        <v>16207.395500260058</v>
      </c>
      <c r="L30" s="19">
        <f xml:space="preserve"> Costs!L82</f>
        <v>5508.9623093959526</v>
      </c>
      <c r="M30" s="19">
        <f xml:space="preserve"> Costs!M82</f>
        <v>0</v>
      </c>
      <c r="N30" s="19">
        <f xml:space="preserve"> Costs!N82</f>
        <v>0</v>
      </c>
      <c r="O30" s="19">
        <f xml:space="preserve"> Costs!O82</f>
        <v>0</v>
      </c>
      <c r="P30" s="19">
        <f xml:space="preserve"> Costs!P82</f>
        <v>0</v>
      </c>
      <c r="Q30" s="19">
        <f xml:space="preserve"> Costs!Q82</f>
        <v>0</v>
      </c>
      <c r="R30" s="19">
        <f xml:space="preserve"> Costs!R82</f>
        <v>0</v>
      </c>
      <c r="S30" s="19">
        <f xml:space="preserve"> Costs!S82</f>
        <v>0</v>
      </c>
      <c r="T30" s="19">
        <f xml:space="preserve"> Costs!T82</f>
        <v>0</v>
      </c>
      <c r="U30" s="19">
        <f xml:space="preserve"> Costs!U82</f>
        <v>0</v>
      </c>
      <c r="V30" s="19">
        <f xml:space="preserve"> Costs!V82</f>
        <v>0</v>
      </c>
      <c r="W30" s="19">
        <f xml:space="preserve"> Costs!W82</f>
        <v>0</v>
      </c>
      <c r="X30" s="19">
        <f xml:space="preserve"> Costs!X82</f>
        <v>0</v>
      </c>
      <c r="Y30" s="19">
        <f xml:space="preserve"> Costs!Y82</f>
        <v>0</v>
      </c>
      <c r="Z30" s="19">
        <f xml:space="preserve"> Costs!Z82</f>
        <v>0</v>
      </c>
      <c r="AA30" s="19">
        <f xml:space="preserve"> Costs!AA82</f>
        <v>0</v>
      </c>
      <c r="AB30" s="19">
        <f xml:space="preserve"> Costs!AB82</f>
        <v>0</v>
      </c>
      <c r="AC30" s="19">
        <f xml:space="preserve"> Costs!AC82</f>
        <v>0</v>
      </c>
      <c r="AD30" s="19">
        <f xml:space="preserve"> Costs!AD82</f>
        <v>0</v>
      </c>
      <c r="AE30" s="19">
        <f xml:space="preserve"> Costs!AE82</f>
        <v>0</v>
      </c>
      <c r="AF30" s="19">
        <f xml:space="preserve"> Costs!AF82</f>
        <v>0</v>
      </c>
      <c r="AG30" s="19">
        <f xml:space="preserve"> Costs!AG82</f>
        <v>0</v>
      </c>
      <c r="AH30" s="19">
        <f xml:space="preserve"> Costs!AH82</f>
        <v>0</v>
      </c>
      <c r="AI30" s="19">
        <f xml:space="preserve"> Costs!AI82</f>
        <v>0</v>
      </c>
      <c r="AJ30" s="19">
        <f xml:space="preserve"> Costs!AJ82</f>
        <v>0</v>
      </c>
      <c r="AK30" s="19">
        <f xml:space="preserve"> Costs!AK82</f>
        <v>0</v>
      </c>
      <c r="AL30" s="19">
        <f xml:space="preserve"> Costs!AL82</f>
        <v>0</v>
      </c>
      <c r="AM30" s="19">
        <f xml:space="preserve"> Costs!AM82</f>
        <v>0</v>
      </c>
      <c r="AN30" s="19">
        <f xml:space="preserve"> Costs!AN82</f>
        <v>0</v>
      </c>
      <c r="AO30" s="19">
        <f xml:space="preserve"> Costs!AO82</f>
        <v>0</v>
      </c>
      <c r="AP30" s="19">
        <f xml:space="preserve"> Costs!AP82</f>
        <v>0</v>
      </c>
      <c r="AQ30" s="19">
        <f xml:space="preserve"> Costs!AQ82</f>
        <v>0</v>
      </c>
      <c r="AR30" s="19">
        <f xml:space="preserve"> Costs!AR82</f>
        <v>0</v>
      </c>
      <c r="AS30" s="19">
        <f xml:space="preserve"> Costs!AS82</f>
        <v>0</v>
      </c>
      <c r="AT30" s="19">
        <f xml:space="preserve"> Costs!AT82</f>
        <v>0</v>
      </c>
      <c r="AU30" s="19">
        <f xml:space="preserve"> Costs!AU82</f>
        <v>0</v>
      </c>
      <c r="AV30" s="19">
        <f xml:space="preserve"> Costs!AV82</f>
        <v>0</v>
      </c>
      <c r="AW30" s="19">
        <f xml:space="preserve"> Costs!AW82</f>
        <v>0</v>
      </c>
      <c r="AX30" s="19">
        <f xml:space="preserve"> Costs!AX82</f>
        <v>0</v>
      </c>
      <c r="AY30" s="19">
        <f xml:space="preserve"> Costs!AY82</f>
        <v>0</v>
      </c>
      <c r="AZ30" s="19">
        <f xml:space="preserve"> Costs!AZ82</f>
        <v>0</v>
      </c>
      <c r="BA30" s="19">
        <f xml:space="preserve"> Costs!BA82</f>
        <v>0</v>
      </c>
      <c r="BB30" s="19">
        <f xml:space="preserve"> Costs!BB82</f>
        <v>0</v>
      </c>
      <c r="BC30" s="19">
        <f xml:space="preserve"> Costs!BC82</f>
        <v>0</v>
      </c>
      <c r="BD30" s="19">
        <f xml:space="preserve"> Costs!BD82</f>
        <v>0</v>
      </c>
      <c r="BE30" s="19">
        <f xml:space="preserve"> Costs!BE82</f>
        <v>0</v>
      </c>
      <c r="BF30" s="19">
        <f xml:space="preserve"> Costs!BF82</f>
        <v>0</v>
      </c>
      <c r="BG30" s="19">
        <f xml:space="preserve"> Costs!BG82</f>
        <v>0</v>
      </c>
      <c r="BH30" s="19">
        <f xml:space="preserve"> Costs!BH82</f>
        <v>0</v>
      </c>
      <c r="BI30" s="19">
        <f xml:space="preserve"> Costs!BI82</f>
        <v>0</v>
      </c>
      <c r="BJ30" s="19">
        <f xml:space="preserve"> Costs!BJ82</f>
        <v>0</v>
      </c>
      <c r="BK30" s="19">
        <f xml:space="preserve"> Costs!BK82</f>
        <v>0</v>
      </c>
      <c r="BL30" s="19">
        <f xml:space="preserve"> Costs!BL82</f>
        <v>0</v>
      </c>
      <c r="BM30" s="19">
        <f xml:space="preserve"> Costs!BM82</f>
        <v>0</v>
      </c>
      <c r="BN30" s="19">
        <f xml:space="preserve"> Costs!BN82</f>
        <v>0</v>
      </c>
      <c r="BO30" s="19">
        <f xml:space="preserve"> Costs!BO82</f>
        <v>0</v>
      </c>
      <c r="BP30" s="19">
        <f xml:space="preserve"> Costs!BP82</f>
        <v>0</v>
      </c>
      <c r="BQ30" s="19">
        <f xml:space="preserve"> Costs!BQ82</f>
        <v>0</v>
      </c>
      <c r="BR30" s="19">
        <f xml:space="preserve"> Costs!BR82</f>
        <v>0</v>
      </c>
      <c r="BS30" s="19">
        <f xml:space="preserve"> Costs!BS82</f>
        <v>0</v>
      </c>
      <c r="BT30" s="19">
        <f xml:space="preserve"> Costs!BT82</f>
        <v>0</v>
      </c>
      <c r="BU30" s="19">
        <f xml:space="preserve"> Costs!BU82</f>
        <v>0</v>
      </c>
      <c r="BV30" s="19">
        <f xml:space="preserve"> Costs!BV82</f>
        <v>0</v>
      </c>
      <c r="BW30" s="19">
        <f xml:space="preserve"> Costs!BW82</f>
        <v>0</v>
      </c>
      <c r="BX30" s="19">
        <f xml:space="preserve"> Costs!BX82</f>
        <v>0</v>
      </c>
      <c r="BY30" s="19">
        <f xml:space="preserve"> Costs!BY82</f>
        <v>0</v>
      </c>
      <c r="BZ30" s="19">
        <f xml:space="preserve"> Costs!BZ82</f>
        <v>0</v>
      </c>
      <c r="CA30" s="19">
        <f xml:space="preserve"> Costs!CA82</f>
        <v>0</v>
      </c>
      <c r="CB30" s="19">
        <f xml:space="preserve"> Costs!CB82</f>
        <v>0</v>
      </c>
      <c r="CC30" s="19">
        <f xml:space="preserve"> Costs!CC82</f>
        <v>0</v>
      </c>
      <c r="CD30" s="19">
        <f xml:space="preserve"> Costs!CD82</f>
        <v>0</v>
      </c>
      <c r="CE30" s="19">
        <f xml:space="preserve"> Costs!CE82</f>
        <v>0</v>
      </c>
      <c r="CF30" s="19">
        <f xml:space="preserve"> Costs!CF82</f>
        <v>0</v>
      </c>
      <c r="CG30" s="19">
        <f xml:space="preserve"> Costs!CG82</f>
        <v>0</v>
      </c>
      <c r="CH30" s="19">
        <f xml:space="preserve"> Costs!CH82</f>
        <v>0</v>
      </c>
      <c r="CI30" s="19">
        <f xml:space="preserve"> Costs!CI82</f>
        <v>0</v>
      </c>
      <c r="CJ30" s="19">
        <f xml:space="preserve"> Costs!CJ82</f>
        <v>0</v>
      </c>
      <c r="CK30" s="19">
        <f xml:space="preserve"> Costs!CK82</f>
        <v>0</v>
      </c>
      <c r="CL30" s="19">
        <f xml:space="preserve"> Costs!CL82</f>
        <v>0</v>
      </c>
      <c r="CM30" s="19">
        <f xml:space="preserve"> Costs!CM82</f>
        <v>0</v>
      </c>
      <c r="CN30" s="19">
        <f xml:space="preserve"> Costs!CN82</f>
        <v>0</v>
      </c>
      <c r="CO30" s="19">
        <f xml:space="preserve"> Costs!CO82</f>
        <v>0</v>
      </c>
      <c r="CQ30" s="82" t="s">
        <v>362</v>
      </c>
    </row>
    <row r="31" spans="1:95" s="82" customFormat="1" ht="9.75" customHeight="1" x14ac:dyDescent="0.2">
      <c r="A31" s="102"/>
      <c r="B31" s="103"/>
      <c r="C31" s="44"/>
      <c r="E31" s="45"/>
      <c r="F31" s="45"/>
      <c r="G31" s="45"/>
      <c r="H31" s="239"/>
      <c r="I31" s="299"/>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row>
    <row r="32" spans="1:95" s="82" customFormat="1" x14ac:dyDescent="0.2">
      <c r="A32" s="102"/>
      <c r="B32" s="61"/>
      <c r="C32" s="44" t="s">
        <v>331</v>
      </c>
      <c r="E32" s="45"/>
      <c r="F32" s="45"/>
      <c r="G32" s="45"/>
      <c r="H32" s="239"/>
      <c r="I32" s="299"/>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row>
    <row r="33" spans="1:95" x14ac:dyDescent="0.2">
      <c r="E33" s="18" t="str">
        <f>Costs!E146</f>
        <v>Water: Infrastructure Maintenance</v>
      </c>
      <c r="F33" s="18">
        <f>Costs!F146</f>
        <v>0</v>
      </c>
      <c r="G33" s="18"/>
      <c r="H33" s="80" t="str">
        <f>Costs!H146</f>
        <v>£</v>
      </c>
      <c r="I33" s="298">
        <f xml:space="preserve"> SUMPRODUCT( $K$12:$CO$12, $K33:$CO33 )</f>
        <v>18946.835952179688</v>
      </c>
      <c r="J33" s="18"/>
      <c r="K33" s="19">
        <f>Costs!K146</f>
        <v>1780.9023206632939</v>
      </c>
      <c r="L33" s="19">
        <f>Costs!L146</f>
        <v>1802.8492197866865</v>
      </c>
      <c r="M33" s="19">
        <f>Costs!M146</f>
        <v>1828.8159099483521</v>
      </c>
      <c r="N33" s="19">
        <f>Costs!N146</f>
        <v>213.80083737524265</v>
      </c>
      <c r="O33" s="19">
        <f>Costs!O146</f>
        <v>243.34711589980276</v>
      </c>
      <c r="P33" s="19">
        <f>Costs!P146</f>
        <v>298.50272662248994</v>
      </c>
      <c r="Q33" s="19">
        <f>Costs!Q146</f>
        <v>366.35561670411295</v>
      </c>
      <c r="R33" s="19">
        <f>Costs!R146</f>
        <v>449.83570246419094</v>
      </c>
      <c r="S33" s="19">
        <f>Costs!S146</f>
        <v>552.33808350448135</v>
      </c>
      <c r="T33" s="19">
        <f>Costs!T146</f>
        <v>678.19729918767177</v>
      </c>
      <c r="U33" s="19">
        <f>Costs!U146</f>
        <v>713.68062123812081</v>
      </c>
      <c r="V33" s="19">
        <f>Costs!V146</f>
        <v>737.13731298389325</v>
      </c>
      <c r="W33" s="19">
        <f>Costs!W146</f>
        <v>761.22726088295917</v>
      </c>
      <c r="X33" s="19">
        <f>Costs!X146</f>
        <v>785.96605209026325</v>
      </c>
      <c r="Y33" s="19">
        <f>Costs!Y146</f>
        <v>811.36963730192076</v>
      </c>
      <c r="Z33" s="19">
        <f>Costs!Z146</f>
        <v>837.45433893968357</v>
      </c>
      <c r="AA33" s="19">
        <f>Costs!AA146</f>
        <v>864.23685951512039</v>
      </c>
      <c r="AB33" s="19">
        <f>Costs!AB146</f>
        <v>891.73429017738226</v>
      </c>
      <c r="AC33" s="19">
        <f>Costs!AC146</f>
        <v>919.96411944850774</v>
      </c>
      <c r="AD33" s="19">
        <f>Costs!AD146</f>
        <v>948.94424215030904</v>
      </c>
      <c r="AE33" s="19">
        <f>Costs!AE146</f>
        <v>978.69296852696459</v>
      </c>
      <c r="AF33" s="19">
        <f>Costs!AF146</f>
        <v>1009.2290335675303</v>
      </c>
      <c r="AG33" s="19">
        <f>Costs!AG146</f>
        <v>1040.5716065326733</v>
      </c>
      <c r="AH33" s="19">
        <f>Costs!AH146</f>
        <v>1072.7403006900181</v>
      </c>
      <c r="AI33" s="19">
        <f>Costs!AI146</f>
        <v>1105.7551832625975</v>
      </c>
      <c r="AJ33" s="19">
        <f>Costs!AJ146</f>
        <v>1139.6367855949884</v>
      </c>
      <c r="AK33" s="19">
        <f>Costs!AK146</f>
        <v>1174.406113541806</v>
      </c>
      <c r="AL33" s="19">
        <f>Costs!AL146</f>
        <v>1210.0846580833465</v>
      </c>
      <c r="AM33" s="19">
        <f>Costs!AM146</f>
        <v>1246.6944061732484</v>
      </c>
      <c r="AN33" s="19">
        <f>Costs!AN146</f>
        <v>1284.2578518231553</v>
      </c>
      <c r="AO33" s="19">
        <f>Costs!AO146</f>
        <v>1322.7980074294808</v>
      </c>
      <c r="AP33" s="19">
        <f>Costs!AP146</f>
        <v>1362.3384153474551</v>
      </c>
      <c r="AQ33" s="19">
        <f>Costs!AQ146</f>
        <v>1402.9031597177727</v>
      </c>
      <c r="AR33" s="19">
        <f>Costs!AR146</f>
        <v>1444.5168785512546</v>
      </c>
      <c r="AS33" s="19">
        <f>Costs!AS146</f>
        <v>1487.2047760770608</v>
      </c>
      <c r="AT33" s="19">
        <f>Costs!AT146</f>
        <v>1530.9926353601013</v>
      </c>
      <c r="AU33" s="19">
        <f>Costs!AU146</f>
        <v>1575.9068311934184</v>
      </c>
      <c r="AV33" s="19">
        <f>Costs!AV146</f>
        <v>1621.9743432714301</v>
      </c>
      <c r="AW33" s="19">
        <f>Costs!AW146</f>
        <v>1669.2227696500554</v>
      </c>
      <c r="AX33" s="19">
        <f>Costs!AX146</f>
        <v>1717.6803404998632</v>
      </c>
      <c r="AY33" s="19">
        <f>Costs!AY146</f>
        <v>1767.3759321585164</v>
      </c>
      <c r="AZ33" s="19">
        <f>Costs!AZ146</f>
        <v>1818.3390814889215</v>
      </c>
      <c r="BA33" s="19">
        <f>Costs!BA146</f>
        <v>1870.6000005496276</v>
      </c>
      <c r="BB33" s="19">
        <f>Costs!BB146</f>
        <v>1924.189591584148</v>
      </c>
      <c r="BC33" s="19">
        <f>Costs!BC146</f>
        <v>1979.1394623360336</v>
      </c>
      <c r="BD33" s="19">
        <f>Costs!BD146</f>
        <v>2035.4819416966554</v>
      </c>
      <c r="BE33" s="19">
        <f>Costs!BE146</f>
        <v>2093.2500956928179</v>
      </c>
      <c r="BF33" s="19">
        <f>Costs!BF146</f>
        <v>2152.4777438214569</v>
      </c>
      <c r="BG33" s="19">
        <f>Costs!BG146</f>
        <v>2213.1994757388443</v>
      </c>
      <c r="BH33" s="19">
        <f>Costs!BH146</f>
        <v>2275.450668311867</v>
      </c>
      <c r="BI33" s="19">
        <f>Costs!BI146</f>
        <v>2339.2675030391165</v>
      </c>
      <c r="BJ33" s="19">
        <f>Costs!BJ146</f>
        <v>2404.6869838496814</v>
      </c>
      <c r="BK33" s="19">
        <f>Costs!BK146</f>
        <v>2471.7469552877037</v>
      </c>
      <c r="BL33" s="19">
        <f>Costs!BL146</f>
        <v>2540.4861210909344</v>
      </c>
      <c r="BM33" s="19">
        <f>Costs!BM146</f>
        <v>2610.9440631716898</v>
      </c>
      <c r="BN33" s="19">
        <f>Costs!BN146</f>
        <v>2683.1612610087859</v>
      </c>
      <c r="BO33" s="19">
        <f>Costs!BO146</f>
        <v>2757.1791114592338</v>
      </c>
      <c r="BP33" s="19">
        <f>Costs!BP146</f>
        <v>2833.0399489986116</v>
      </c>
      <c r="BQ33" s="19">
        <f>Costs!BQ146</f>
        <v>2910.7870663992812</v>
      </c>
      <c r="BR33" s="19">
        <f>Costs!BR146</f>
        <v>2990.4647358557513</v>
      </c>
      <c r="BS33" s="19">
        <f>Costs!BS146</f>
        <v>3072.1182305667353</v>
      </c>
      <c r="BT33" s="19">
        <f>Costs!BT146</f>
        <v>3155.7938467836047</v>
      </c>
      <c r="BU33" s="19">
        <f>Costs!BU146</f>
        <v>3241.538926335194</v>
      </c>
      <c r="BV33" s="19">
        <f>Costs!BV146</f>
        <v>3329.4018796390728</v>
      </c>
      <c r="BW33" s="19">
        <f>Costs!BW146</f>
        <v>3419.4322092096445</v>
      </c>
      <c r="BX33" s="19">
        <f>Costs!BX146</f>
        <v>3511.6805336736552</v>
      </c>
      <c r="BY33" s="19">
        <f>Costs!BY146</f>
        <v>3606.1986123038791</v>
      </c>
      <c r="BZ33" s="19">
        <f>Costs!BZ146</f>
        <v>3703.0393700820186</v>
      </c>
      <c r="CA33" s="19">
        <f>Costs!CA146</f>
        <v>3802.2569233020699</v>
      </c>
      <c r="CB33" s="19">
        <f>Costs!CB146</f>
        <v>3903.9066057256186</v>
      </c>
      <c r="CC33" s="19">
        <f>Costs!CC146</f>
        <v>4008.0449953008274</v>
      </c>
      <c r="CD33" s="19">
        <f>Costs!CD146</f>
        <v>4114.7299414570571</v>
      </c>
      <c r="CE33" s="19">
        <f>Costs!CE146</f>
        <v>4224.02059298737</v>
      </c>
      <c r="CF33" s="19">
        <f>Costs!CF146</f>
        <v>4335.9774265313908</v>
      </c>
      <c r="CG33" s="19">
        <f>Costs!CG146</f>
        <v>4450.6622756712632</v>
      </c>
      <c r="CH33" s="19">
        <f>Costs!CH146</f>
        <v>4568.1383606537274</v>
      </c>
      <c r="CI33" s="19">
        <f>Costs!CI146</f>
        <v>4688.4703187515879</v>
      </c>
      <c r="CJ33" s="19">
        <f>Costs!CJ146</f>
        <v>4811.724235278155</v>
      </c>
      <c r="CK33" s="19">
        <f>Costs!CK146</f>
        <v>4937.9676752684882</v>
      </c>
      <c r="CL33" s="19">
        <f>Costs!CL146</f>
        <v>5067.2697158415976</v>
      </c>
      <c r="CM33" s="19">
        <f>Costs!CM146</f>
        <v>5199.7009792580293</v>
      </c>
      <c r="CN33" s="19">
        <f>Costs!CN146</f>
        <v>5335.3336666875675</v>
      </c>
      <c r="CO33" s="19">
        <f>Costs!CO146</f>
        <v>5474.2415927021239</v>
      </c>
      <c r="CQ33" t="s">
        <v>363</v>
      </c>
    </row>
    <row r="34" spans="1:95" x14ac:dyDescent="0.2">
      <c r="E34" s="18" t="str">
        <f>Costs!E147</f>
        <v>Regulatory fees, sampling and testing</v>
      </c>
      <c r="F34" s="18">
        <f>Costs!F147</f>
        <v>0</v>
      </c>
      <c r="G34" s="18"/>
      <c r="H34" s="80" t="str">
        <f>Costs!H147</f>
        <v>£</v>
      </c>
      <c r="I34" s="298">
        <f xml:space="preserve"> SUMPRODUCT( $K$12:$CO$12, $K34:$CO34 )</f>
        <v>20546.691012136071</v>
      </c>
      <c r="J34" s="18"/>
      <c r="K34" s="19">
        <f>Costs!K147</f>
        <v>813.85200000000009</v>
      </c>
      <c r="L34" s="19">
        <f>Costs!L147</f>
        <v>835.67933005804889</v>
      </c>
      <c r="M34" s="19">
        <f>Costs!M147</f>
        <v>873.49926013720426</v>
      </c>
      <c r="N34" s="19">
        <f>Costs!N147</f>
        <v>890.60184623999237</v>
      </c>
      <c r="O34" s="19">
        <f>Costs!O147</f>
        <v>909.73433530286832</v>
      </c>
      <c r="P34" s="19">
        <f>Costs!P147</f>
        <v>929.52219293974349</v>
      </c>
      <c r="Q34" s="19">
        <f>Costs!Q147</f>
        <v>948.47636955873554</v>
      </c>
      <c r="R34" s="19">
        <f>Costs!R147</f>
        <v>962.91706579293691</v>
      </c>
      <c r="S34" s="19">
        <f>Costs!S147</f>
        <v>983.02302385591679</v>
      </c>
      <c r="T34" s="19">
        <f>Costs!T147</f>
        <v>1002.46644082394</v>
      </c>
      <c r="U34" s="19">
        <f>Costs!U147</f>
        <v>1021.4072541485373</v>
      </c>
      <c r="V34" s="19">
        <f>Costs!V147</f>
        <v>1040.8460220181998</v>
      </c>
      <c r="W34" s="19">
        <f>Costs!W147</f>
        <v>1060.6547898455076</v>
      </c>
      <c r="X34" s="19">
        <f>Costs!X147</f>
        <v>1080.9865835311962</v>
      </c>
      <c r="Y34" s="19">
        <f>Costs!Y147</f>
        <v>1101.4106342792279</v>
      </c>
      <c r="Z34" s="19">
        <f>Costs!Z147</f>
        <v>1122.3722031737791</v>
      </c>
      <c r="AA34" s="19">
        <f>Costs!AA147</f>
        <v>1143.7327617587664</v>
      </c>
      <c r="AB34" s="19">
        <f>Costs!AB147</f>
        <v>1165.6579195523279</v>
      </c>
      <c r="AC34" s="19">
        <f>Costs!AC147</f>
        <v>1187.6813752931537</v>
      </c>
      <c r="AD34" s="19">
        <f>Costs!AD147</f>
        <v>1210.2850582026856</v>
      </c>
      <c r="AE34" s="19">
        <f>Costs!AE147</f>
        <v>1233.3189922836575</v>
      </c>
      <c r="AF34" s="19">
        <f>Costs!AF147</f>
        <v>1256.9624055650906</v>
      </c>
      <c r="AG34" s="19">
        <f>Costs!AG147</f>
        <v>1280.7105335114607</v>
      </c>
      <c r="AH34" s="19">
        <f>Costs!AH147</f>
        <v>1305.0849933018626</v>
      </c>
      <c r="AI34" s="19">
        <f>Costs!AI147</f>
        <v>1329.9234155475031</v>
      </c>
      <c r="AJ34" s="19">
        <f>Costs!AJ147</f>
        <v>1355.4197668020388</v>
      </c>
      <c r="AK34" s="19">
        <f>Costs!AK147</f>
        <v>1381.0276467161141</v>
      </c>
      <c r="AL34" s="19">
        <f>Costs!AL147</f>
        <v>1407.311628955352</v>
      </c>
      <c r="AM34" s="19">
        <f>Costs!AM147</f>
        <v>1434.0959267491232</v>
      </c>
      <c r="AN34" s="19">
        <f>Costs!AN147</f>
        <v>1461.5904573116231</v>
      </c>
      <c r="AO34" s="19">
        <f>Costs!AO147</f>
        <v>1489.203750272414</v>
      </c>
      <c r="AP34" s="19">
        <f>Costs!AP147</f>
        <v>1517.5468735050881</v>
      </c>
      <c r="AQ34" s="19">
        <f>Costs!AQ147</f>
        <v>1546.4295142723201</v>
      </c>
      <c r="AR34" s="19">
        <f>Costs!AR147</f>
        <v>1576.0788522848225</v>
      </c>
      <c r="AS34" s="19">
        <f>Costs!AS147</f>
        <v>1605.8546296949567</v>
      </c>
      <c r="AT34" s="19">
        <f>Costs!AT147</f>
        <v>1636.4182376695371</v>
      </c>
      <c r="AU34" s="19">
        <f>Costs!AU147</f>
        <v>1667.5636373374559</v>
      </c>
      <c r="AV34" s="19">
        <f>Costs!AV147</f>
        <v>1699.5366906433132</v>
      </c>
      <c r="AW34" s="19">
        <f>Costs!AW147</f>
        <v>1731.6443281962052</v>
      </c>
      <c r="AX34" s="19">
        <f>Costs!AX147</f>
        <v>1764.602408902613</v>
      </c>
      <c r="AY34" s="19">
        <f>Costs!AY147</f>
        <v>1798.1878684435162</v>
      </c>
      <c r="AZ34" s="19">
        <f>Costs!AZ147</f>
        <v>1832.66678751221</v>
      </c>
      <c r="BA34" s="19">
        <f>Costs!BA147</f>
        <v>1867.2889292107745</v>
      </c>
      <c r="BB34" s="19">
        <f>Costs!BB147</f>
        <v>1902.8291059669209</v>
      </c>
      <c r="BC34" s="19">
        <f>Costs!BC147</f>
        <v>1939.0458213629529</v>
      </c>
      <c r="BD34" s="19">
        <f>Costs!BD147</f>
        <v>1976.2270377393538</v>
      </c>
      <c r="BE34" s="19">
        <f>Costs!BE147</f>
        <v>2013.5606354564845</v>
      </c>
      <c r="BF34" s="19">
        <f>Costs!BF147</f>
        <v>2051.8852356932462</v>
      </c>
      <c r="BG34" s="19">
        <f>Costs!BG147</f>
        <v>2090.9393870798922</v>
      </c>
      <c r="BH34" s="19">
        <f>Costs!BH147</f>
        <v>2131.034733282821</v>
      </c>
      <c r="BI34" s="19">
        <f>Costs!BI147</f>
        <v>2171.2921677842237</v>
      </c>
      <c r="BJ34" s="19">
        <f>Costs!BJ147</f>
        <v>2212.619375621397</v>
      </c>
      <c r="BK34" s="19">
        <f>Costs!BK147</f>
        <v>2254.7333018183303</v>
      </c>
      <c r="BL34" s="19">
        <f>Costs!BL147</f>
        <v>2297.9712190781843</v>
      </c>
      <c r="BM34" s="19">
        <f>Costs!BM147</f>
        <v>2341.3815088922724</v>
      </c>
      <c r="BN34" s="19">
        <f>Costs!BN147</f>
        <v>2385.9466080758798</v>
      </c>
      <c r="BO34" s="19">
        <f>Costs!BO147</f>
        <v>2431.3600732007553</v>
      </c>
      <c r="BP34" s="19">
        <f>Costs!BP147</f>
        <v>2477.9869139273496</v>
      </c>
      <c r="BQ34" s="19">
        <f>Costs!BQ147</f>
        <v>2524.7970189474022</v>
      </c>
      <c r="BR34" s="19">
        <f>Costs!BR147</f>
        <v>2572.8537332340406</v>
      </c>
      <c r="BS34" s="19">
        <f>Costs!BS147</f>
        <v>2621.8252926199402</v>
      </c>
      <c r="BT34" s="19">
        <f>Costs!BT147</f>
        <v>2672.1067250324782</v>
      </c>
      <c r="BU34" s="19">
        <f>Costs!BU147</f>
        <v>2722.582952276005</v>
      </c>
      <c r="BV34" s="19">
        <f>Costs!BV147</f>
        <v>2774.4048909056764</v>
      </c>
      <c r="BW34" s="19">
        <f>Costs!BW147</f>
        <v>2827.213364109256</v>
      </c>
      <c r="BX34" s="19">
        <f>Costs!BX147</f>
        <v>2881.4358870435226</v>
      </c>
      <c r="BY34" s="19">
        <f>Costs!BY147</f>
        <v>2935.8654065758601</v>
      </c>
      <c r="BZ34" s="19">
        <f>Costs!BZ147</f>
        <v>2991.7476230740485</v>
      </c>
      <c r="CA34" s="19">
        <f>Costs!CA147</f>
        <v>3048.6936823722067</v>
      </c>
      <c r="CB34" s="19">
        <f>Costs!CB147</f>
        <v>3107.1662589090538</v>
      </c>
      <c r="CC34" s="19">
        <f>Costs!CC147</f>
        <v>3165.8587385658793</v>
      </c>
      <c r="CD34" s="19">
        <f>Costs!CD147</f>
        <v>3226.1194117619948</v>
      </c>
      <c r="CE34" s="19">
        <f>Costs!CE147</f>
        <v>3287.5272951935458</v>
      </c>
      <c r="CF34" s="19">
        <f>Costs!CF147</f>
        <v>3350.583114431076</v>
      </c>
      <c r="CG34" s="19">
        <f>Costs!CG147</f>
        <v>3413.8724826514908</v>
      </c>
      <c r="CH34" s="19">
        <f>Costs!CH147</f>
        <v>3478.8547294978771</v>
      </c>
      <c r="CI34" s="19">
        <f>Costs!CI147</f>
        <v>3545.0740882170612</v>
      </c>
      <c r="CJ34" s="19">
        <f>Costs!CJ147</f>
        <v>3613.0724652404888</v>
      </c>
      <c r="CK34" s="19">
        <f>Costs!CK147</f>
        <v>3681.3188120522818</v>
      </c>
      <c r="CL34" s="19">
        <f>Costs!CL147</f>
        <v>3751.3926425797235</v>
      </c>
      <c r="CM34" s="19">
        <f>Costs!CM147</f>
        <v>3822.8005330544684</v>
      </c>
      <c r="CN34" s="19">
        <f>Costs!CN147</f>
        <v>3895.5678853086874</v>
      </c>
      <c r="CO34" s="19">
        <f>Costs!CO147</f>
        <v>3969.720584932621</v>
      </c>
      <c r="CQ34" t="s">
        <v>364</v>
      </c>
    </row>
    <row r="35" spans="1:95" x14ac:dyDescent="0.2">
      <c r="E35" s="18" t="str">
        <f>Costs!E132</f>
        <v>Pumping and other non-standard costs</v>
      </c>
      <c r="F35" s="18">
        <f>Costs!F148</f>
        <v>0</v>
      </c>
      <c r="G35" s="18"/>
      <c r="H35" s="80" t="str">
        <f>Costs!H132</f>
        <v>£</v>
      </c>
      <c r="I35" s="298">
        <f xml:space="preserve"> SUMPRODUCT( $K$12:$CO$12, $K35:$CO35 )</f>
        <v>0</v>
      </c>
      <c r="J35" s="18"/>
      <c r="K35" s="19">
        <f>Costs!K132</f>
        <v>0</v>
      </c>
      <c r="L35" s="19">
        <f>Costs!L132</f>
        <v>0</v>
      </c>
      <c r="M35" s="19">
        <f>Costs!M132</f>
        <v>0</v>
      </c>
      <c r="N35" s="19">
        <f>Costs!N132</f>
        <v>0</v>
      </c>
      <c r="O35" s="19">
        <f>Costs!O132</f>
        <v>0</v>
      </c>
      <c r="P35" s="19">
        <f>Costs!P132</f>
        <v>0</v>
      </c>
      <c r="Q35" s="19">
        <f>Costs!Q132</f>
        <v>0</v>
      </c>
      <c r="R35" s="19">
        <f>Costs!R132</f>
        <v>0</v>
      </c>
      <c r="S35" s="19">
        <f>Costs!S132</f>
        <v>0</v>
      </c>
      <c r="T35" s="19">
        <f>Costs!T132</f>
        <v>0</v>
      </c>
      <c r="U35" s="19">
        <f>Costs!U132</f>
        <v>0</v>
      </c>
      <c r="V35" s="19">
        <f>Costs!V132</f>
        <v>0</v>
      </c>
      <c r="W35" s="19">
        <f>Costs!W132</f>
        <v>0</v>
      </c>
      <c r="X35" s="19">
        <f>Costs!X132</f>
        <v>0</v>
      </c>
      <c r="Y35" s="19">
        <f>Costs!Y132</f>
        <v>0</v>
      </c>
      <c r="Z35" s="19">
        <f>Costs!Z132</f>
        <v>0</v>
      </c>
      <c r="AA35" s="19">
        <f>Costs!AA132</f>
        <v>0</v>
      </c>
      <c r="AB35" s="19">
        <f>Costs!AB132</f>
        <v>0</v>
      </c>
      <c r="AC35" s="19">
        <f>Costs!AC132</f>
        <v>0</v>
      </c>
      <c r="AD35" s="19">
        <f>Costs!AD132</f>
        <v>0</v>
      </c>
      <c r="AE35" s="19">
        <f>Costs!AE132</f>
        <v>0</v>
      </c>
      <c r="AF35" s="19">
        <f>Costs!AF132</f>
        <v>0</v>
      </c>
      <c r="AG35" s="19">
        <f>Costs!AG132</f>
        <v>0</v>
      </c>
      <c r="AH35" s="19">
        <f>Costs!AH132</f>
        <v>0</v>
      </c>
      <c r="AI35" s="19">
        <f>Costs!AI132</f>
        <v>0</v>
      </c>
      <c r="AJ35" s="19">
        <f>Costs!AJ132</f>
        <v>0</v>
      </c>
      <c r="AK35" s="19">
        <f>Costs!AK132</f>
        <v>0</v>
      </c>
      <c r="AL35" s="19">
        <f>Costs!AL132</f>
        <v>0</v>
      </c>
      <c r="AM35" s="19">
        <f>Costs!AM132</f>
        <v>0</v>
      </c>
      <c r="AN35" s="19">
        <f>Costs!AN132</f>
        <v>0</v>
      </c>
      <c r="AO35" s="19">
        <f>Costs!AO132</f>
        <v>0</v>
      </c>
      <c r="AP35" s="19">
        <f>Costs!AP132</f>
        <v>0</v>
      </c>
      <c r="AQ35" s="19">
        <f>Costs!AQ132</f>
        <v>0</v>
      </c>
      <c r="AR35" s="19">
        <f>Costs!AR132</f>
        <v>0</v>
      </c>
      <c r="AS35" s="19">
        <f>Costs!AS132</f>
        <v>0</v>
      </c>
      <c r="AT35" s="19">
        <f>Costs!AT132</f>
        <v>0</v>
      </c>
      <c r="AU35" s="19">
        <f>Costs!AU132</f>
        <v>0</v>
      </c>
      <c r="AV35" s="19">
        <f>Costs!AV132</f>
        <v>0</v>
      </c>
      <c r="AW35" s="19">
        <f>Costs!AW132</f>
        <v>0</v>
      </c>
      <c r="AX35" s="19">
        <f>Costs!AX132</f>
        <v>0</v>
      </c>
      <c r="AY35" s="19">
        <f>Costs!AY132</f>
        <v>0</v>
      </c>
      <c r="AZ35" s="19">
        <f>Costs!AZ132</f>
        <v>0</v>
      </c>
      <c r="BA35" s="19">
        <f>Costs!BA132</f>
        <v>0</v>
      </c>
      <c r="BB35" s="19">
        <f>Costs!BB132</f>
        <v>0</v>
      </c>
      <c r="BC35" s="19">
        <f>Costs!BC132</f>
        <v>0</v>
      </c>
      <c r="BD35" s="19">
        <f>Costs!BD132</f>
        <v>0</v>
      </c>
      <c r="BE35" s="19">
        <f>Costs!BE132</f>
        <v>0</v>
      </c>
      <c r="BF35" s="19">
        <f>Costs!BF132</f>
        <v>0</v>
      </c>
      <c r="BG35" s="19">
        <f>Costs!BG132</f>
        <v>0</v>
      </c>
      <c r="BH35" s="19">
        <f>Costs!BH132</f>
        <v>0</v>
      </c>
      <c r="BI35" s="19">
        <f>Costs!BI132</f>
        <v>0</v>
      </c>
      <c r="BJ35" s="19">
        <f>Costs!BJ132</f>
        <v>0</v>
      </c>
      <c r="BK35" s="19">
        <f>Costs!BK132</f>
        <v>0</v>
      </c>
      <c r="BL35" s="19">
        <f>Costs!BL132</f>
        <v>0</v>
      </c>
      <c r="BM35" s="19">
        <f>Costs!BM132</f>
        <v>0</v>
      </c>
      <c r="BN35" s="19">
        <f>Costs!BN132</f>
        <v>0</v>
      </c>
      <c r="BO35" s="19">
        <f>Costs!BO132</f>
        <v>0</v>
      </c>
      <c r="BP35" s="19">
        <f>Costs!BP132</f>
        <v>0</v>
      </c>
      <c r="BQ35" s="19">
        <f>Costs!BQ132</f>
        <v>0</v>
      </c>
      <c r="BR35" s="19">
        <f>Costs!BR132</f>
        <v>0</v>
      </c>
      <c r="BS35" s="19">
        <f>Costs!BS132</f>
        <v>0</v>
      </c>
      <c r="BT35" s="19">
        <f>Costs!BT132</f>
        <v>0</v>
      </c>
      <c r="BU35" s="19">
        <f>Costs!BU132</f>
        <v>0</v>
      </c>
      <c r="BV35" s="19">
        <f>Costs!BV132</f>
        <v>0</v>
      </c>
      <c r="BW35" s="19">
        <f>Costs!BW132</f>
        <v>0</v>
      </c>
      <c r="BX35" s="19">
        <f>Costs!BX132</f>
        <v>0</v>
      </c>
      <c r="BY35" s="19">
        <f>Costs!BY132</f>
        <v>0</v>
      </c>
      <c r="BZ35" s="19">
        <f>Costs!BZ132</f>
        <v>0</v>
      </c>
      <c r="CA35" s="19">
        <f>Costs!CA132</f>
        <v>0</v>
      </c>
      <c r="CB35" s="19">
        <f>Costs!CB132</f>
        <v>0</v>
      </c>
      <c r="CC35" s="19">
        <f>Costs!CC132</f>
        <v>0</v>
      </c>
      <c r="CD35" s="19">
        <f>Costs!CD132</f>
        <v>0</v>
      </c>
      <c r="CE35" s="19">
        <f>Costs!CE132</f>
        <v>0</v>
      </c>
      <c r="CF35" s="19">
        <f>Costs!CF132</f>
        <v>0</v>
      </c>
      <c r="CG35" s="19">
        <f>Costs!CG132</f>
        <v>0</v>
      </c>
      <c r="CH35" s="19">
        <f>Costs!CH132</f>
        <v>0</v>
      </c>
      <c r="CI35" s="19">
        <f>Costs!CI132</f>
        <v>0</v>
      </c>
      <c r="CJ35" s="19">
        <f>Costs!CJ132</f>
        <v>0</v>
      </c>
      <c r="CK35" s="19">
        <f>Costs!CK132</f>
        <v>0</v>
      </c>
      <c r="CL35" s="19">
        <f>Costs!CL132</f>
        <v>0</v>
      </c>
      <c r="CM35" s="19">
        <f>Costs!CM132</f>
        <v>0</v>
      </c>
      <c r="CN35" s="19">
        <f>Costs!CN132</f>
        <v>0</v>
      </c>
      <c r="CO35" s="19">
        <f>Costs!CO132</f>
        <v>0</v>
      </c>
      <c r="CQ35" t="s">
        <v>365</v>
      </c>
    </row>
    <row r="36" spans="1:95" x14ac:dyDescent="0.2">
      <c r="E36" s="18" t="str">
        <f xml:space="preserve"> Costs!E144</f>
        <v>Meter maintenance</v>
      </c>
      <c r="F36" s="18">
        <f xml:space="preserve"> Costs!F144</f>
        <v>0</v>
      </c>
      <c r="G36" s="18"/>
      <c r="H36" s="80" t="str">
        <f xml:space="preserve"> Costs!H144</f>
        <v>£</v>
      </c>
      <c r="I36" s="298">
        <f xml:space="preserve"> SUMPRODUCT( $K$12:$CO$12, $K36:$CO36 )</f>
        <v>6884.9787394216055</v>
      </c>
      <c r="J36" s="18"/>
      <c r="K36" s="19">
        <f xml:space="preserve"> Costs!K144</f>
        <v>0</v>
      </c>
      <c r="L36" s="19">
        <f xml:space="preserve"> Costs!L144</f>
        <v>0</v>
      </c>
      <c r="M36" s="19">
        <f xml:space="preserve"> Costs!M144</f>
        <v>0</v>
      </c>
      <c r="N36" s="19">
        <f xml:space="preserve"> Costs!N144</f>
        <v>0</v>
      </c>
      <c r="O36" s="19">
        <f xml:space="preserve"> Costs!O144</f>
        <v>0</v>
      </c>
      <c r="P36" s="19">
        <f xml:space="preserve"> Costs!P144</f>
        <v>0</v>
      </c>
      <c r="Q36" s="19">
        <f xml:space="preserve"> Costs!Q144</f>
        <v>0</v>
      </c>
      <c r="R36" s="19">
        <f xml:space="preserve"> Costs!R144</f>
        <v>0</v>
      </c>
      <c r="S36" s="19">
        <f xml:space="preserve"> Costs!S144</f>
        <v>0</v>
      </c>
      <c r="T36" s="19">
        <f xml:space="preserve"> Costs!T144</f>
        <v>0</v>
      </c>
      <c r="U36" s="19">
        <f xml:space="preserve"> Costs!U144</f>
        <v>0</v>
      </c>
      <c r="V36" s="19">
        <f xml:space="preserve"> Costs!V144</f>
        <v>0</v>
      </c>
      <c r="W36" s="19">
        <f xml:space="preserve"> Costs!W144</f>
        <v>0</v>
      </c>
      <c r="X36" s="19">
        <f xml:space="preserve"> Costs!X144</f>
        <v>0</v>
      </c>
      <c r="Y36" s="19">
        <f xml:space="preserve"> Costs!Y144</f>
        <v>0</v>
      </c>
      <c r="Z36" s="19">
        <f xml:space="preserve"> Costs!Z144</f>
        <v>5291.0844818146134</v>
      </c>
      <c r="AA36" s="19">
        <f xml:space="preserve"> Costs!AA144</f>
        <v>1810.2821122694438</v>
      </c>
      <c r="AB36" s="19">
        <f xml:space="preserve"> Costs!AB144</f>
        <v>0</v>
      </c>
      <c r="AC36" s="19">
        <f xml:space="preserve"> Costs!AC144</f>
        <v>0</v>
      </c>
      <c r="AD36" s="19">
        <f xml:space="preserve"> Costs!AD144</f>
        <v>0</v>
      </c>
      <c r="AE36" s="19">
        <f xml:space="preserve"> Costs!AE144</f>
        <v>0</v>
      </c>
      <c r="AF36" s="19">
        <f xml:space="preserve"> Costs!AF144</f>
        <v>0</v>
      </c>
      <c r="AG36" s="19">
        <f xml:space="preserve"> Costs!AG144</f>
        <v>0</v>
      </c>
      <c r="AH36" s="19">
        <f xml:space="preserve"> Costs!AH144</f>
        <v>0</v>
      </c>
      <c r="AI36" s="19">
        <f xml:space="preserve"> Costs!AI144</f>
        <v>0</v>
      </c>
      <c r="AJ36" s="19">
        <f xml:space="preserve"> Costs!AJ144</f>
        <v>0</v>
      </c>
      <c r="AK36" s="19">
        <f xml:space="preserve"> Costs!AK144</f>
        <v>0</v>
      </c>
      <c r="AL36" s="19">
        <f xml:space="preserve"> Costs!AL144</f>
        <v>0</v>
      </c>
      <c r="AM36" s="19">
        <f xml:space="preserve"> Costs!AM144</f>
        <v>0</v>
      </c>
      <c r="AN36" s="19">
        <f xml:space="preserve"> Costs!AN144</f>
        <v>0</v>
      </c>
      <c r="AO36" s="19">
        <f xml:space="preserve"> Costs!AO144</f>
        <v>7014.7014358326924</v>
      </c>
      <c r="AP36" s="19">
        <f xml:space="preserve"> Costs!AP144</f>
        <v>2399.9973116746828</v>
      </c>
      <c r="AQ36" s="19">
        <f xml:space="preserve"> Costs!AQ144</f>
        <v>0</v>
      </c>
      <c r="AR36" s="19">
        <f xml:space="preserve"> Costs!AR144</f>
        <v>0</v>
      </c>
      <c r="AS36" s="19">
        <f xml:space="preserve"> Costs!AS144</f>
        <v>0</v>
      </c>
      <c r="AT36" s="19">
        <f xml:space="preserve"> Costs!AT144</f>
        <v>0</v>
      </c>
      <c r="AU36" s="19">
        <f xml:space="preserve"> Costs!AU144</f>
        <v>0</v>
      </c>
      <c r="AV36" s="19">
        <f xml:space="preserve"> Costs!AV144</f>
        <v>0</v>
      </c>
      <c r="AW36" s="19">
        <f xml:space="preserve"> Costs!AW144</f>
        <v>0</v>
      </c>
      <c r="AX36" s="19">
        <f xml:space="preserve"> Costs!AX144</f>
        <v>0</v>
      </c>
      <c r="AY36" s="19">
        <f xml:space="preserve"> Costs!AY144</f>
        <v>0</v>
      </c>
      <c r="AZ36" s="19">
        <f xml:space="preserve"> Costs!AZ144</f>
        <v>0</v>
      </c>
      <c r="BA36" s="19">
        <f xml:space="preserve"> Costs!BA144</f>
        <v>0</v>
      </c>
      <c r="BB36" s="19">
        <f xml:space="preserve"> Costs!BB144</f>
        <v>0</v>
      </c>
      <c r="BC36" s="19">
        <f xml:space="preserve"> Costs!BC144</f>
        <v>0</v>
      </c>
      <c r="BD36" s="19">
        <f xml:space="preserve"> Costs!BD144</f>
        <v>9299.8016574851008</v>
      </c>
      <c r="BE36" s="19">
        <f xml:space="preserve"> Costs!BE144</f>
        <v>3181.8173847084813</v>
      </c>
      <c r="BF36" s="19">
        <f xml:space="preserve"> Costs!BF144</f>
        <v>0</v>
      </c>
      <c r="BG36" s="19">
        <f xml:space="preserve"> Costs!BG144</f>
        <v>0</v>
      </c>
      <c r="BH36" s="19">
        <f xml:space="preserve"> Costs!BH144</f>
        <v>0</v>
      </c>
      <c r="BI36" s="19">
        <f xml:space="preserve"> Costs!BI144</f>
        <v>0</v>
      </c>
      <c r="BJ36" s="19">
        <f xml:space="preserve"> Costs!BJ144</f>
        <v>0</v>
      </c>
      <c r="BK36" s="19">
        <f xml:space="preserve"> Costs!BK144</f>
        <v>0</v>
      </c>
      <c r="BL36" s="19">
        <f xml:space="preserve"> Costs!BL144</f>
        <v>0</v>
      </c>
      <c r="BM36" s="19">
        <f xml:space="preserve"> Costs!BM144</f>
        <v>0</v>
      </c>
      <c r="BN36" s="19">
        <f xml:space="preserve"> Costs!BN144</f>
        <v>0</v>
      </c>
      <c r="BO36" s="19">
        <f xml:space="preserve"> Costs!BO144</f>
        <v>0</v>
      </c>
      <c r="BP36" s="19">
        <f xml:space="preserve"> Costs!BP144</f>
        <v>0</v>
      </c>
      <c r="BQ36" s="19">
        <f xml:space="preserve"> Costs!BQ144</f>
        <v>0</v>
      </c>
      <c r="BR36" s="19">
        <f xml:space="preserve"> Costs!BR144</f>
        <v>0</v>
      </c>
      <c r="BS36" s="19">
        <f xml:space="preserve"> Costs!BS144</f>
        <v>35206.009195843508</v>
      </c>
      <c r="BT36" s="19">
        <f xml:space="preserve"> Costs!BT144</f>
        <v>12045.320559646678</v>
      </c>
      <c r="BU36" s="19">
        <f xml:space="preserve"> Costs!BU144</f>
        <v>0</v>
      </c>
      <c r="BV36" s="19">
        <f xml:space="preserve"> Costs!BV144</f>
        <v>0</v>
      </c>
      <c r="BW36" s="19">
        <f xml:space="preserve"> Costs!BW144</f>
        <v>0</v>
      </c>
      <c r="BX36" s="19">
        <f xml:space="preserve"> Costs!BX144</f>
        <v>0</v>
      </c>
      <c r="BY36" s="19">
        <f xml:space="preserve"> Costs!BY144</f>
        <v>0</v>
      </c>
      <c r="BZ36" s="19">
        <f xml:space="preserve"> Costs!BZ144</f>
        <v>0</v>
      </c>
      <c r="CA36" s="19">
        <f xml:space="preserve"> Costs!CA144</f>
        <v>0</v>
      </c>
      <c r="CB36" s="19">
        <f xml:space="preserve"> Costs!CB144</f>
        <v>0</v>
      </c>
      <c r="CC36" s="19">
        <f xml:space="preserve"> Costs!CC144</f>
        <v>0</v>
      </c>
      <c r="CD36" s="19">
        <f xml:space="preserve"> Costs!CD144</f>
        <v>0</v>
      </c>
      <c r="CE36" s="19">
        <f xml:space="preserve"> Costs!CE144</f>
        <v>0</v>
      </c>
      <c r="CF36" s="19">
        <f xml:space="preserve"> Costs!CF144</f>
        <v>0</v>
      </c>
      <c r="CG36" s="19">
        <f xml:space="preserve"> Costs!CG144</f>
        <v>0</v>
      </c>
      <c r="CH36" s="19">
        <f xml:space="preserve"> Costs!CH144</f>
        <v>16345.668107514623</v>
      </c>
      <c r="CI36" s="19">
        <f xml:space="preserve"> Costs!CI144</f>
        <v>5592.4774381940442</v>
      </c>
      <c r="CJ36" s="19">
        <f xml:space="preserve"> Costs!CJ144</f>
        <v>0</v>
      </c>
      <c r="CK36" s="19">
        <f xml:space="preserve"> Costs!CK144</f>
        <v>0</v>
      </c>
      <c r="CL36" s="19">
        <f xml:space="preserve"> Costs!CL144</f>
        <v>0</v>
      </c>
      <c r="CM36" s="19">
        <f xml:space="preserve"> Costs!CM144</f>
        <v>0</v>
      </c>
      <c r="CN36" s="19">
        <f xml:space="preserve"> Costs!CN144</f>
        <v>0</v>
      </c>
      <c r="CO36" s="19">
        <f xml:space="preserve"> Costs!CO144</f>
        <v>0</v>
      </c>
      <c r="CQ36" t="s">
        <v>366</v>
      </c>
    </row>
    <row r="37" spans="1:95" x14ac:dyDescent="0.2">
      <c r="E37" s="18"/>
      <c r="F37" s="18"/>
      <c r="G37" s="18"/>
      <c r="H37" s="80"/>
      <c r="I37" s="299"/>
      <c r="J37" s="18"/>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row>
    <row r="38" spans="1:95" s="103" customFormat="1" x14ac:dyDescent="0.2">
      <c r="A38" s="323"/>
      <c r="C38" s="324"/>
      <c r="E38" s="103" t="s">
        <v>495</v>
      </c>
      <c r="H38" s="160" t="s">
        <v>8</v>
      </c>
      <c r="I38" s="111">
        <f xml:space="preserve"> SUBTOTAL( 9, I26:I37 )</f>
        <v>140477.8694367214</v>
      </c>
      <c r="K38" s="111">
        <f t="shared" ref="K38:BV38" si="13" xml:space="preserve"> SUBTOTAL( 9, K26:K37 )</f>
        <v>64515.598727277167</v>
      </c>
      <c r="L38" s="111">
        <f t="shared" si="13"/>
        <v>8147.4908592406882</v>
      </c>
      <c r="M38" s="111">
        <f t="shared" si="13"/>
        <v>2702.3151700855565</v>
      </c>
      <c r="N38" s="111">
        <f t="shared" si="13"/>
        <v>1104.402683615235</v>
      </c>
      <c r="O38" s="111">
        <f t="shared" si="13"/>
        <v>1153.0814512026711</v>
      </c>
      <c r="P38" s="111">
        <f t="shared" si="13"/>
        <v>1228.0249195622334</v>
      </c>
      <c r="Q38" s="111">
        <f t="shared" si="13"/>
        <v>1314.8319862628484</v>
      </c>
      <c r="R38" s="111">
        <f t="shared" si="13"/>
        <v>1412.7527682571279</v>
      </c>
      <c r="S38" s="111">
        <f t="shared" si="13"/>
        <v>1535.3611073603981</v>
      </c>
      <c r="T38" s="111">
        <f t="shared" si="13"/>
        <v>1680.6637400116119</v>
      </c>
      <c r="U38" s="111">
        <f t="shared" si="13"/>
        <v>1735.0878753866582</v>
      </c>
      <c r="V38" s="111">
        <f t="shared" si="13"/>
        <v>1777.9833350020931</v>
      </c>
      <c r="W38" s="111">
        <f t="shared" si="13"/>
        <v>1821.8820507284668</v>
      </c>
      <c r="X38" s="111">
        <f t="shared" si="13"/>
        <v>1866.9526356214594</v>
      </c>
      <c r="Y38" s="111">
        <f t="shared" si="13"/>
        <v>1912.7802715811486</v>
      </c>
      <c r="Z38" s="111">
        <f t="shared" si="13"/>
        <v>7250.9110239280762</v>
      </c>
      <c r="AA38" s="111">
        <f t="shared" si="13"/>
        <v>3818.2517335433304</v>
      </c>
      <c r="AB38" s="111">
        <f t="shared" si="13"/>
        <v>2057.39220972971</v>
      </c>
      <c r="AC38" s="111">
        <f t="shared" si="13"/>
        <v>2107.6454947416614</v>
      </c>
      <c r="AD38" s="111">
        <f t="shared" si="13"/>
        <v>2159.2293003529949</v>
      </c>
      <c r="AE38" s="111">
        <f t="shared" si="13"/>
        <v>2212.011960810622</v>
      </c>
      <c r="AF38" s="111">
        <f t="shared" si="13"/>
        <v>2266.1914391326209</v>
      </c>
      <c r="AG38" s="111">
        <f t="shared" si="13"/>
        <v>2321.2821400441339</v>
      </c>
      <c r="AH38" s="111">
        <f t="shared" si="13"/>
        <v>2377.8252939918807</v>
      </c>
      <c r="AI38" s="111">
        <f t="shared" si="13"/>
        <v>2435.6785988101005</v>
      </c>
      <c r="AJ38" s="111">
        <f t="shared" si="13"/>
        <v>2495.0565523970272</v>
      </c>
      <c r="AK38" s="111">
        <f t="shared" si="13"/>
        <v>2555.4337602579199</v>
      </c>
      <c r="AL38" s="111">
        <f t="shared" si="13"/>
        <v>2617.3962870386986</v>
      </c>
      <c r="AM38" s="111">
        <f t="shared" si="13"/>
        <v>2680.7903329223718</v>
      </c>
      <c r="AN38" s="111">
        <f t="shared" si="13"/>
        <v>2745.8483091347784</v>
      </c>
      <c r="AO38" s="111">
        <f t="shared" si="13"/>
        <v>9826.7031935345876</v>
      </c>
      <c r="AP38" s="111">
        <f t="shared" si="13"/>
        <v>5279.8826005272258</v>
      </c>
      <c r="AQ38" s="111">
        <f t="shared" si="13"/>
        <v>2949.3326739900931</v>
      </c>
      <c r="AR38" s="111">
        <f t="shared" si="13"/>
        <v>3020.5957308360771</v>
      </c>
      <c r="AS38" s="111">
        <f t="shared" si="13"/>
        <v>3093.0594057720173</v>
      </c>
      <c r="AT38" s="111">
        <f t="shared" si="13"/>
        <v>3167.4108730296384</v>
      </c>
      <c r="AU38" s="111">
        <f t="shared" si="13"/>
        <v>3243.4704685308743</v>
      </c>
      <c r="AV38" s="111">
        <f t="shared" si="13"/>
        <v>3321.5110339147432</v>
      </c>
      <c r="AW38" s="111">
        <f t="shared" si="13"/>
        <v>3400.8670978462605</v>
      </c>
      <c r="AX38" s="111">
        <f t="shared" si="13"/>
        <v>3482.2827494024759</v>
      </c>
      <c r="AY38" s="111">
        <f t="shared" si="13"/>
        <v>3565.5638006020326</v>
      </c>
      <c r="AZ38" s="111">
        <f t="shared" si="13"/>
        <v>3651.0058690011315</v>
      </c>
      <c r="BA38" s="111">
        <f t="shared" si="13"/>
        <v>3737.8889297604019</v>
      </c>
      <c r="BB38" s="111">
        <f t="shared" si="13"/>
        <v>3827.0186975510687</v>
      </c>
      <c r="BC38" s="111">
        <f t="shared" si="13"/>
        <v>3918.1852836989865</v>
      </c>
      <c r="BD38" s="111">
        <f t="shared" si="13"/>
        <v>13311.51063692111</v>
      </c>
      <c r="BE38" s="111">
        <f t="shared" si="13"/>
        <v>7288.628115857784</v>
      </c>
      <c r="BF38" s="111">
        <f t="shared" si="13"/>
        <v>4204.3629795147026</v>
      </c>
      <c r="BG38" s="111">
        <f t="shared" si="13"/>
        <v>4304.138862818736</v>
      </c>
      <c r="BH38" s="111">
        <f t="shared" si="13"/>
        <v>4406.4854015946876</v>
      </c>
      <c r="BI38" s="111">
        <f t="shared" si="13"/>
        <v>4510.5596708233406</v>
      </c>
      <c r="BJ38" s="111">
        <f t="shared" si="13"/>
        <v>4617.3063594710784</v>
      </c>
      <c r="BK38" s="111">
        <f t="shared" si="13"/>
        <v>4726.4802571060336</v>
      </c>
      <c r="BL38" s="111">
        <f t="shared" si="13"/>
        <v>4838.4573401691187</v>
      </c>
      <c r="BM38" s="111">
        <f t="shared" si="13"/>
        <v>4952.3255720639627</v>
      </c>
      <c r="BN38" s="111">
        <f t="shared" si="13"/>
        <v>5069.1078690846662</v>
      </c>
      <c r="BO38" s="111">
        <f t="shared" si="13"/>
        <v>5188.5391846599887</v>
      </c>
      <c r="BP38" s="111">
        <f t="shared" si="13"/>
        <v>5311.0268629259608</v>
      </c>
      <c r="BQ38" s="111">
        <f t="shared" si="13"/>
        <v>5435.5840853466834</v>
      </c>
      <c r="BR38" s="111">
        <f t="shared" si="13"/>
        <v>5563.3184690897924</v>
      </c>
      <c r="BS38" s="111">
        <f t="shared" si="13"/>
        <v>40899.952719030181</v>
      </c>
      <c r="BT38" s="111">
        <f t="shared" si="13"/>
        <v>17873.22113146276</v>
      </c>
      <c r="BU38" s="111">
        <f t="shared" si="13"/>
        <v>5964.1218786111986</v>
      </c>
      <c r="BV38" s="111">
        <f t="shared" si="13"/>
        <v>6103.8067705447493</v>
      </c>
      <c r="BW38" s="111">
        <f t="shared" ref="BW38:CO38" si="14" xml:space="preserve"> SUBTOTAL( 9, BW26:BW37 )</f>
        <v>6246.6455733189005</v>
      </c>
      <c r="BX38" s="111">
        <f t="shared" si="14"/>
        <v>6393.1164207171778</v>
      </c>
      <c r="BY38" s="111">
        <f t="shared" si="14"/>
        <v>6542.0640188797388</v>
      </c>
      <c r="BZ38" s="111">
        <f t="shared" si="14"/>
        <v>6694.7869931560672</v>
      </c>
      <c r="CA38" s="111">
        <f t="shared" si="14"/>
        <v>6850.9506056742766</v>
      </c>
      <c r="CB38" s="111">
        <f t="shared" si="14"/>
        <v>7011.0728646346724</v>
      </c>
      <c r="CC38" s="111">
        <f t="shared" si="14"/>
        <v>7173.9037338667067</v>
      </c>
      <c r="CD38" s="111">
        <f t="shared" si="14"/>
        <v>7340.8493532190514</v>
      </c>
      <c r="CE38" s="111">
        <f t="shared" si="14"/>
        <v>7511.5478881809158</v>
      </c>
      <c r="CF38" s="111">
        <f t="shared" si="14"/>
        <v>7686.5605409624668</v>
      </c>
      <c r="CG38" s="111">
        <f t="shared" si="14"/>
        <v>7864.534758322754</v>
      </c>
      <c r="CH38" s="111">
        <f t="shared" si="14"/>
        <v>24392.661197666228</v>
      </c>
      <c r="CI38" s="111">
        <f t="shared" si="14"/>
        <v>13826.021845162693</v>
      </c>
      <c r="CJ38" s="111">
        <f t="shared" si="14"/>
        <v>8424.7967005186438</v>
      </c>
      <c r="CK38" s="111">
        <f t="shared" si="14"/>
        <v>8619.2864873207691</v>
      </c>
      <c r="CL38" s="111">
        <f t="shared" si="14"/>
        <v>8818.6623584213212</v>
      </c>
      <c r="CM38" s="111">
        <f t="shared" si="14"/>
        <v>9022.5015123124977</v>
      </c>
      <c r="CN38" s="111">
        <f t="shared" si="14"/>
        <v>9230.9015519962559</v>
      </c>
      <c r="CO38" s="111">
        <f t="shared" si="14"/>
        <v>9443.9621776347449</v>
      </c>
    </row>
    <row r="39" spans="1:95" s="82" customFormat="1" ht="6" customHeight="1" x14ac:dyDescent="0.2">
      <c r="A39" s="102"/>
      <c r="B39" s="103"/>
      <c r="C39" s="44"/>
      <c r="E39" s="45"/>
      <c r="F39" s="45"/>
      <c r="G39" s="45"/>
      <c r="H39" s="239"/>
      <c r="I39" s="301"/>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row>
    <row r="40" spans="1:95" s="82" customFormat="1" x14ac:dyDescent="0.2">
      <c r="A40" s="102"/>
      <c r="B40" s="103" t="s">
        <v>484</v>
      </c>
      <c r="C40" s="44"/>
      <c r="E40" s="45"/>
      <c r="F40" s="45"/>
      <c r="G40" s="45"/>
      <c r="H40" s="239"/>
      <c r="I40" s="301"/>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row>
    <row r="41" spans="1:95" s="144" customFormat="1" x14ac:dyDescent="0.2">
      <c r="A41" s="304"/>
      <c r="B41" s="43"/>
      <c r="C41" s="305"/>
      <c r="E41" s="144" t="s">
        <v>485</v>
      </c>
      <c r="G41" s="357">
        <f xml:space="preserve"> MAX( 0, I38 / $I$19 )</f>
        <v>0.40028480219712748</v>
      </c>
      <c r="H41" s="302" t="s">
        <v>14</v>
      </c>
    </row>
    <row r="42" spans="1:95" s="82" customFormat="1" ht="6" customHeight="1" x14ac:dyDescent="0.2">
      <c r="A42" s="102"/>
      <c r="B42" s="103"/>
      <c r="C42" s="44"/>
      <c r="E42" s="45"/>
      <c r="F42" s="45"/>
      <c r="G42" s="45"/>
      <c r="H42" s="239"/>
      <c r="I42" s="358"/>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row>
    <row r="43" spans="1:95" s="82" customFormat="1" x14ac:dyDescent="0.2">
      <c r="A43" s="102"/>
      <c r="B43" s="103"/>
      <c r="C43" s="44" t="s">
        <v>486</v>
      </c>
      <c r="E43" s="45"/>
      <c r="F43" s="45"/>
      <c r="G43" s="45"/>
      <c r="H43" s="239"/>
      <c r="I43" s="358"/>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row>
    <row r="44" spans="1:95" s="144" customFormat="1" x14ac:dyDescent="0.2">
      <c r="A44" s="304"/>
      <c r="B44" s="43"/>
      <c r="C44" s="305"/>
      <c r="E44" s="144" t="s">
        <v>492</v>
      </c>
      <c r="H44" s="402" t="s">
        <v>8</v>
      </c>
      <c r="I44" s="95">
        <f xml:space="preserve"> I38</f>
        <v>140477.8694367214</v>
      </c>
    </row>
    <row r="45" spans="1:95" s="144" customFormat="1" x14ac:dyDescent="0.2">
      <c r="A45" s="87"/>
      <c r="B45" s="34"/>
      <c r="C45" s="88"/>
      <c r="D45" s="20"/>
      <c r="E45" s="20" t="s">
        <v>488</v>
      </c>
      <c r="F45" s="20"/>
      <c r="G45" s="407">
        <f xml:space="preserve"> - I45 / $I$18</f>
        <v>1</v>
      </c>
      <c r="H45" s="98" t="s">
        <v>8</v>
      </c>
      <c r="I45" s="403">
        <f>-MIN( I44, I18 )</f>
        <v>-24106.819919660105</v>
      </c>
      <c r="J45" s="20"/>
    </row>
    <row r="46" spans="1:95" s="144" customFormat="1" x14ac:dyDescent="0.2">
      <c r="A46" s="87"/>
      <c r="B46" s="34"/>
      <c r="C46" s="88"/>
      <c r="D46" s="20"/>
      <c r="E46" s="20" t="s">
        <v>489</v>
      </c>
      <c r="F46" s="20"/>
      <c r="G46" s="256">
        <f xml:space="preserve"> I46 / I17</f>
        <v>0.3560511843090069</v>
      </c>
      <c r="H46" s="98" t="s">
        <v>8</v>
      </c>
      <c r="I46" s="303">
        <f>SUM(I44:I45)</f>
        <v>116371.0495170613</v>
      </c>
      <c r="J46" s="20"/>
    </row>
    <row r="47" spans="1:95" x14ac:dyDescent="0.2">
      <c r="I47" s="221"/>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row>
    <row r="48" spans="1:95" s="82" customFormat="1" x14ac:dyDescent="0.2">
      <c r="A48" s="102"/>
      <c r="B48" s="103" t="s">
        <v>396</v>
      </c>
      <c r="C48" s="44"/>
      <c r="E48" s="45"/>
      <c r="F48" s="45"/>
      <c r="G48" s="45"/>
      <c r="H48" s="239"/>
      <c r="I48" s="358"/>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row>
    <row r="49" spans="1:104" s="144" customFormat="1" x14ac:dyDescent="0.2">
      <c r="A49" s="304"/>
      <c r="B49" s="43"/>
      <c r="C49" s="305"/>
      <c r="E49" s="144" t="s">
        <v>456</v>
      </c>
      <c r="H49" s="302" t="s">
        <v>14</v>
      </c>
      <c r="I49" s="359">
        <f xml:space="preserve"> StandardCharges!$G$136</f>
        <v>-7.5668901083094653E-2</v>
      </c>
    </row>
    <row r="50" spans="1:104" s="144" customFormat="1" x14ac:dyDescent="0.2">
      <c r="A50" s="304"/>
      <c r="B50" s="43"/>
      <c r="C50" s="305"/>
      <c r="E50" s="144" t="s">
        <v>457</v>
      </c>
      <c r="H50" s="302" t="s">
        <v>14</v>
      </c>
      <c r="I50" s="359">
        <f xml:space="preserve"> StandardCharges!$G$145</f>
        <v>-1.60582227205076</v>
      </c>
    </row>
    <row r="51" spans="1:104" s="82" customFormat="1" x14ac:dyDescent="0.2">
      <c r="A51" s="102"/>
      <c r="B51" s="103"/>
      <c r="C51" s="44"/>
      <c r="H51" s="236"/>
      <c r="I51" s="221"/>
    </row>
    <row r="52" spans="1:104" ht="13.5" thickBot="1" x14ac:dyDescent="0.25">
      <c r="A52" s="58" t="s">
        <v>397</v>
      </c>
      <c r="B52" s="9"/>
      <c r="C52" s="194"/>
      <c r="D52" s="72"/>
      <c r="E52" s="11"/>
      <c r="F52" s="12"/>
      <c r="G52" s="12"/>
      <c r="H52" s="158"/>
      <c r="I52" s="21"/>
      <c r="J52" s="13"/>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77"/>
      <c r="CQ52" s="277"/>
      <c r="CR52" s="277"/>
      <c r="CS52" s="277"/>
      <c r="CT52" s="277"/>
      <c r="CU52" s="277"/>
      <c r="CV52" s="277"/>
      <c r="CW52" s="277"/>
      <c r="CX52" s="277"/>
      <c r="CY52" s="277"/>
      <c r="CZ52" s="277"/>
    </row>
    <row r="53" spans="1:104" s="82" customFormat="1" ht="9.75" customHeight="1" thickTop="1" x14ac:dyDescent="0.2">
      <c r="A53" s="102"/>
      <c r="B53" s="103"/>
      <c r="C53" s="44"/>
      <c r="E53" s="45"/>
      <c r="F53" s="45"/>
      <c r="G53" s="45"/>
      <c r="H53" s="239"/>
      <c r="I53" s="299"/>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277"/>
      <c r="CQ53" s="277"/>
      <c r="CR53" s="277"/>
      <c r="CS53" s="277"/>
      <c r="CT53" s="277"/>
      <c r="CU53" s="277"/>
      <c r="CV53" s="277"/>
      <c r="CW53" s="277"/>
      <c r="CX53" s="277"/>
      <c r="CY53" s="277"/>
      <c r="CZ53" s="277"/>
    </row>
    <row r="54" spans="1:104" x14ac:dyDescent="0.2">
      <c r="B54" s="61" t="s">
        <v>328</v>
      </c>
      <c r="CP54" s="277"/>
      <c r="CQ54" s="277"/>
      <c r="CR54" s="277"/>
      <c r="CS54" s="277"/>
      <c r="CT54" s="277"/>
      <c r="CU54" s="277"/>
      <c r="CV54" s="277"/>
      <c r="CW54" s="277"/>
      <c r="CX54" s="277"/>
      <c r="CY54" s="277"/>
      <c r="CZ54" s="277"/>
    </row>
    <row r="55" spans="1:104" x14ac:dyDescent="0.2">
      <c r="E55" s="18" t="str">
        <f xml:space="preserve"> StandardCharges!E234</f>
        <v>Highway drainage</v>
      </c>
      <c r="H55" s="80" t="str">
        <f xml:space="preserve"> StandardCharges!H234</f>
        <v>£</v>
      </c>
      <c r="I55" s="298">
        <f t="shared" ref="I55:I60" si="15" xml:space="preserve"> SUMPRODUCT( $K$12:$CO$12, $K55:$CO55 )</f>
        <v>0</v>
      </c>
      <c r="K55" s="19">
        <f xml:space="preserve"> StandardCharges!K234</f>
        <v>0</v>
      </c>
      <c r="L55" s="19">
        <f xml:space="preserve"> StandardCharges!L234</f>
        <v>0</v>
      </c>
      <c r="M55" s="19">
        <f xml:space="preserve"> StandardCharges!M234</f>
        <v>0</v>
      </c>
      <c r="N55" s="19">
        <f xml:space="preserve"> StandardCharges!N234</f>
        <v>0</v>
      </c>
      <c r="O55" s="19">
        <f xml:space="preserve"> StandardCharges!O234</f>
        <v>0</v>
      </c>
      <c r="P55" s="19">
        <f xml:space="preserve"> StandardCharges!P234</f>
        <v>0</v>
      </c>
      <c r="Q55" s="19">
        <f xml:space="preserve"> StandardCharges!Q234</f>
        <v>0</v>
      </c>
      <c r="R55" s="19">
        <f xml:space="preserve"> StandardCharges!R234</f>
        <v>0</v>
      </c>
      <c r="S55" s="19">
        <f xml:space="preserve"> StandardCharges!S234</f>
        <v>0</v>
      </c>
      <c r="T55" s="19">
        <f xml:space="preserve"> StandardCharges!T234</f>
        <v>0</v>
      </c>
      <c r="U55" s="19">
        <f xml:space="preserve"> StandardCharges!U234</f>
        <v>0</v>
      </c>
      <c r="V55" s="19">
        <f xml:space="preserve"> StandardCharges!V234</f>
        <v>0</v>
      </c>
      <c r="W55" s="19">
        <f xml:space="preserve"> StandardCharges!W234</f>
        <v>0</v>
      </c>
      <c r="X55" s="19">
        <f xml:space="preserve"> StandardCharges!X234</f>
        <v>0</v>
      </c>
      <c r="Y55" s="19">
        <f xml:space="preserve"> StandardCharges!Y234</f>
        <v>0</v>
      </c>
      <c r="Z55" s="19">
        <f xml:space="preserve"> StandardCharges!Z234</f>
        <v>0</v>
      </c>
      <c r="AA55" s="19">
        <f xml:space="preserve"> StandardCharges!AA234</f>
        <v>0</v>
      </c>
      <c r="AB55" s="19">
        <f xml:space="preserve"> StandardCharges!AB234</f>
        <v>0</v>
      </c>
      <c r="AC55" s="19">
        <f xml:space="preserve"> StandardCharges!AC234</f>
        <v>0</v>
      </c>
      <c r="AD55" s="19">
        <f xml:space="preserve"> StandardCharges!AD234</f>
        <v>0</v>
      </c>
      <c r="AE55" s="19">
        <f xml:space="preserve"> StandardCharges!AE234</f>
        <v>0</v>
      </c>
      <c r="AF55" s="19">
        <f xml:space="preserve"> StandardCharges!AF234</f>
        <v>0</v>
      </c>
      <c r="AG55" s="19">
        <f xml:space="preserve"> StandardCharges!AG234</f>
        <v>0</v>
      </c>
      <c r="AH55" s="19">
        <f xml:space="preserve"> StandardCharges!AH234</f>
        <v>0</v>
      </c>
      <c r="AI55" s="19">
        <f xml:space="preserve"> StandardCharges!AI234</f>
        <v>0</v>
      </c>
      <c r="AJ55" s="19">
        <f xml:space="preserve"> StandardCharges!AJ234</f>
        <v>0</v>
      </c>
      <c r="AK55" s="19">
        <f xml:space="preserve"> StandardCharges!AK234</f>
        <v>0</v>
      </c>
      <c r="AL55" s="19">
        <f xml:space="preserve"> StandardCharges!AL234</f>
        <v>0</v>
      </c>
      <c r="AM55" s="19">
        <f xml:space="preserve"> StandardCharges!AM234</f>
        <v>0</v>
      </c>
      <c r="AN55" s="19">
        <f xml:space="preserve"> StandardCharges!AN234</f>
        <v>0</v>
      </c>
      <c r="AO55" s="19">
        <f xml:space="preserve"> StandardCharges!AO234</f>
        <v>0</v>
      </c>
      <c r="AP55" s="19">
        <f xml:space="preserve"> StandardCharges!AP234</f>
        <v>0</v>
      </c>
      <c r="AQ55" s="19">
        <f xml:space="preserve"> StandardCharges!AQ234</f>
        <v>0</v>
      </c>
      <c r="AR55" s="19">
        <f xml:space="preserve"> StandardCharges!AR234</f>
        <v>0</v>
      </c>
      <c r="AS55" s="19">
        <f xml:space="preserve"> StandardCharges!AS234</f>
        <v>0</v>
      </c>
      <c r="AT55" s="19">
        <f xml:space="preserve"> StandardCharges!AT234</f>
        <v>0</v>
      </c>
      <c r="AU55" s="19">
        <f xml:space="preserve"> StandardCharges!AU234</f>
        <v>0</v>
      </c>
      <c r="AV55" s="19">
        <f xml:space="preserve"> StandardCharges!AV234</f>
        <v>0</v>
      </c>
      <c r="AW55" s="19">
        <f xml:space="preserve"> StandardCharges!AW234</f>
        <v>0</v>
      </c>
      <c r="AX55" s="19">
        <f xml:space="preserve"> StandardCharges!AX234</f>
        <v>0</v>
      </c>
      <c r="AY55" s="19">
        <f xml:space="preserve"> StandardCharges!AY234</f>
        <v>0</v>
      </c>
      <c r="AZ55" s="19">
        <f xml:space="preserve"> StandardCharges!AZ234</f>
        <v>0</v>
      </c>
      <c r="BA55" s="19">
        <f xml:space="preserve"> StandardCharges!BA234</f>
        <v>0</v>
      </c>
      <c r="BB55" s="19">
        <f xml:space="preserve"> StandardCharges!BB234</f>
        <v>0</v>
      </c>
      <c r="BC55" s="19">
        <f xml:space="preserve"> StandardCharges!BC234</f>
        <v>0</v>
      </c>
      <c r="BD55" s="19">
        <f xml:space="preserve"> StandardCharges!BD234</f>
        <v>0</v>
      </c>
      <c r="BE55" s="19">
        <f xml:space="preserve"> StandardCharges!BE234</f>
        <v>0</v>
      </c>
      <c r="BF55" s="19">
        <f xml:space="preserve"> StandardCharges!BF234</f>
        <v>0</v>
      </c>
      <c r="BG55" s="19">
        <f xml:space="preserve"> StandardCharges!BG234</f>
        <v>0</v>
      </c>
      <c r="BH55" s="19">
        <f xml:space="preserve"> StandardCharges!BH234</f>
        <v>0</v>
      </c>
      <c r="BI55" s="19">
        <f xml:space="preserve"> StandardCharges!BI234</f>
        <v>0</v>
      </c>
      <c r="BJ55" s="19">
        <f xml:space="preserve"> StandardCharges!BJ234</f>
        <v>0</v>
      </c>
      <c r="BK55" s="19">
        <f xml:space="preserve"> StandardCharges!BK234</f>
        <v>0</v>
      </c>
      <c r="BL55" s="19">
        <f xml:space="preserve"> StandardCharges!BL234</f>
        <v>0</v>
      </c>
      <c r="BM55" s="19">
        <f xml:space="preserve"> StandardCharges!BM234</f>
        <v>0</v>
      </c>
      <c r="BN55" s="19">
        <f xml:space="preserve"> StandardCharges!BN234</f>
        <v>0</v>
      </c>
      <c r="BO55" s="19">
        <f xml:space="preserve"> StandardCharges!BO234</f>
        <v>0</v>
      </c>
      <c r="BP55" s="19">
        <f xml:space="preserve"> StandardCharges!BP234</f>
        <v>0</v>
      </c>
      <c r="BQ55" s="19">
        <f xml:space="preserve"> StandardCharges!BQ234</f>
        <v>0</v>
      </c>
      <c r="BR55" s="19">
        <f xml:space="preserve"> StandardCharges!BR234</f>
        <v>0</v>
      </c>
      <c r="BS55" s="19">
        <f xml:space="preserve"> StandardCharges!BS234</f>
        <v>0</v>
      </c>
      <c r="BT55" s="19">
        <f xml:space="preserve"> StandardCharges!BT234</f>
        <v>0</v>
      </c>
      <c r="BU55" s="19">
        <f xml:space="preserve"> StandardCharges!BU234</f>
        <v>0</v>
      </c>
      <c r="BV55" s="19">
        <f xml:space="preserve"> StandardCharges!BV234</f>
        <v>0</v>
      </c>
      <c r="BW55" s="19">
        <f xml:space="preserve"> StandardCharges!BW234</f>
        <v>0</v>
      </c>
      <c r="BX55" s="19">
        <f xml:space="preserve"> StandardCharges!BX234</f>
        <v>0</v>
      </c>
      <c r="BY55" s="19">
        <f xml:space="preserve"> StandardCharges!BY234</f>
        <v>0</v>
      </c>
      <c r="BZ55" s="19">
        <f xml:space="preserve"> StandardCharges!BZ234</f>
        <v>0</v>
      </c>
      <c r="CA55" s="19">
        <f xml:space="preserve"> StandardCharges!CA234</f>
        <v>0</v>
      </c>
      <c r="CB55" s="19">
        <f xml:space="preserve"> StandardCharges!CB234</f>
        <v>0</v>
      </c>
      <c r="CC55" s="19">
        <f xml:space="preserve"> StandardCharges!CC234</f>
        <v>0</v>
      </c>
      <c r="CD55" s="19">
        <f xml:space="preserve"> StandardCharges!CD234</f>
        <v>0</v>
      </c>
      <c r="CE55" s="19">
        <f xml:space="preserve"> StandardCharges!CE234</f>
        <v>0</v>
      </c>
      <c r="CF55" s="19">
        <f xml:space="preserve"> StandardCharges!CF234</f>
        <v>0</v>
      </c>
      <c r="CG55" s="19">
        <f xml:space="preserve"> StandardCharges!CG234</f>
        <v>0</v>
      </c>
      <c r="CH55" s="19">
        <f xml:space="preserve"> StandardCharges!CH234</f>
        <v>0</v>
      </c>
      <c r="CI55" s="19">
        <f xml:space="preserve"> StandardCharges!CI234</f>
        <v>0</v>
      </c>
      <c r="CJ55" s="19">
        <f xml:space="preserve"> StandardCharges!CJ234</f>
        <v>0</v>
      </c>
      <c r="CK55" s="19">
        <f xml:space="preserve"> StandardCharges!CK234</f>
        <v>0</v>
      </c>
      <c r="CL55" s="19">
        <f xml:space="preserve"> StandardCharges!CL234</f>
        <v>0</v>
      </c>
      <c r="CM55" s="19">
        <f xml:space="preserve"> StandardCharges!CM234</f>
        <v>0</v>
      </c>
      <c r="CN55" s="19">
        <f xml:space="preserve"> StandardCharges!CN234</f>
        <v>0</v>
      </c>
      <c r="CO55" s="19">
        <f xml:space="preserve"> StandardCharges!CO234</f>
        <v>0</v>
      </c>
      <c r="CP55" s="277"/>
      <c r="CQ55" s="277" t="s">
        <v>511</v>
      </c>
      <c r="CR55" s="277"/>
      <c r="CS55" s="277"/>
      <c r="CT55" s="277"/>
      <c r="CU55" s="376"/>
      <c r="CV55" s="277"/>
      <c r="CW55" s="277"/>
      <c r="CX55" s="277"/>
      <c r="CY55" s="277"/>
      <c r="CZ55" s="277"/>
    </row>
    <row r="56" spans="1:104" x14ac:dyDescent="0.2">
      <c r="E56" s="18" t="str">
        <f xml:space="preserve"> StandardCharges!E235</f>
        <v>Waste: Non-household fixed</v>
      </c>
      <c r="H56" s="80" t="str">
        <f xml:space="preserve"> StandardCharges!H235</f>
        <v>£</v>
      </c>
      <c r="I56" s="298">
        <f t="shared" si="15"/>
        <v>0</v>
      </c>
      <c r="K56" s="19">
        <f xml:space="preserve"> StandardCharges!K235</f>
        <v>0</v>
      </c>
      <c r="L56" s="19">
        <f xml:space="preserve"> StandardCharges!L235</f>
        <v>0</v>
      </c>
      <c r="M56" s="19">
        <f xml:space="preserve"> StandardCharges!M235</f>
        <v>0</v>
      </c>
      <c r="N56" s="19">
        <f xml:space="preserve"> StandardCharges!N235</f>
        <v>0</v>
      </c>
      <c r="O56" s="19">
        <f xml:space="preserve"> StandardCharges!O235</f>
        <v>0</v>
      </c>
      <c r="P56" s="19">
        <f xml:space="preserve"> StandardCharges!P235</f>
        <v>0</v>
      </c>
      <c r="Q56" s="19">
        <f xml:space="preserve"> StandardCharges!Q235</f>
        <v>0</v>
      </c>
      <c r="R56" s="19">
        <f xml:space="preserve"> StandardCharges!R235</f>
        <v>0</v>
      </c>
      <c r="S56" s="19">
        <f xml:space="preserve"> StandardCharges!S235</f>
        <v>0</v>
      </c>
      <c r="T56" s="19">
        <f xml:space="preserve"> StandardCharges!T235</f>
        <v>0</v>
      </c>
      <c r="U56" s="19">
        <f xml:space="preserve"> StandardCharges!U235</f>
        <v>0</v>
      </c>
      <c r="V56" s="19">
        <f xml:space="preserve"> StandardCharges!V235</f>
        <v>0</v>
      </c>
      <c r="W56" s="19">
        <f xml:space="preserve"> StandardCharges!W235</f>
        <v>0</v>
      </c>
      <c r="X56" s="19">
        <f xml:space="preserve"> StandardCharges!X235</f>
        <v>0</v>
      </c>
      <c r="Y56" s="19">
        <f xml:space="preserve"> StandardCharges!Y235</f>
        <v>0</v>
      </c>
      <c r="Z56" s="19">
        <f xml:space="preserve"> StandardCharges!Z235</f>
        <v>0</v>
      </c>
      <c r="AA56" s="19">
        <f xml:space="preserve"> StandardCharges!AA235</f>
        <v>0</v>
      </c>
      <c r="AB56" s="19">
        <f xml:space="preserve"> StandardCharges!AB235</f>
        <v>0</v>
      </c>
      <c r="AC56" s="19">
        <f xml:space="preserve"> StandardCharges!AC235</f>
        <v>0</v>
      </c>
      <c r="AD56" s="19">
        <f xml:space="preserve"> StandardCharges!AD235</f>
        <v>0</v>
      </c>
      <c r="AE56" s="19">
        <f xml:space="preserve"> StandardCharges!AE235</f>
        <v>0</v>
      </c>
      <c r="AF56" s="19">
        <f xml:space="preserve"> StandardCharges!AF235</f>
        <v>0</v>
      </c>
      <c r="AG56" s="19">
        <f xml:space="preserve"> StandardCharges!AG235</f>
        <v>0</v>
      </c>
      <c r="AH56" s="19">
        <f xml:space="preserve"> StandardCharges!AH235</f>
        <v>0</v>
      </c>
      <c r="AI56" s="19">
        <f xml:space="preserve"> StandardCharges!AI235</f>
        <v>0</v>
      </c>
      <c r="AJ56" s="19">
        <f xml:space="preserve"> StandardCharges!AJ235</f>
        <v>0</v>
      </c>
      <c r="AK56" s="19">
        <f xml:space="preserve"> StandardCharges!AK235</f>
        <v>0</v>
      </c>
      <c r="AL56" s="19">
        <f xml:space="preserve"> StandardCharges!AL235</f>
        <v>0</v>
      </c>
      <c r="AM56" s="19">
        <f xml:space="preserve"> StandardCharges!AM235</f>
        <v>0</v>
      </c>
      <c r="AN56" s="19">
        <f xml:space="preserve"> StandardCharges!AN235</f>
        <v>0</v>
      </c>
      <c r="AO56" s="19">
        <f xml:space="preserve"> StandardCharges!AO235</f>
        <v>0</v>
      </c>
      <c r="AP56" s="19">
        <f xml:space="preserve"> StandardCharges!AP235</f>
        <v>0</v>
      </c>
      <c r="AQ56" s="19">
        <f xml:space="preserve"> StandardCharges!AQ235</f>
        <v>0</v>
      </c>
      <c r="AR56" s="19">
        <f xml:space="preserve"> StandardCharges!AR235</f>
        <v>0</v>
      </c>
      <c r="AS56" s="19">
        <f xml:space="preserve"> StandardCharges!AS235</f>
        <v>0</v>
      </c>
      <c r="AT56" s="19">
        <f xml:space="preserve"> StandardCharges!AT235</f>
        <v>0</v>
      </c>
      <c r="AU56" s="19">
        <f xml:space="preserve"> StandardCharges!AU235</f>
        <v>0</v>
      </c>
      <c r="AV56" s="19">
        <f xml:space="preserve"> StandardCharges!AV235</f>
        <v>0</v>
      </c>
      <c r="AW56" s="19">
        <f xml:space="preserve"> StandardCharges!AW235</f>
        <v>0</v>
      </c>
      <c r="AX56" s="19">
        <f xml:space="preserve"> StandardCharges!AX235</f>
        <v>0</v>
      </c>
      <c r="AY56" s="19">
        <f xml:space="preserve"> StandardCharges!AY235</f>
        <v>0</v>
      </c>
      <c r="AZ56" s="19">
        <f xml:space="preserve"> StandardCharges!AZ235</f>
        <v>0</v>
      </c>
      <c r="BA56" s="19">
        <f xml:space="preserve"> StandardCharges!BA235</f>
        <v>0</v>
      </c>
      <c r="BB56" s="19">
        <f xml:space="preserve"> StandardCharges!BB235</f>
        <v>0</v>
      </c>
      <c r="BC56" s="19">
        <f xml:space="preserve"> StandardCharges!BC235</f>
        <v>0</v>
      </c>
      <c r="BD56" s="19">
        <f xml:space="preserve"> StandardCharges!BD235</f>
        <v>0</v>
      </c>
      <c r="BE56" s="19">
        <f xml:space="preserve"> StandardCharges!BE235</f>
        <v>0</v>
      </c>
      <c r="BF56" s="19">
        <f xml:space="preserve"> StandardCharges!BF235</f>
        <v>0</v>
      </c>
      <c r="BG56" s="19">
        <f xml:space="preserve"> StandardCharges!BG235</f>
        <v>0</v>
      </c>
      <c r="BH56" s="19">
        <f xml:space="preserve"> StandardCharges!BH235</f>
        <v>0</v>
      </c>
      <c r="BI56" s="19">
        <f xml:space="preserve"> StandardCharges!BI235</f>
        <v>0</v>
      </c>
      <c r="BJ56" s="19">
        <f xml:space="preserve"> StandardCharges!BJ235</f>
        <v>0</v>
      </c>
      <c r="BK56" s="19">
        <f xml:space="preserve"> StandardCharges!BK235</f>
        <v>0</v>
      </c>
      <c r="BL56" s="19">
        <f xml:space="preserve"> StandardCharges!BL235</f>
        <v>0</v>
      </c>
      <c r="BM56" s="19">
        <f xml:space="preserve"> StandardCharges!BM235</f>
        <v>0</v>
      </c>
      <c r="BN56" s="19">
        <f xml:space="preserve"> StandardCharges!BN235</f>
        <v>0</v>
      </c>
      <c r="BO56" s="19">
        <f xml:space="preserve"> StandardCharges!BO235</f>
        <v>0</v>
      </c>
      <c r="BP56" s="19">
        <f xml:space="preserve"> StandardCharges!BP235</f>
        <v>0</v>
      </c>
      <c r="BQ56" s="19">
        <f xml:space="preserve"> StandardCharges!BQ235</f>
        <v>0</v>
      </c>
      <c r="BR56" s="19">
        <f xml:space="preserve"> StandardCharges!BR235</f>
        <v>0</v>
      </c>
      <c r="BS56" s="19">
        <f xml:space="preserve"> StandardCharges!BS235</f>
        <v>0</v>
      </c>
      <c r="BT56" s="19">
        <f xml:space="preserve"> StandardCharges!BT235</f>
        <v>0</v>
      </c>
      <c r="BU56" s="19">
        <f xml:space="preserve"> StandardCharges!BU235</f>
        <v>0</v>
      </c>
      <c r="BV56" s="19">
        <f xml:space="preserve"> StandardCharges!BV235</f>
        <v>0</v>
      </c>
      <c r="BW56" s="19">
        <f xml:space="preserve"> StandardCharges!BW235</f>
        <v>0</v>
      </c>
      <c r="BX56" s="19">
        <f xml:space="preserve"> StandardCharges!BX235</f>
        <v>0</v>
      </c>
      <c r="BY56" s="19">
        <f xml:space="preserve"> StandardCharges!BY235</f>
        <v>0</v>
      </c>
      <c r="BZ56" s="19">
        <f xml:space="preserve"> StandardCharges!BZ235</f>
        <v>0</v>
      </c>
      <c r="CA56" s="19">
        <f xml:space="preserve"> StandardCharges!CA235</f>
        <v>0</v>
      </c>
      <c r="CB56" s="19">
        <f xml:space="preserve"> StandardCharges!CB235</f>
        <v>0</v>
      </c>
      <c r="CC56" s="19">
        <f xml:space="preserve"> StandardCharges!CC235</f>
        <v>0</v>
      </c>
      <c r="CD56" s="19">
        <f xml:space="preserve"> StandardCharges!CD235</f>
        <v>0</v>
      </c>
      <c r="CE56" s="19">
        <f xml:space="preserve"> StandardCharges!CE235</f>
        <v>0</v>
      </c>
      <c r="CF56" s="19">
        <f xml:space="preserve"> StandardCharges!CF235</f>
        <v>0</v>
      </c>
      <c r="CG56" s="19">
        <f xml:space="preserve"> StandardCharges!CG235</f>
        <v>0</v>
      </c>
      <c r="CH56" s="19">
        <f xml:space="preserve"> StandardCharges!CH235</f>
        <v>0</v>
      </c>
      <c r="CI56" s="19">
        <f xml:space="preserve"> StandardCharges!CI235</f>
        <v>0</v>
      </c>
      <c r="CJ56" s="19">
        <f xml:space="preserve"> StandardCharges!CJ235</f>
        <v>0</v>
      </c>
      <c r="CK56" s="19">
        <f xml:space="preserve"> StandardCharges!CK235</f>
        <v>0</v>
      </c>
      <c r="CL56" s="19">
        <f xml:space="preserve"> StandardCharges!CL235</f>
        <v>0</v>
      </c>
      <c r="CM56" s="19">
        <f xml:space="preserve"> StandardCharges!CM235</f>
        <v>0</v>
      </c>
      <c r="CN56" s="19">
        <f xml:space="preserve"> StandardCharges!CN235</f>
        <v>0</v>
      </c>
      <c r="CO56" s="19">
        <f xml:space="preserve"> StandardCharges!CO235</f>
        <v>0</v>
      </c>
      <c r="CP56" s="277"/>
      <c r="CQ56" s="277" t="s">
        <v>450</v>
      </c>
      <c r="CR56" s="277"/>
      <c r="CS56" s="277"/>
      <c r="CT56" s="277"/>
      <c r="CU56" s="376"/>
      <c r="CV56" s="277"/>
      <c r="CW56" s="277"/>
      <c r="CX56" s="277"/>
      <c r="CY56" s="277"/>
      <c r="CZ56" s="277"/>
    </row>
    <row r="57" spans="1:104" x14ac:dyDescent="0.2">
      <c r="E57" s="18" t="str">
        <f xml:space="preserve"> StandardCharges!E$168</f>
        <v>Standing charges</v>
      </c>
      <c r="F57" s="18">
        <f>StandardCharges!F80</f>
        <v>0</v>
      </c>
      <c r="G57" s="18"/>
      <c r="H57" s="80" t="str">
        <f xml:space="preserve"> StandardCharges!H$168</f>
        <v>£</v>
      </c>
      <c r="I57" s="298">
        <f xml:space="preserve"> SUMPRODUCT( $K$12:$CO$12, $K57:$CO57 )</f>
        <v>1322.9355680941242</v>
      </c>
      <c r="J57" s="18"/>
      <c r="K57" s="373">
        <f xml:space="preserve"> StandardCharges!K$202</f>
        <v>169.24999999999994</v>
      </c>
      <c r="L57" s="373">
        <f xml:space="preserve"> StandardCharges!L$202</f>
        <v>300.01666666666671</v>
      </c>
      <c r="M57" s="373">
        <f xml:space="preserve"> StandardCharges!M$202</f>
        <v>166.99199999999999</v>
      </c>
      <c r="N57" s="373">
        <f xml:space="preserve"> StandardCharges!N$202</f>
        <v>34.496000000000009</v>
      </c>
      <c r="O57" s="373">
        <f xml:space="preserve"> StandardCharges!O$202</f>
        <v>35.280000000000008</v>
      </c>
      <c r="P57" s="373">
        <f xml:space="preserve"> StandardCharges!P$202</f>
        <v>36.064000000000007</v>
      </c>
      <c r="Q57" s="373">
        <f xml:space="preserve"> StandardCharges!Q$202</f>
        <v>36.847999999999999</v>
      </c>
      <c r="R57" s="373">
        <f xml:space="preserve"> StandardCharges!R$202</f>
        <v>37.631999999999991</v>
      </c>
      <c r="S57" s="373">
        <f xml:space="preserve"> StandardCharges!S$202</f>
        <v>38.415999999999997</v>
      </c>
      <c r="T57" s="373">
        <f xml:space="preserve"> StandardCharges!T$202</f>
        <v>39.184197265795945</v>
      </c>
      <c r="U57" s="373">
        <f xml:space="preserve"> StandardCharges!U$202</f>
        <v>39.967756022615831</v>
      </c>
      <c r="V57" s="373">
        <f xml:space="preserve"> StandardCharges!V$202</f>
        <v>40.766983451202179</v>
      </c>
      <c r="W57" s="373">
        <f xml:space="preserve"> StandardCharges!W$202</f>
        <v>41.582192874930882</v>
      </c>
      <c r="X57" s="373">
        <f xml:space="preserve"> StandardCharges!X$202</f>
        <v>42.413703882644377</v>
      </c>
      <c r="Y57" s="373">
        <f xml:space="preserve"> StandardCharges!Y$202</f>
        <v>43.261842453940858</v>
      </c>
      <c r="Z57" s="373">
        <f xml:space="preserve"> StandardCharges!Z$202</f>
        <v>44.126941086969076</v>
      </c>
      <c r="AA57" s="373">
        <f xml:space="preserve"> StandardCharges!AA$202</f>
        <v>45.009338928778448</v>
      </c>
      <c r="AB57" s="373">
        <f xml:space="preserve"> StandardCharges!AB$202</f>
        <v>45.909381908275812</v>
      </c>
      <c r="AC57" s="373">
        <f xml:space="preserve"> StandardCharges!AC$202</f>
        <v>46.827422871840952</v>
      </c>
      <c r="AD57" s="373">
        <f xml:space="preserve"> StandardCharges!AD$202</f>
        <v>47.763821721654018</v>
      </c>
      <c r="AE57" s="373">
        <f xml:space="preserve"> StandardCharges!AE$202</f>
        <v>48.718945556788846</v>
      </c>
      <c r="AF57" s="373">
        <f xml:space="preserve"> StandardCharges!AF$202</f>
        <v>49.693168817127919</v>
      </c>
      <c r="AG57" s="373">
        <f xml:space="preserve"> StandardCharges!AG$202</f>
        <v>50.686873430155131</v>
      </c>
      <c r="AH57" s="373">
        <f xml:space="preserve"> StandardCharges!AH$202</f>
        <v>51.700448960683829</v>
      </c>
      <c r="AI57" s="373">
        <f xml:space="preserve"> StandardCharges!AI$202</f>
        <v>52.734292763578971</v>
      </c>
      <c r="AJ57" s="373">
        <f xml:space="preserve"> StandardCharges!AJ$202</f>
        <v>53.788810139533382</v>
      </c>
      <c r="AK57" s="373">
        <f xml:space="preserve"> StandardCharges!AK$202</f>
        <v>54.864414493958769</v>
      </c>
      <c r="AL57" s="373">
        <f xml:space="preserve"> StandardCharges!AL$202</f>
        <v>55.961527499054412</v>
      </c>
      <c r="AM57" s="373">
        <f xml:space="preserve"> StandardCharges!AM$202</f>
        <v>57.080579259116305</v>
      </c>
      <c r="AN57" s="373">
        <f xml:space="preserve"> StandardCharges!AN$202</f>
        <v>58.222008479152308</v>
      </c>
      <c r="AO57" s="373">
        <f xml:space="preserve"> StandardCharges!AO$202</f>
        <v>59.386262636868686</v>
      </c>
      <c r="AP57" s="373">
        <f xml:space="preserve"> StandardCharges!AP$202</f>
        <v>60.573798158096324</v>
      </c>
      <c r="AQ57" s="373">
        <f xml:space="preserve"> StandardCharges!AQ$202</f>
        <v>61.785080595724551</v>
      </c>
      <c r="AR57" s="373">
        <f xml:space="preserve"> StandardCharges!AR$202</f>
        <v>63.020584812212945</v>
      </c>
      <c r="AS57" s="373">
        <f xml:space="preserve"> StandardCharges!AS$202</f>
        <v>64.28079516575319</v>
      </c>
      <c r="AT57" s="373">
        <f xml:space="preserve"> StandardCharges!AT$202</f>
        <v>65.566205700153446</v>
      </c>
      <c r="AU57" s="373">
        <f xml:space="preserve"> StandardCharges!AU$202</f>
        <v>66.877320338519567</v>
      </c>
      <c r="AV57" s="373">
        <f xml:space="preserve"> StandardCharges!AV$202</f>
        <v>68.214653080809484</v>
      </c>
      <c r="AW57" s="373">
        <f xml:space="preserve"> StandardCharges!AW$202</f>
        <v>69.578728205338237</v>
      </c>
      <c r="AX57" s="373">
        <f xml:space="preserve"> StandardCharges!AX$202</f>
        <v>70.970080474312113</v>
      </c>
      <c r="AY57" s="373">
        <f xml:space="preserve"> StandardCharges!AY$202</f>
        <v>72.389255343472968</v>
      </c>
      <c r="AZ57" s="373">
        <f xml:space="preserve"> StandardCharges!AZ$202</f>
        <v>73.836809175934988</v>
      </c>
      <c r="BA57" s="373">
        <f xml:space="preserve"> StandardCharges!BA$202</f>
        <v>75.313309460296963</v>
      </c>
      <c r="BB57" s="373">
        <f xml:space="preserve"> StandardCharges!BB$202</f>
        <v>76.819335033116715</v>
      </c>
      <c r="BC57" s="373">
        <f xml:space="preserve"> StandardCharges!BC$202</f>
        <v>78.355476305833875</v>
      </c>
      <c r="BD57" s="373">
        <f xml:space="preserve"> StandardCharges!BD$202</f>
        <v>79.922335496230616</v>
      </c>
      <c r="BE57" s="373">
        <f xml:space="preserve"> StandardCharges!BE$202</f>
        <v>81.520526864520633</v>
      </c>
      <c r="BF57" s="373">
        <f xml:space="preserve"> StandardCharges!BF$202</f>
        <v>83.150676954159579</v>
      </c>
      <c r="BG57" s="373">
        <f xml:space="preserve"> StandardCharges!BG$202</f>
        <v>84.813424837470336</v>
      </c>
      <c r="BH57" s="373">
        <f xml:space="preserve"> StandardCharges!BH$202</f>
        <v>86.509422366180644</v>
      </c>
      <c r="BI57" s="373">
        <f xml:space="preserve"> StandardCharges!BI$202</f>
        <v>88.239334426970046</v>
      </c>
      <c r="BJ57" s="373">
        <f xml:space="preserve"> StandardCharges!BJ$202</f>
        <v>90.003839202127622</v>
      </c>
      <c r="BK57" s="373">
        <f xml:space="preserve"> StandardCharges!BK$202</f>
        <v>91.803628435421331</v>
      </c>
      <c r="BL57" s="373">
        <f xml:space="preserve"> StandardCharges!BL$202</f>
        <v>93.639407703284647</v>
      </c>
      <c r="BM57" s="373">
        <f xml:space="preserve"> StandardCharges!BM$202</f>
        <v>95.511896691425378</v>
      </c>
      <c r="BN57" s="373">
        <f xml:space="preserve"> StandardCharges!BN$202</f>
        <v>97.421829476966224</v>
      </c>
      <c r="BO57" s="373">
        <f xml:space="preserve"> StandardCharges!BO$202</f>
        <v>99.369954816227079</v>
      </c>
      <c r="BP57" s="373">
        <f xml:space="preserve"> StandardCharges!BP$202</f>
        <v>101.35703643826196</v>
      </c>
      <c r="BQ57" s="373">
        <f xml:space="preserve"> StandardCharges!BQ$202</f>
        <v>103.38385334426603</v>
      </c>
      <c r="BR57" s="373">
        <f xml:space="preserve"> StandardCharges!BR$202</f>
        <v>105.45120011296954</v>
      </c>
      <c r="BS57" s="373">
        <f xml:space="preserve"> StandardCharges!BS$202</f>
        <v>107.55988721213872</v>
      </c>
      <c r="BT57" s="373">
        <f xml:space="preserve"> StandardCharges!BT$202</f>
        <v>109.71074131630587</v>
      </c>
      <c r="BU57" s="373">
        <f xml:space="preserve"> StandardCharges!BU$202</f>
        <v>111.9046056308527</v>
      </c>
      <c r="BV57" s="373">
        <f xml:space="preserve"> StandardCharges!BV$202</f>
        <v>114.14234022257475</v>
      </c>
      <c r="BW57" s="373">
        <f xml:space="preserve"> StandardCharges!BW$202</f>
        <v>116.42482235685561</v>
      </c>
      <c r="BX57" s="373">
        <f xml:space="preserve"> StandardCharges!BX$202</f>
        <v>118.75294684158371</v>
      </c>
      <c r="BY57" s="373">
        <f xml:space="preserve"> StandardCharges!BY$202</f>
        <v>121.12762637794648</v>
      </c>
      <c r="BZ57" s="373">
        <f xml:space="preserve"> StandardCharges!BZ$202</f>
        <v>123.54979191823938</v>
      </c>
      <c r="CA57" s="373">
        <f xml:space="preserve"> StandardCharges!CA$202</f>
        <v>126.02039303082917</v>
      </c>
      <c r="CB57" s="373">
        <f xml:space="preserve"> StandardCharges!CB$202</f>
        <v>128.54039827241627</v>
      </c>
      <c r="CC57" s="373">
        <f xml:space="preserve"> StandardCharges!CC$202</f>
        <v>131.11079556774092</v>
      </c>
      <c r="CD57" s="373">
        <f xml:space="preserve"> StandardCharges!CD$202</f>
        <v>133.73259259688169</v>
      </c>
      <c r="CE57" s="373">
        <f xml:space="preserve"> StandardCharges!CE$202</f>
        <v>136.40681719029914</v>
      </c>
      <c r="CF57" s="373">
        <f xml:space="preserve"> StandardCharges!CF$202</f>
        <v>139.13451773177968</v>
      </c>
      <c r="CG57" s="373">
        <f xml:space="preserve"> StandardCharges!CG$202</f>
        <v>141.91676356943563</v>
      </c>
      <c r="CH57" s="373">
        <f xml:space="preserve"> StandardCharges!CH$202</f>
        <v>144.75464543492521</v>
      </c>
      <c r="CI57" s="373">
        <f xml:space="preserve"> StandardCharges!CI$202</f>
        <v>147.64927587105518</v>
      </c>
      <c r="CJ57" s="373">
        <f xml:space="preserve"> StandardCharges!CJ$202</f>
        <v>150.60178966793396</v>
      </c>
      <c r="CK57" s="373">
        <f xml:space="preserve"> StandardCharges!CK$202</f>
        <v>153.6133443078466</v>
      </c>
      <c r="CL57" s="373">
        <f xml:space="preserve"> StandardCharges!CL$202</f>
        <v>156.68512041902571</v>
      </c>
      <c r="CM57" s="373">
        <f xml:space="preserve"> StandardCharges!CM$202</f>
        <v>159.81832223849688</v>
      </c>
      <c r="CN57" s="373">
        <f xml:space="preserve"> StandardCharges!CN$202</f>
        <v>163.01417808417861</v>
      </c>
      <c r="CO57" s="373">
        <f xml:space="preserve"> StandardCharges!CO$202</f>
        <v>166.27394083642349</v>
      </c>
      <c r="CP57" s="296"/>
      <c r="CQ57" s="277" t="s">
        <v>455</v>
      </c>
      <c r="CR57" s="277"/>
      <c r="CS57" s="277"/>
      <c r="CT57" s="277"/>
      <c r="CU57" s="376"/>
      <c r="CV57" s="277"/>
      <c r="CW57" s="277"/>
      <c r="CX57" s="277"/>
      <c r="CY57" s="277"/>
      <c r="CZ57" s="277"/>
    </row>
    <row r="58" spans="1:104" x14ac:dyDescent="0.2">
      <c r="E58" s="18" t="str">
        <f xml:space="preserve"> StandardCharges!E236</f>
        <v>Waste Water: volumetric charges</v>
      </c>
      <c r="H58" s="80" t="str">
        <f xml:space="preserve"> StandardCharges!H236</f>
        <v>£</v>
      </c>
      <c r="I58" s="298">
        <f t="shared" si="15"/>
        <v>217230.52068370284</v>
      </c>
      <c r="K58" s="54">
        <f xml:space="preserve"> StandardCharges!K236</f>
        <v>2107.479198262231</v>
      </c>
      <c r="L58" s="19">
        <f xml:space="preserve"> StandardCharges!L236</f>
        <v>7030.4001092780481</v>
      </c>
      <c r="M58" s="19">
        <f xml:space="preserve"> StandardCharges!M236</f>
        <v>6904.922666149474</v>
      </c>
      <c r="N58" s="19">
        <f xml:space="preserve"> StandardCharges!N236</f>
        <v>8601.7003749972755</v>
      </c>
      <c r="O58" s="19">
        <f xml:space="preserve"> StandardCharges!O236</f>
        <v>9833.2650253142401</v>
      </c>
      <c r="P58" s="19">
        <f xml:space="preserve"> StandardCharges!P236</f>
        <v>10366.722741906269</v>
      </c>
      <c r="Q58" s="19">
        <f xml:space="preserve"> StandardCharges!Q236</f>
        <v>10406.95117192129</v>
      </c>
      <c r="R58" s="19">
        <f xml:space="preserve"> StandardCharges!R236</f>
        <v>10624.615712895409</v>
      </c>
      <c r="S58" s="19">
        <f xml:space="preserve"> StandardCharges!S236</f>
        <v>10873.425797166392</v>
      </c>
      <c r="T58" s="19">
        <f xml:space="preserve"> StandardCharges!T236</f>
        <v>11060.556678895056</v>
      </c>
      <c r="U58" s="19">
        <f xml:space="preserve"> StandardCharges!U236</f>
        <v>11281.732475409739</v>
      </c>
      <c r="V58" s="19">
        <f xml:space="preserve"> StandardCharges!V236</f>
        <v>11507.331081226361</v>
      </c>
      <c r="W58" s="19">
        <f xml:space="preserve"> StandardCharges!W236</f>
        <v>11769.598310834603</v>
      </c>
      <c r="X58" s="19">
        <f xml:space="preserve"> StandardCharges!X236</f>
        <v>11972.152257546837</v>
      </c>
      <c r="Y58" s="19">
        <f xml:space="preserve"> StandardCharges!Y236</f>
        <v>12211.557053203334</v>
      </c>
      <c r="Z58" s="19">
        <f xml:space="preserve"> StandardCharges!Z236</f>
        <v>12455.749179905279</v>
      </c>
      <c r="AA58" s="19">
        <f xml:space="preserve"> StandardCharges!AA236</f>
        <v>12739.632106975869</v>
      </c>
      <c r="AB58" s="19">
        <f xml:space="preserve"> StandardCharges!AB236</f>
        <v>12958.880266070171</v>
      </c>
      <c r="AC58" s="19">
        <f xml:space="preserve"> StandardCharges!AC236</f>
        <v>13218.016469427415</v>
      </c>
      <c r="AD58" s="19">
        <f xml:space="preserve"> StandardCharges!AD236</f>
        <v>13482.334568944803</v>
      </c>
      <c r="AE58" s="19">
        <f xml:space="preserve"> StandardCharges!AE236</f>
        <v>13789.614728965349</v>
      </c>
      <c r="AF58" s="19">
        <f xml:space="preserve"> StandardCharges!AF236</f>
        <v>14026.933014027105</v>
      </c>
      <c r="AG58" s="19">
        <f xml:space="preserve"> StandardCharges!AG236</f>
        <v>14307.426860051633</v>
      </c>
      <c r="AH58" s="19">
        <f xml:space="preserve"> StandardCharges!AH236</f>
        <v>14593.529686854716</v>
      </c>
      <c r="AI58" s="19">
        <f xml:space="preserve"> StandardCharges!AI236</f>
        <v>14926.135446970653</v>
      </c>
      <c r="AJ58" s="19">
        <f xml:space="preserve"> StandardCharges!AJ236</f>
        <v>15183.013172454466</v>
      </c>
      <c r="AK58" s="19">
        <f xml:space="preserve"> StandardCharges!AK236</f>
        <v>15486.624928119376</v>
      </c>
      <c r="AL58" s="19">
        <f xml:space="preserve"> StandardCharges!AL236</f>
        <v>15796.307948896876</v>
      </c>
      <c r="AM58" s="19">
        <f xml:space="preserve"> StandardCharges!AM236</f>
        <v>16156.326609570915</v>
      </c>
      <c r="AN58" s="19">
        <f xml:space="preserve"> StandardCharges!AN236</f>
        <v>16434.37583714124</v>
      </c>
      <c r="AO58" s="19">
        <f xml:space="preserve"> StandardCharges!AO236</f>
        <v>16763.0108481563</v>
      </c>
      <c r="AP58" s="19">
        <f xml:space="preserve"> StandardCharges!AP236</f>
        <v>17098.217509444854</v>
      </c>
      <c r="AQ58" s="19">
        <f xml:space="preserve"> StandardCharges!AQ236</f>
        <v>17487.908403518224</v>
      </c>
      <c r="AR58" s="19">
        <f xml:space="preserve"> StandardCharges!AR236</f>
        <v>17788.874058702379</v>
      </c>
      <c r="AS58" s="19">
        <f xml:space="preserve"> StandardCharges!AS236</f>
        <v>18144.594706700176</v>
      </c>
      <c r="AT58" s="19">
        <f xml:space="preserve"> StandardCharges!AT236</f>
        <v>18507.428631175975</v>
      </c>
      <c r="AU58" s="19">
        <f xml:space="preserve"> StandardCharges!AU236</f>
        <v>18929.237302535905</v>
      </c>
      <c r="AV58" s="19">
        <f xml:space="preserve"> StandardCharges!AV236</f>
        <v>19255.008125177439</v>
      </c>
      <c r="AW58" s="19">
        <f xml:space="preserve"> StandardCharges!AW236</f>
        <v>19640.046770394016</v>
      </c>
      <c r="AX58" s="19">
        <f xml:space="preserve"> StandardCharges!AX236</f>
        <v>20032.784958365726</v>
      </c>
      <c r="AY58" s="19">
        <f xml:space="preserve"> StandardCharges!AY236</f>
        <v>20489.358509198883</v>
      </c>
      <c r="AZ58" s="19">
        <f xml:space="preserve"> StandardCharges!AZ236</f>
        <v>20841.978906431952</v>
      </c>
      <c r="BA58" s="19">
        <f xml:space="preserve"> StandardCharges!BA236</f>
        <v>21258.751897105045</v>
      </c>
      <c r="BB58" s="19">
        <f xml:space="preserve"> StandardCharges!BB236</f>
        <v>21683.85901605523</v>
      </c>
      <c r="BC58" s="19">
        <f xml:space="preserve"> StandardCharges!BC236</f>
        <v>22178.062719000267</v>
      </c>
      <c r="BD58" s="19">
        <f xml:space="preserve"> StandardCharges!BD236</f>
        <v>22559.745595129487</v>
      </c>
      <c r="BE58" s="19">
        <f xml:space="preserve"> StandardCharges!BE236</f>
        <v>23010.868431531773</v>
      </c>
      <c r="BF58" s="19">
        <f xml:space="preserve"> StandardCharges!BF236</f>
        <v>23471.012283382384</v>
      </c>
      <c r="BG58" s="19">
        <f xml:space="preserve"> StandardCharges!BG236</f>
        <v>24005.947562832756</v>
      </c>
      <c r="BH58" s="19">
        <f xml:space="preserve"> StandardCharges!BH236</f>
        <v>24419.088206633867</v>
      </c>
      <c r="BI58" s="19">
        <f xml:space="preserve"> StandardCharges!BI236</f>
        <v>24907.391954904531</v>
      </c>
      <c r="BJ58" s="19">
        <f xml:space="preserve"> StandardCharges!BJ236</f>
        <v>25405.460218072632</v>
      </c>
      <c r="BK58" s="19">
        <f xml:space="preserve"> StandardCharges!BK236</f>
        <v>25984.484113473256</v>
      </c>
      <c r="BL58" s="19">
        <f xml:space="preserve"> StandardCharges!BL236</f>
        <v>26431.675230065586</v>
      </c>
      <c r="BM58" s="19">
        <f xml:space="preserve"> StandardCharges!BM236</f>
        <v>26960.224288846886</v>
      </c>
      <c r="BN58" s="19">
        <f xml:space="preserve"> StandardCharges!BN236</f>
        <v>27499.342640157214</v>
      </c>
      <c r="BO58" s="19">
        <f xml:space="preserve"> StandardCharges!BO236</f>
        <v>28126.088873438734</v>
      </c>
      <c r="BP58" s="19">
        <f xml:space="preserve"> StandardCharges!BP236</f>
        <v>28610.13685506352</v>
      </c>
      <c r="BQ58" s="19">
        <f xml:space="preserve"> StandardCharges!BQ236</f>
        <v>29182.248186438668</v>
      </c>
      <c r="BR58" s="19">
        <f xml:space="preserve"> StandardCharges!BR236</f>
        <v>29765.79991661882</v>
      </c>
      <c r="BS58" s="19">
        <f xml:space="preserve"> StandardCharges!BS236</f>
        <v>30444.201695980231</v>
      </c>
      <c r="BT58" s="19">
        <f xml:space="preserve"> StandardCharges!BT236</f>
        <v>30968.144233793726</v>
      </c>
      <c r="BU58" s="19">
        <f xml:space="preserve"> StandardCharges!BU236</f>
        <v>31587.408179211641</v>
      </c>
      <c r="BV58" s="19">
        <f xml:space="preserve"> StandardCharges!BV236</f>
        <v>32219.055425068858</v>
      </c>
      <c r="BW58" s="19">
        <f xml:space="preserve"> StandardCharges!BW236</f>
        <v>32953.370128216076</v>
      </c>
      <c r="BX58" s="19">
        <f xml:space="preserve"> StandardCharges!BX236</f>
        <v>33520.49527562187</v>
      </c>
      <c r="BY58" s="19">
        <f xml:space="preserve"> StandardCharges!BY236</f>
        <v>34190.79808744137</v>
      </c>
      <c r="BZ58" s="19">
        <f xml:space="preserve"> StandardCharges!BZ236</f>
        <v>34874.50481396557</v>
      </c>
      <c r="CA58" s="19">
        <f xml:space="preserve"> StandardCharges!CA236</f>
        <v>35669.340705707669</v>
      </c>
      <c r="CB58" s="19">
        <f xml:space="preserve"> StandardCharges!CB236</f>
        <v>36283.207512862267</v>
      </c>
      <c r="CC58" s="19">
        <f xml:space="preserve"> StandardCharges!CC236</f>
        <v>37008.755742914531</v>
      </c>
      <c r="CD58" s="19">
        <f xml:space="preserve"> StandardCharges!CD236</f>
        <v>37748.812619534096</v>
      </c>
      <c r="CE58" s="19">
        <f xml:space="preserve"> StandardCharges!CE236</f>
        <v>38609.157771406688</v>
      </c>
      <c r="CF58" s="19">
        <f xml:space="preserve"> StandardCharges!CF236</f>
        <v>39273.618620392037</v>
      </c>
      <c r="CG58" s="19">
        <f xml:space="preserve"> StandardCharges!CG236</f>
        <v>40058.965518614088</v>
      </c>
      <c r="CH58" s="19">
        <f xml:space="preserve"> StandardCharges!CH236</f>
        <v>40860.016845717713</v>
      </c>
      <c r="CI58" s="19">
        <f xml:space="preserve"> StandardCharges!CI236</f>
        <v>41791.270439120919</v>
      </c>
      <c r="CJ58" s="19">
        <f xml:space="preserve"> StandardCharges!CJ236</f>
        <v>42510.495219950491</v>
      </c>
      <c r="CK58" s="19">
        <f xml:space="preserve"> StandardCharges!CK236</f>
        <v>43360.569308757178</v>
      </c>
      <c r="CL58" s="19">
        <f xml:space="preserve"> StandardCharges!CL236</f>
        <v>44227.642163462056</v>
      </c>
      <c r="CM58" s="19">
        <f xml:space="preserve"> StandardCharges!CM236</f>
        <v>45112.053705074228</v>
      </c>
      <c r="CN58" s="19">
        <f xml:space="preserve"> StandardCharges!CN236</f>
        <v>46014.150651936936</v>
      </c>
      <c r="CO58" s="19">
        <f xml:space="preserve"> StandardCharges!CO236</f>
        <v>46934.286655652591</v>
      </c>
      <c r="CP58" s="277"/>
      <c r="CQ58" s="277"/>
      <c r="CR58" s="277"/>
      <c r="CS58" s="277"/>
      <c r="CT58" s="277"/>
      <c r="CU58" s="376"/>
      <c r="CV58" s="277"/>
      <c r="CW58" s="277"/>
      <c r="CX58" s="277"/>
      <c r="CY58" s="277"/>
      <c r="CZ58" s="277"/>
    </row>
    <row r="59" spans="1:104" x14ac:dyDescent="0.2">
      <c r="E59" s="18" t="str">
        <f xml:space="preserve"> StandardCharges!E237</f>
        <v>Surface water</v>
      </c>
      <c r="H59" s="80" t="str">
        <f xml:space="preserve"> StandardCharges!H237</f>
        <v>£</v>
      </c>
      <c r="I59" s="298">
        <f t="shared" si="15"/>
        <v>45662.617383995435</v>
      </c>
      <c r="K59" s="54">
        <f xml:space="preserve"> StandardCharges!K237</f>
        <v>961.60624999999993</v>
      </c>
      <c r="L59" s="19">
        <f xml:space="preserve"> StandardCharges!L237</f>
        <v>2855.7983333333341</v>
      </c>
      <c r="M59" s="19">
        <f xml:space="preserve"> StandardCharges!M237</f>
        <v>2705.5252</v>
      </c>
      <c r="N59" s="19">
        <f xml:space="preserve"> StandardCharges!N237</f>
        <v>2571.4808000000007</v>
      </c>
      <c r="O59" s="19">
        <f xml:space="preserve"> StandardCharges!O237</f>
        <v>2449.3728000000006</v>
      </c>
      <c r="P59" s="19">
        <f xml:space="preserve"> StandardCharges!P237</f>
        <v>2333.5367999999999</v>
      </c>
      <c r="Q59" s="19">
        <f xml:space="preserve"> StandardCharges!Q237</f>
        <v>2223.7768000000001</v>
      </c>
      <c r="R59" s="19">
        <f xml:space="preserve"> StandardCharges!R237</f>
        <v>2119.5047999999997</v>
      </c>
      <c r="S59" s="19">
        <f xml:space="preserve"> StandardCharges!S237</f>
        <v>2019.7603999999994</v>
      </c>
      <c r="T59" s="19">
        <f xml:space="preserve"> StandardCharges!T237</f>
        <v>2060.1491551239828</v>
      </c>
      <c r="U59" s="19">
        <f xml:space="preserve"> StandardCharges!U237</f>
        <v>2101.3455563135399</v>
      </c>
      <c r="V59" s="19">
        <f xml:space="preserve"> StandardCharges!V237</f>
        <v>2143.3657539096598</v>
      </c>
      <c r="W59" s="19">
        <f xml:space="preserve"> StandardCharges!W237</f>
        <v>2186.226221208547</v>
      </c>
      <c r="X59" s="19">
        <f xml:space="preserve"> StandardCharges!X237</f>
        <v>2229.9437609197043</v>
      </c>
      <c r="Y59" s="19">
        <f xml:space="preserve"> StandardCharges!Y237</f>
        <v>2274.535511753139</v>
      </c>
      <c r="Z59" s="19">
        <f xml:space="preserve"> StandardCharges!Z237</f>
        <v>2320.0189551383041</v>
      </c>
      <c r="AA59" s="19">
        <f xml:space="preserve"> StandardCharges!AA237</f>
        <v>2366.4119220773928</v>
      </c>
      <c r="AB59" s="19">
        <f xml:space="preserve"> StandardCharges!AB237</f>
        <v>2413.7326001356705</v>
      </c>
      <c r="AC59" s="19">
        <f xml:space="preserve"> StandardCharges!AC237</f>
        <v>2461.9995405716013</v>
      </c>
      <c r="AD59" s="19">
        <f xml:space="preserve"> StandardCharges!AD237</f>
        <v>2511.2316656095541</v>
      </c>
      <c r="AE59" s="19">
        <f xml:space="preserve"> StandardCharges!AE237</f>
        <v>2561.4482758579256</v>
      </c>
      <c r="AF59" s="19">
        <f xml:space="preserve"> StandardCharges!AF237</f>
        <v>2612.6690578756206</v>
      </c>
      <c r="AG59" s="19">
        <f xml:space="preserve"> StandardCharges!AG237</f>
        <v>2664.9140918898256</v>
      </c>
      <c r="AH59" s="19">
        <f xml:space="preserve"> StandardCharges!AH237</f>
        <v>2718.2038596681173</v>
      </c>
      <c r="AI59" s="19">
        <f xml:space="preserve"> StandardCharges!AI237</f>
        <v>2772.5592525479851</v>
      </c>
      <c r="AJ59" s="19">
        <f xml:space="preserve"> StandardCharges!AJ237</f>
        <v>2828.0015796269272</v>
      </c>
      <c r="AK59" s="19">
        <f xml:space="preserve"> StandardCharges!AK237</f>
        <v>2884.5525761163058</v>
      </c>
      <c r="AL59" s="19">
        <f xml:space="preserve"> StandardCharges!AL237</f>
        <v>2942.2344118622759</v>
      </c>
      <c r="AM59" s="19">
        <f xml:space="preserve"> StandardCharges!AM237</f>
        <v>3001.0697000370806</v>
      </c>
      <c r="AN59" s="19">
        <f xml:space="preserve"> StandardCharges!AN237</f>
        <v>3061.0815060041677</v>
      </c>
      <c r="AO59" s="19">
        <f xml:space="preserve"> StandardCharges!AO237</f>
        <v>3122.2933563605529</v>
      </c>
      <c r="AP59" s="19">
        <f xml:space="preserve"> StandardCharges!AP237</f>
        <v>3184.7292481600361</v>
      </c>
      <c r="AQ59" s="19">
        <f xml:space="preserve"> StandardCharges!AQ237</f>
        <v>3248.4136583208274</v>
      </c>
      <c r="AR59" s="19">
        <f xml:space="preserve"> StandardCharges!AR237</f>
        <v>3313.3715532212927</v>
      </c>
      <c r="AS59" s="19">
        <f xml:space="preserve"> StandardCharges!AS237</f>
        <v>3379.6283984876036</v>
      </c>
      <c r="AT59" s="19">
        <f xml:space="preserve"> StandardCharges!AT237</f>
        <v>3447.2101689770989</v>
      </c>
      <c r="AU59" s="19">
        <f xml:space="preserve"> StandardCharges!AU237</f>
        <v>3516.143358961278</v>
      </c>
      <c r="AV59" s="19">
        <f xml:space="preserve"> StandardCharges!AV237</f>
        <v>3586.454992512417</v>
      </c>
      <c r="AW59" s="19">
        <f xml:space="preserve"> StandardCharges!AW237</f>
        <v>3658.1726340979089</v>
      </c>
      <c r="AX59" s="19">
        <f xml:space="preserve"> StandardCharges!AX237</f>
        <v>3731.3243993864239</v>
      </c>
      <c r="AY59" s="19">
        <f xml:space="preserve"> StandardCharges!AY237</f>
        <v>3805.9389662701774</v>
      </c>
      <c r="AZ59" s="19">
        <f xml:space="preserve"> StandardCharges!AZ237</f>
        <v>3882.0455861076166</v>
      </c>
      <c r="BA59" s="19">
        <f xml:space="preserve"> StandardCharges!BA237</f>
        <v>3959.6740951908896</v>
      </c>
      <c r="BB59" s="19">
        <f xml:space="preserve"> StandardCharges!BB237</f>
        <v>4038.8549264426765</v>
      </c>
      <c r="BC59" s="19">
        <f xml:space="preserve"> StandardCharges!BC237</f>
        <v>4119.6191213468755</v>
      </c>
      <c r="BD59" s="19">
        <f xml:space="preserve"> StandardCharges!BD237</f>
        <v>4201.9983421178922</v>
      </c>
      <c r="BE59" s="19">
        <f xml:space="preserve"> StandardCharges!BE237</f>
        <v>4286.0248841132598</v>
      </c>
      <c r="BF59" s="19">
        <f xml:space="preserve"> StandardCharges!BF237</f>
        <v>4371.7316884944858</v>
      </c>
      <c r="BG59" s="19">
        <f xml:space="preserve"> StandardCharges!BG237</f>
        <v>4459.1523551410637</v>
      </c>
      <c r="BH59" s="19">
        <f xml:space="preserve"> StandardCharges!BH237</f>
        <v>4548.3211558227304</v>
      </c>
      <c r="BI59" s="19">
        <f xml:space="preserve"> StandardCharges!BI237</f>
        <v>4639.2730476351217</v>
      </c>
      <c r="BJ59" s="19">
        <f xml:space="preserve"> StandardCharges!BJ237</f>
        <v>4732.043686704108</v>
      </c>
      <c r="BK59" s="19">
        <f xml:space="preserve"> StandardCharges!BK237</f>
        <v>4826.6694421641505</v>
      </c>
      <c r="BL59" s="19">
        <f xml:space="preserve"> StandardCharges!BL237</f>
        <v>4923.1874104162152</v>
      </c>
      <c r="BM59" s="19">
        <f xml:space="preserve"> StandardCharges!BM237</f>
        <v>5021.6354296707623</v>
      </c>
      <c r="BN59" s="19">
        <f xml:space="preserve"> StandardCharges!BN237</f>
        <v>5122.0520947815785</v>
      </c>
      <c r="BO59" s="19">
        <f xml:space="preserve"> StandardCharges!BO237</f>
        <v>5224.476772376217</v>
      </c>
      <c r="BP59" s="19">
        <f xml:space="preserve"> StandardCharges!BP237</f>
        <v>5328.9496162890073</v>
      </c>
      <c r="BQ59" s="19">
        <f xml:space="preserve"> StandardCharges!BQ237</f>
        <v>5435.5115833026903</v>
      </c>
      <c r="BR59" s="19">
        <f xml:space="preserve"> StandardCharges!BR237</f>
        <v>5544.2044492047953</v>
      </c>
      <c r="BS59" s="19">
        <f xml:space="preserve"> StandardCharges!BS237</f>
        <v>5655.0708251651458</v>
      </c>
      <c r="BT59" s="19">
        <f xml:space="preserve"> StandardCharges!BT237</f>
        <v>5768.1541744408187</v>
      </c>
      <c r="BU59" s="19">
        <f xml:space="preserve"> StandardCharges!BU237</f>
        <v>5883.4988294151754</v>
      </c>
      <c r="BV59" s="19">
        <f xml:space="preserve"> StandardCharges!BV237</f>
        <v>6001.1500089776064</v>
      </c>
      <c r="BW59" s="19">
        <f xml:space="preserve"> StandardCharges!BW237</f>
        <v>6121.1538362508263</v>
      </c>
      <c r="BX59" s="19">
        <f xml:space="preserve"> StandardCharges!BX237</f>
        <v>6243.5573566726334</v>
      </c>
      <c r="BY59" s="19">
        <f xml:space="preserve"> StandardCharges!BY237</f>
        <v>6368.4085564392926</v>
      </c>
      <c r="BZ59" s="19">
        <f xml:space="preserve"> StandardCharges!BZ237</f>
        <v>6495.7563813176803</v>
      </c>
      <c r="CA59" s="19">
        <f xml:space="preserve"> StandardCharges!CA237</f>
        <v>6625.6507558336334</v>
      </c>
      <c r="CB59" s="19">
        <f xml:space="preserve"> StandardCharges!CB237</f>
        <v>6758.1426028439964</v>
      </c>
      <c r="CC59" s="19">
        <f xml:space="preserve"> StandardCharges!CC237</f>
        <v>6893.2838635000735</v>
      </c>
      <c r="CD59" s="19">
        <f xml:space="preserve"> StandardCharges!CD237</f>
        <v>7031.127517610239</v>
      </c>
      <c r="CE59" s="19">
        <f xml:space="preserve"> StandardCharges!CE237</f>
        <v>7171.727604409768</v>
      </c>
      <c r="CF59" s="19">
        <f xml:space="preserve"> StandardCharges!CF237</f>
        <v>7315.1392437460063</v>
      </c>
      <c r="CG59" s="19">
        <f xml:space="preserve"> StandardCharges!CG237</f>
        <v>7461.4186576871334</v>
      </c>
      <c r="CH59" s="19">
        <f xml:space="preserve"> StandardCharges!CH237</f>
        <v>7610.6231925630709</v>
      </c>
      <c r="CI59" s="19">
        <f xml:space="preserve"> StandardCharges!CI237</f>
        <v>7762.8113414471291</v>
      </c>
      <c r="CJ59" s="19">
        <f xml:space="preserve"> StandardCharges!CJ237</f>
        <v>7918.0427670872132</v>
      </c>
      <c r="CK59" s="19">
        <f xml:space="preserve"> StandardCharges!CK237</f>
        <v>8076.3783252955582</v>
      </c>
      <c r="CL59" s="19">
        <f xml:space="preserve"> StandardCharges!CL237</f>
        <v>8237.8800888062196</v>
      </c>
      <c r="CM59" s="19">
        <f xml:space="preserve"> StandardCharges!CM237</f>
        <v>8402.6113716096297</v>
      </c>
      <c r="CN59" s="19">
        <f xml:space="preserve"> StandardCharges!CN237</f>
        <v>8570.6367537737406</v>
      </c>
      <c r="CO59" s="19">
        <f xml:space="preserve"> StandardCharges!CO237</f>
        <v>8742.0221067615385</v>
      </c>
      <c r="CP59" s="277"/>
      <c r="CQ59" s="277" t="s">
        <v>451</v>
      </c>
      <c r="CR59" s="277"/>
      <c r="CS59" s="277"/>
      <c r="CT59" s="277"/>
      <c r="CU59" s="376"/>
      <c r="CV59" s="277"/>
      <c r="CW59" s="277"/>
      <c r="CX59" s="277"/>
      <c r="CY59" s="277"/>
      <c r="CZ59" s="277"/>
    </row>
    <row r="60" spans="1:104" x14ac:dyDescent="0.2">
      <c r="E60" s="18" t="str">
        <f xml:space="preserve"> StandardCharges!E238</f>
        <v>Waste Water: standard wholesale charges paid</v>
      </c>
      <c r="F60" s="18"/>
      <c r="G60" s="18"/>
      <c r="H60" s="80" t="str">
        <f xml:space="preserve"> StandardCharges!H238</f>
        <v>£</v>
      </c>
      <c r="I60" s="298">
        <f t="shared" si="15"/>
        <v>218553.45625179698</v>
      </c>
      <c r="J60" s="18"/>
      <c r="K60" s="315">
        <f t="shared" ref="K60:AP60" si="16" xml:space="preserve"> SUBTOTAL( 9, K55:K58 )</f>
        <v>2276.729198262231</v>
      </c>
      <c r="L60" s="315">
        <f t="shared" si="16"/>
        <v>7330.4167759447146</v>
      </c>
      <c r="M60" s="315">
        <f t="shared" si="16"/>
        <v>7071.9146661494742</v>
      </c>
      <c r="N60" s="315">
        <f t="shared" si="16"/>
        <v>8636.1963749972747</v>
      </c>
      <c r="O60" s="315">
        <f t="shared" si="16"/>
        <v>9868.5450253142408</v>
      </c>
      <c r="P60" s="315">
        <f t="shared" si="16"/>
        <v>10402.78674190627</v>
      </c>
      <c r="Q60" s="315">
        <f t="shared" si="16"/>
        <v>10443.79917192129</v>
      </c>
      <c r="R60" s="315">
        <f t="shared" si="16"/>
        <v>10662.247712895409</v>
      </c>
      <c r="S60" s="315">
        <f t="shared" si="16"/>
        <v>10911.841797166391</v>
      </c>
      <c r="T60" s="315">
        <f t="shared" si="16"/>
        <v>11099.740876160853</v>
      </c>
      <c r="U60" s="315">
        <f t="shared" si="16"/>
        <v>11321.700231432354</v>
      </c>
      <c r="V60" s="315">
        <f t="shared" si="16"/>
        <v>11548.098064677562</v>
      </c>
      <c r="W60" s="315">
        <f t="shared" si="16"/>
        <v>11811.180503709533</v>
      </c>
      <c r="X60" s="315">
        <f t="shared" si="16"/>
        <v>12014.565961429482</v>
      </c>
      <c r="Y60" s="315">
        <f t="shared" si="16"/>
        <v>12254.818895657276</v>
      </c>
      <c r="Z60" s="315">
        <f t="shared" si="16"/>
        <v>12499.876120992249</v>
      </c>
      <c r="AA60" s="315">
        <f t="shared" si="16"/>
        <v>12784.641445904646</v>
      </c>
      <c r="AB60" s="315">
        <f t="shared" si="16"/>
        <v>13004.789647978447</v>
      </c>
      <c r="AC60" s="315">
        <f t="shared" si="16"/>
        <v>13264.843892299255</v>
      </c>
      <c r="AD60" s="315">
        <f t="shared" si="16"/>
        <v>13530.098390666457</v>
      </c>
      <c r="AE60" s="315">
        <f t="shared" si="16"/>
        <v>13838.333674522139</v>
      </c>
      <c r="AF60" s="315">
        <f t="shared" si="16"/>
        <v>14076.626182844233</v>
      </c>
      <c r="AG60" s="315">
        <f t="shared" si="16"/>
        <v>14358.113733481789</v>
      </c>
      <c r="AH60" s="315">
        <f t="shared" si="16"/>
        <v>14645.2301358154</v>
      </c>
      <c r="AI60" s="315">
        <f t="shared" si="16"/>
        <v>14978.869739734231</v>
      </c>
      <c r="AJ60" s="315">
        <f t="shared" si="16"/>
        <v>15236.801982593999</v>
      </c>
      <c r="AK60" s="315">
        <f t="shared" si="16"/>
        <v>15541.489342613335</v>
      </c>
      <c r="AL60" s="315">
        <f t="shared" si="16"/>
        <v>15852.26947639593</v>
      </c>
      <c r="AM60" s="315">
        <f t="shared" si="16"/>
        <v>16213.407188830031</v>
      </c>
      <c r="AN60" s="315">
        <f t="shared" si="16"/>
        <v>16492.597845620392</v>
      </c>
      <c r="AO60" s="315">
        <f t="shared" si="16"/>
        <v>16822.397110793168</v>
      </c>
      <c r="AP60" s="315">
        <f t="shared" si="16"/>
        <v>17158.791307602951</v>
      </c>
      <c r="AQ60" s="315">
        <f t="shared" ref="AQ60:BV60" si="17" xml:space="preserve"> SUBTOTAL( 9, AQ55:AQ58 )</f>
        <v>17549.693484113948</v>
      </c>
      <c r="AR60" s="315">
        <f t="shared" si="17"/>
        <v>17851.894643514592</v>
      </c>
      <c r="AS60" s="315">
        <f t="shared" si="17"/>
        <v>18208.875501865929</v>
      </c>
      <c r="AT60" s="315">
        <f t="shared" si="17"/>
        <v>18572.994836876129</v>
      </c>
      <c r="AU60" s="315">
        <f t="shared" si="17"/>
        <v>18996.114622874426</v>
      </c>
      <c r="AV60" s="315">
        <f t="shared" si="17"/>
        <v>19323.222778258249</v>
      </c>
      <c r="AW60" s="315">
        <f t="shared" si="17"/>
        <v>19709.625498599355</v>
      </c>
      <c r="AX60" s="315">
        <f t="shared" si="17"/>
        <v>20103.755038840038</v>
      </c>
      <c r="AY60" s="315">
        <f t="shared" si="17"/>
        <v>20561.747764542357</v>
      </c>
      <c r="AZ60" s="315">
        <f t="shared" si="17"/>
        <v>20915.815715607889</v>
      </c>
      <c r="BA60" s="315">
        <f t="shared" si="17"/>
        <v>21334.065206565341</v>
      </c>
      <c r="BB60" s="315">
        <f t="shared" si="17"/>
        <v>21760.678351088347</v>
      </c>
      <c r="BC60" s="315">
        <f t="shared" si="17"/>
        <v>22256.418195306102</v>
      </c>
      <c r="BD60" s="315">
        <f t="shared" si="17"/>
        <v>22639.667930625717</v>
      </c>
      <c r="BE60" s="315">
        <f t="shared" si="17"/>
        <v>23092.388958396295</v>
      </c>
      <c r="BF60" s="315">
        <f t="shared" si="17"/>
        <v>23554.162960336544</v>
      </c>
      <c r="BG60" s="315">
        <f t="shared" si="17"/>
        <v>24090.760987670226</v>
      </c>
      <c r="BH60" s="315">
        <f t="shared" si="17"/>
        <v>24505.597629000047</v>
      </c>
      <c r="BI60" s="315">
        <f t="shared" si="17"/>
        <v>24995.631289331501</v>
      </c>
      <c r="BJ60" s="315">
        <f t="shared" si="17"/>
        <v>25495.464057274759</v>
      </c>
      <c r="BK60" s="315">
        <f t="shared" si="17"/>
        <v>26076.287741908676</v>
      </c>
      <c r="BL60" s="315">
        <f t="shared" si="17"/>
        <v>26525.314637768872</v>
      </c>
      <c r="BM60" s="315">
        <f t="shared" si="17"/>
        <v>27055.736185538313</v>
      </c>
      <c r="BN60" s="315">
        <f t="shared" si="17"/>
        <v>27596.764469634181</v>
      </c>
      <c r="BO60" s="315">
        <f t="shared" si="17"/>
        <v>28225.458828254959</v>
      </c>
      <c r="BP60" s="315">
        <f t="shared" si="17"/>
        <v>28711.493891501781</v>
      </c>
      <c r="BQ60" s="315">
        <f t="shared" si="17"/>
        <v>29285.632039782933</v>
      </c>
      <c r="BR60" s="315">
        <f t="shared" si="17"/>
        <v>29871.25111673179</v>
      </c>
      <c r="BS60" s="315">
        <f t="shared" si="17"/>
        <v>30551.761583192369</v>
      </c>
      <c r="BT60" s="315">
        <f t="shared" si="17"/>
        <v>31077.854975110033</v>
      </c>
      <c r="BU60" s="315">
        <f t="shared" si="17"/>
        <v>31699.312784842496</v>
      </c>
      <c r="BV60" s="315">
        <f t="shared" si="17"/>
        <v>32333.197765291432</v>
      </c>
      <c r="BW60" s="315">
        <f t="shared" ref="BW60:CO60" si="18" xml:space="preserve"> SUBTOTAL( 9, BW55:BW58 )</f>
        <v>33069.794950572934</v>
      </c>
      <c r="BX60" s="315">
        <f t="shared" si="18"/>
        <v>33639.248222463451</v>
      </c>
      <c r="BY60" s="315">
        <f t="shared" si="18"/>
        <v>34311.925713819313</v>
      </c>
      <c r="BZ60" s="315">
        <f t="shared" si="18"/>
        <v>34998.054605883808</v>
      </c>
      <c r="CA60" s="315">
        <f t="shared" si="18"/>
        <v>35795.361098738496</v>
      </c>
      <c r="CB60" s="315">
        <f t="shared" si="18"/>
        <v>36411.747911134684</v>
      </c>
      <c r="CC60" s="315">
        <f t="shared" si="18"/>
        <v>37139.866538482274</v>
      </c>
      <c r="CD60" s="315">
        <f t="shared" si="18"/>
        <v>37882.545212130979</v>
      </c>
      <c r="CE60" s="315">
        <f t="shared" si="18"/>
        <v>38745.564588596986</v>
      </c>
      <c r="CF60" s="315">
        <f t="shared" si="18"/>
        <v>39412.753138123815</v>
      </c>
      <c r="CG60" s="315">
        <f t="shared" si="18"/>
        <v>40200.88228218352</v>
      </c>
      <c r="CH60" s="315">
        <f t="shared" si="18"/>
        <v>41004.771491152642</v>
      </c>
      <c r="CI60" s="315">
        <f t="shared" si="18"/>
        <v>41938.919714991971</v>
      </c>
      <c r="CJ60" s="315">
        <f t="shared" si="18"/>
        <v>42661.097009618425</v>
      </c>
      <c r="CK60" s="315">
        <f t="shared" si="18"/>
        <v>43514.182653065021</v>
      </c>
      <c r="CL60" s="315">
        <f t="shared" si="18"/>
        <v>44384.327283881081</v>
      </c>
      <c r="CM60" s="315">
        <f t="shared" si="18"/>
        <v>45271.872027312726</v>
      </c>
      <c r="CN60" s="315">
        <f t="shared" si="18"/>
        <v>46177.164830021116</v>
      </c>
      <c r="CO60" s="315">
        <f t="shared" si="18"/>
        <v>47100.560596489013</v>
      </c>
      <c r="CP60" s="277"/>
      <c r="CQ60" s="277"/>
      <c r="CR60" s="277"/>
      <c r="CS60" s="277"/>
      <c r="CT60" s="277"/>
      <c r="CU60" s="376"/>
      <c r="CV60" s="277"/>
      <c r="CW60" s="277"/>
      <c r="CX60" s="277"/>
      <c r="CY60" s="277"/>
      <c r="CZ60" s="277"/>
    </row>
    <row r="61" spans="1:104" s="82" customFormat="1" x14ac:dyDescent="0.2">
      <c r="A61" s="102"/>
      <c r="B61" s="103"/>
      <c r="C61" s="44"/>
      <c r="E61" s="45"/>
      <c r="F61" s="45"/>
      <c r="G61" s="45"/>
      <c r="H61" s="239"/>
      <c r="I61" s="299"/>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277"/>
      <c r="CQ61" s="277"/>
      <c r="CR61" s="277"/>
      <c r="CS61" s="277"/>
      <c r="CT61" s="277"/>
      <c r="CU61" s="376"/>
      <c r="CV61" s="277"/>
      <c r="CW61" s="277"/>
      <c r="CX61" s="277"/>
      <c r="CY61" s="277"/>
      <c r="CZ61" s="277"/>
    </row>
    <row r="62" spans="1:104" s="82" customFormat="1" x14ac:dyDescent="0.2">
      <c r="A62" s="102"/>
      <c r="B62" s="103" t="s">
        <v>171</v>
      </c>
      <c r="C62" s="44"/>
      <c r="E62" s="45"/>
      <c r="F62" s="45"/>
      <c r="G62" s="45"/>
      <c r="H62" s="239"/>
      <c r="I62" s="299"/>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277"/>
      <c r="CQ62" s="277"/>
      <c r="CR62" s="277"/>
      <c r="CS62" s="277"/>
      <c r="CT62" s="277"/>
      <c r="CU62" s="376"/>
      <c r="CV62" s="277"/>
      <c r="CW62" s="277"/>
      <c r="CX62" s="277"/>
      <c r="CY62" s="277"/>
      <c r="CZ62" s="277"/>
    </row>
    <row r="63" spans="1:104" s="82" customFormat="1" x14ac:dyDescent="0.2">
      <c r="A63" s="102"/>
      <c r="B63" s="61"/>
      <c r="C63" s="44" t="str">
        <f xml:space="preserve"> " Losses: " &amp; IF( InpC!$G$65, "nil (discharge volume based on customer meters)", "difference between customer meters and HD meter")</f>
        <v xml:space="preserve"> Losses: nil (discharge volume based on customer meters)</v>
      </c>
      <c r="E63" s="45"/>
      <c r="F63" s="45"/>
      <c r="G63" s="45"/>
      <c r="H63" s="239"/>
      <c r="I63" s="299"/>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277"/>
      <c r="CQ63" s="277"/>
      <c r="CR63" s="277"/>
      <c r="CS63" s="277"/>
      <c r="CT63" s="277"/>
      <c r="CU63" s="376"/>
      <c r="CV63" s="277"/>
      <c r="CW63" s="277"/>
      <c r="CX63" s="277"/>
      <c r="CY63" s="277"/>
      <c r="CZ63" s="277"/>
    </row>
    <row r="64" spans="1:104" x14ac:dyDescent="0.2">
      <c r="E64" s="18" t="str">
        <f>StandardCharges!E243</f>
        <v>Waste: Distribution losses (leakage)</v>
      </c>
      <c r="F64" s="18">
        <f>StandardCharges!F165</f>
        <v>0</v>
      </c>
      <c r="G64" s="45"/>
      <c r="H64" s="80" t="str">
        <f>StandardCharges!H243</f>
        <v>£</v>
      </c>
      <c r="I64" s="298">
        <f xml:space="preserve"> SUMPRODUCT( $K$12:$CO$12, $K64:$CO64 )</f>
        <v>0</v>
      </c>
      <c r="J64" s="18"/>
      <c r="K64" s="19">
        <f>StandardCharges!K243</f>
        <v>0</v>
      </c>
      <c r="L64" s="19">
        <f>StandardCharges!L243</f>
        <v>0</v>
      </c>
      <c r="M64" s="19">
        <f>StandardCharges!M243</f>
        <v>0</v>
      </c>
      <c r="N64" s="19">
        <f>StandardCharges!N243</f>
        <v>0</v>
      </c>
      <c r="O64" s="19">
        <f>StandardCharges!O243</f>
        <v>0</v>
      </c>
      <c r="P64" s="19">
        <f>StandardCharges!P243</f>
        <v>0</v>
      </c>
      <c r="Q64" s="19">
        <f>StandardCharges!Q243</f>
        <v>0</v>
      </c>
      <c r="R64" s="19">
        <f>StandardCharges!R243</f>
        <v>0</v>
      </c>
      <c r="S64" s="19">
        <f>StandardCharges!S243</f>
        <v>0</v>
      </c>
      <c r="T64" s="19">
        <f>StandardCharges!T243</f>
        <v>0</v>
      </c>
      <c r="U64" s="19">
        <f>StandardCharges!U243</f>
        <v>0</v>
      </c>
      <c r="V64" s="19">
        <f>StandardCharges!V243</f>
        <v>0</v>
      </c>
      <c r="W64" s="19">
        <f>StandardCharges!W243</f>
        <v>0</v>
      </c>
      <c r="X64" s="19">
        <f>StandardCharges!X243</f>
        <v>0</v>
      </c>
      <c r="Y64" s="19">
        <f>StandardCharges!Y243</f>
        <v>0</v>
      </c>
      <c r="Z64" s="19">
        <f>StandardCharges!Z243</f>
        <v>0</v>
      </c>
      <c r="AA64" s="19">
        <f>StandardCharges!AA243</f>
        <v>0</v>
      </c>
      <c r="AB64" s="19">
        <f>StandardCharges!AB243</f>
        <v>0</v>
      </c>
      <c r="AC64" s="19">
        <f>StandardCharges!AC243</f>
        <v>0</v>
      </c>
      <c r="AD64" s="19">
        <f>StandardCharges!AD243</f>
        <v>0</v>
      </c>
      <c r="AE64" s="19">
        <f>StandardCharges!AE243</f>
        <v>0</v>
      </c>
      <c r="AF64" s="19">
        <f>StandardCharges!AF243</f>
        <v>0</v>
      </c>
      <c r="AG64" s="19">
        <f>StandardCharges!AG243</f>
        <v>0</v>
      </c>
      <c r="AH64" s="19">
        <f>StandardCharges!AH243</f>
        <v>0</v>
      </c>
      <c r="AI64" s="19">
        <f>StandardCharges!AI243</f>
        <v>0</v>
      </c>
      <c r="AJ64" s="19">
        <f>StandardCharges!AJ243</f>
        <v>0</v>
      </c>
      <c r="AK64" s="19">
        <f>StandardCharges!AK243</f>
        <v>0</v>
      </c>
      <c r="AL64" s="19">
        <f>StandardCharges!AL243</f>
        <v>0</v>
      </c>
      <c r="AM64" s="19">
        <f>StandardCharges!AM243</f>
        <v>0</v>
      </c>
      <c r="AN64" s="19">
        <f>StandardCharges!AN243</f>
        <v>0</v>
      </c>
      <c r="AO64" s="19">
        <f>StandardCharges!AO243</f>
        <v>0</v>
      </c>
      <c r="AP64" s="19">
        <f>StandardCharges!AP243</f>
        <v>0</v>
      </c>
      <c r="AQ64" s="19">
        <f>StandardCharges!AQ243</f>
        <v>0</v>
      </c>
      <c r="AR64" s="19">
        <f>StandardCharges!AR243</f>
        <v>0</v>
      </c>
      <c r="AS64" s="19">
        <f>StandardCharges!AS243</f>
        <v>0</v>
      </c>
      <c r="AT64" s="19">
        <f>StandardCharges!AT243</f>
        <v>0</v>
      </c>
      <c r="AU64" s="19">
        <f>StandardCharges!AU243</f>
        <v>0</v>
      </c>
      <c r="AV64" s="19">
        <f>StandardCharges!AV243</f>
        <v>0</v>
      </c>
      <c r="AW64" s="19">
        <f>StandardCharges!AW243</f>
        <v>0</v>
      </c>
      <c r="AX64" s="19">
        <f>StandardCharges!AX243</f>
        <v>0</v>
      </c>
      <c r="AY64" s="19">
        <f>StandardCharges!AY243</f>
        <v>0</v>
      </c>
      <c r="AZ64" s="19">
        <f>StandardCharges!AZ243</f>
        <v>0</v>
      </c>
      <c r="BA64" s="19">
        <f>StandardCharges!BA243</f>
        <v>0</v>
      </c>
      <c r="BB64" s="19">
        <f>StandardCharges!BB243</f>
        <v>0</v>
      </c>
      <c r="BC64" s="19">
        <f>StandardCharges!BC243</f>
        <v>0</v>
      </c>
      <c r="BD64" s="19">
        <f>StandardCharges!BD243</f>
        <v>0</v>
      </c>
      <c r="BE64" s="19">
        <f>StandardCharges!BE243</f>
        <v>0</v>
      </c>
      <c r="BF64" s="19">
        <f>StandardCharges!BF243</f>
        <v>0</v>
      </c>
      <c r="BG64" s="19">
        <f>StandardCharges!BG243</f>
        <v>0</v>
      </c>
      <c r="BH64" s="19">
        <f>StandardCharges!BH243</f>
        <v>0</v>
      </c>
      <c r="BI64" s="19">
        <f>StandardCharges!BI243</f>
        <v>0</v>
      </c>
      <c r="BJ64" s="19">
        <f>StandardCharges!BJ243</f>
        <v>0</v>
      </c>
      <c r="BK64" s="19">
        <f>StandardCharges!BK243</f>
        <v>0</v>
      </c>
      <c r="BL64" s="19">
        <f>StandardCharges!BL243</f>
        <v>0</v>
      </c>
      <c r="BM64" s="19">
        <f>StandardCharges!BM243</f>
        <v>0</v>
      </c>
      <c r="BN64" s="19">
        <f>StandardCharges!BN243</f>
        <v>0</v>
      </c>
      <c r="BO64" s="19">
        <f>StandardCharges!BO243</f>
        <v>0</v>
      </c>
      <c r="BP64" s="19">
        <f>StandardCharges!BP243</f>
        <v>0</v>
      </c>
      <c r="BQ64" s="19">
        <f>StandardCharges!BQ243</f>
        <v>0</v>
      </c>
      <c r="BR64" s="19">
        <f>StandardCharges!BR243</f>
        <v>0</v>
      </c>
      <c r="BS64" s="19">
        <f>StandardCharges!BS243</f>
        <v>0</v>
      </c>
      <c r="BT64" s="19">
        <f>StandardCharges!BT243</f>
        <v>0</v>
      </c>
      <c r="BU64" s="19">
        <f>StandardCharges!BU243</f>
        <v>0</v>
      </c>
      <c r="BV64" s="19">
        <f>StandardCharges!BV243</f>
        <v>0</v>
      </c>
      <c r="BW64" s="19">
        <f>StandardCharges!BW243</f>
        <v>0</v>
      </c>
      <c r="BX64" s="19">
        <f>StandardCharges!BX243</f>
        <v>0</v>
      </c>
      <c r="BY64" s="19">
        <f>StandardCharges!BY243</f>
        <v>0</v>
      </c>
      <c r="BZ64" s="19">
        <f>StandardCharges!BZ243</f>
        <v>0</v>
      </c>
      <c r="CA64" s="19">
        <f>StandardCharges!CA243</f>
        <v>0</v>
      </c>
      <c r="CB64" s="19">
        <f>StandardCharges!CB243</f>
        <v>0</v>
      </c>
      <c r="CC64" s="19">
        <f>StandardCharges!CC243</f>
        <v>0</v>
      </c>
      <c r="CD64" s="19">
        <f>StandardCharges!CD243</f>
        <v>0</v>
      </c>
      <c r="CE64" s="19">
        <f>StandardCharges!CE243</f>
        <v>0</v>
      </c>
      <c r="CF64" s="19">
        <f>StandardCharges!CF243</f>
        <v>0</v>
      </c>
      <c r="CG64" s="19">
        <f>StandardCharges!CG243</f>
        <v>0</v>
      </c>
      <c r="CH64" s="19">
        <f>StandardCharges!CH243</f>
        <v>0</v>
      </c>
      <c r="CI64" s="19">
        <f>StandardCharges!CI243</f>
        <v>0</v>
      </c>
      <c r="CJ64" s="19">
        <f>StandardCharges!CJ243</f>
        <v>0</v>
      </c>
      <c r="CK64" s="19">
        <f>StandardCharges!CK243</f>
        <v>0</v>
      </c>
      <c r="CL64" s="19">
        <f>StandardCharges!CL243</f>
        <v>0</v>
      </c>
      <c r="CM64" s="19">
        <f>StandardCharges!CM243</f>
        <v>0</v>
      </c>
      <c r="CN64" s="19">
        <f>StandardCharges!CN243</f>
        <v>0</v>
      </c>
      <c r="CO64" s="19">
        <f>StandardCharges!CO243</f>
        <v>0</v>
      </c>
      <c r="CP64" s="277"/>
      <c r="CQ64" s="277" t="str">
        <f xml:space="preserve"> CQ23</f>
        <v>Deterioration based on average natural rate of rise for DMAs where PE is the predominant material</v>
      </c>
      <c r="CR64" s="277"/>
      <c r="CS64" s="277"/>
      <c r="CT64" s="277"/>
      <c r="CU64" s="376"/>
      <c r="CV64" s="277"/>
      <c r="CW64" s="277"/>
      <c r="CX64" s="277"/>
      <c r="CY64" s="277"/>
      <c r="CZ64" s="277"/>
    </row>
    <row r="65" spans="1:104" x14ac:dyDescent="0.2">
      <c r="E65" s="18" t="str">
        <f>StandardCharges!E244</f>
        <v>Waste: Water taken unbilled</v>
      </c>
      <c r="F65" s="18">
        <f>StandardCharges!F166</f>
        <v>0</v>
      </c>
      <c r="G65" s="45"/>
      <c r="H65" s="80" t="str">
        <f>StandardCharges!H244</f>
        <v>£</v>
      </c>
      <c r="I65" s="298">
        <f xml:space="preserve"> SUMPRODUCT( $K$12:$CO$12, $K65:$CO65 )</f>
        <v>0</v>
      </c>
      <c r="J65" s="18"/>
      <c r="K65" s="19">
        <f>StandardCharges!K244</f>
        <v>0</v>
      </c>
      <c r="L65" s="19">
        <f>StandardCharges!L244</f>
        <v>0</v>
      </c>
      <c r="M65" s="19">
        <f>StandardCharges!M244</f>
        <v>0</v>
      </c>
      <c r="N65" s="19">
        <f>StandardCharges!N244</f>
        <v>0</v>
      </c>
      <c r="O65" s="19">
        <f>StandardCharges!O244</f>
        <v>0</v>
      </c>
      <c r="P65" s="19">
        <f>StandardCharges!P244</f>
        <v>0</v>
      </c>
      <c r="Q65" s="19">
        <f>StandardCharges!Q244</f>
        <v>0</v>
      </c>
      <c r="R65" s="19">
        <f>StandardCharges!R244</f>
        <v>0</v>
      </c>
      <c r="S65" s="19">
        <f>StandardCharges!S244</f>
        <v>0</v>
      </c>
      <c r="T65" s="19">
        <f>StandardCharges!T244</f>
        <v>0</v>
      </c>
      <c r="U65" s="19">
        <f>StandardCharges!U244</f>
        <v>0</v>
      </c>
      <c r="V65" s="19">
        <f>StandardCharges!V244</f>
        <v>0</v>
      </c>
      <c r="W65" s="19">
        <f>StandardCharges!W244</f>
        <v>0</v>
      </c>
      <c r="X65" s="19">
        <f>StandardCharges!X244</f>
        <v>0</v>
      </c>
      <c r="Y65" s="19">
        <f>StandardCharges!Y244</f>
        <v>0</v>
      </c>
      <c r="Z65" s="19">
        <f>StandardCharges!Z244</f>
        <v>0</v>
      </c>
      <c r="AA65" s="19">
        <f>StandardCharges!AA244</f>
        <v>0</v>
      </c>
      <c r="AB65" s="19">
        <f>StandardCharges!AB244</f>
        <v>0</v>
      </c>
      <c r="AC65" s="19">
        <f>StandardCharges!AC244</f>
        <v>0</v>
      </c>
      <c r="AD65" s="19">
        <f>StandardCharges!AD244</f>
        <v>0</v>
      </c>
      <c r="AE65" s="19">
        <f>StandardCharges!AE244</f>
        <v>0</v>
      </c>
      <c r="AF65" s="19">
        <f>StandardCharges!AF244</f>
        <v>0</v>
      </c>
      <c r="AG65" s="19">
        <f>StandardCharges!AG244</f>
        <v>0</v>
      </c>
      <c r="AH65" s="19">
        <f>StandardCharges!AH244</f>
        <v>0</v>
      </c>
      <c r="AI65" s="19">
        <f>StandardCharges!AI244</f>
        <v>0</v>
      </c>
      <c r="AJ65" s="19">
        <f>StandardCharges!AJ244</f>
        <v>0</v>
      </c>
      <c r="AK65" s="19">
        <f>StandardCharges!AK244</f>
        <v>0</v>
      </c>
      <c r="AL65" s="19">
        <f>StandardCharges!AL244</f>
        <v>0</v>
      </c>
      <c r="AM65" s="19">
        <f>StandardCharges!AM244</f>
        <v>0</v>
      </c>
      <c r="AN65" s="19">
        <f>StandardCharges!AN244</f>
        <v>0</v>
      </c>
      <c r="AO65" s="19">
        <f>StandardCharges!AO244</f>
        <v>0</v>
      </c>
      <c r="AP65" s="19">
        <f>StandardCharges!AP244</f>
        <v>0</v>
      </c>
      <c r="AQ65" s="19">
        <f>StandardCharges!AQ244</f>
        <v>0</v>
      </c>
      <c r="AR65" s="19">
        <f>StandardCharges!AR244</f>
        <v>0</v>
      </c>
      <c r="AS65" s="19">
        <f>StandardCharges!AS244</f>
        <v>0</v>
      </c>
      <c r="AT65" s="19">
        <f>StandardCharges!AT244</f>
        <v>0</v>
      </c>
      <c r="AU65" s="19">
        <f>StandardCharges!AU244</f>
        <v>0</v>
      </c>
      <c r="AV65" s="19">
        <f>StandardCharges!AV244</f>
        <v>0</v>
      </c>
      <c r="AW65" s="19">
        <f>StandardCharges!AW244</f>
        <v>0</v>
      </c>
      <c r="AX65" s="19">
        <f>StandardCharges!AX244</f>
        <v>0</v>
      </c>
      <c r="AY65" s="19">
        <f>StandardCharges!AY244</f>
        <v>0</v>
      </c>
      <c r="AZ65" s="19">
        <f>StandardCharges!AZ244</f>
        <v>0</v>
      </c>
      <c r="BA65" s="19">
        <f>StandardCharges!BA244</f>
        <v>0</v>
      </c>
      <c r="BB65" s="19">
        <f>StandardCharges!BB244</f>
        <v>0</v>
      </c>
      <c r="BC65" s="19">
        <f>StandardCharges!BC244</f>
        <v>0</v>
      </c>
      <c r="BD65" s="19">
        <f>StandardCharges!BD244</f>
        <v>0</v>
      </c>
      <c r="BE65" s="19">
        <f>StandardCharges!BE244</f>
        <v>0</v>
      </c>
      <c r="BF65" s="19">
        <f>StandardCharges!BF244</f>
        <v>0</v>
      </c>
      <c r="BG65" s="19">
        <f>StandardCharges!BG244</f>
        <v>0</v>
      </c>
      <c r="BH65" s="19">
        <f>StandardCharges!BH244</f>
        <v>0</v>
      </c>
      <c r="BI65" s="19">
        <f>StandardCharges!BI244</f>
        <v>0</v>
      </c>
      <c r="BJ65" s="19">
        <f>StandardCharges!BJ244</f>
        <v>0</v>
      </c>
      <c r="BK65" s="19">
        <f>StandardCharges!BK244</f>
        <v>0</v>
      </c>
      <c r="BL65" s="19">
        <f>StandardCharges!BL244</f>
        <v>0</v>
      </c>
      <c r="BM65" s="19">
        <f>StandardCharges!BM244</f>
        <v>0</v>
      </c>
      <c r="BN65" s="19">
        <f>StandardCharges!BN244</f>
        <v>0</v>
      </c>
      <c r="BO65" s="19">
        <f>StandardCharges!BO244</f>
        <v>0</v>
      </c>
      <c r="BP65" s="19">
        <f>StandardCharges!BP244</f>
        <v>0</v>
      </c>
      <c r="BQ65" s="19">
        <f>StandardCharges!BQ244</f>
        <v>0</v>
      </c>
      <c r="BR65" s="19">
        <f>StandardCharges!BR244</f>
        <v>0</v>
      </c>
      <c r="BS65" s="19">
        <f>StandardCharges!BS244</f>
        <v>0</v>
      </c>
      <c r="BT65" s="19">
        <f>StandardCharges!BT244</f>
        <v>0</v>
      </c>
      <c r="BU65" s="19">
        <f>StandardCharges!BU244</f>
        <v>0</v>
      </c>
      <c r="BV65" s="19">
        <f>StandardCharges!BV244</f>
        <v>0</v>
      </c>
      <c r="BW65" s="19">
        <f>StandardCharges!BW244</f>
        <v>0</v>
      </c>
      <c r="BX65" s="19">
        <f>StandardCharges!BX244</f>
        <v>0</v>
      </c>
      <c r="BY65" s="19">
        <f>StandardCharges!BY244</f>
        <v>0</v>
      </c>
      <c r="BZ65" s="19">
        <f>StandardCharges!BZ244</f>
        <v>0</v>
      </c>
      <c r="CA65" s="19">
        <f>StandardCharges!CA244</f>
        <v>0</v>
      </c>
      <c r="CB65" s="19">
        <f>StandardCharges!CB244</f>
        <v>0</v>
      </c>
      <c r="CC65" s="19">
        <f>StandardCharges!CC244</f>
        <v>0</v>
      </c>
      <c r="CD65" s="19">
        <f>StandardCharges!CD244</f>
        <v>0</v>
      </c>
      <c r="CE65" s="19">
        <f>StandardCharges!CE244</f>
        <v>0</v>
      </c>
      <c r="CF65" s="19">
        <f>StandardCharges!CF244</f>
        <v>0</v>
      </c>
      <c r="CG65" s="19">
        <f>StandardCharges!CG244</f>
        <v>0</v>
      </c>
      <c r="CH65" s="19">
        <f>StandardCharges!CH244</f>
        <v>0</v>
      </c>
      <c r="CI65" s="19">
        <f>StandardCharges!CI244</f>
        <v>0</v>
      </c>
      <c r="CJ65" s="19">
        <f>StandardCharges!CJ244</f>
        <v>0</v>
      </c>
      <c r="CK65" s="19">
        <f>StandardCharges!CK244</f>
        <v>0</v>
      </c>
      <c r="CL65" s="19">
        <f>StandardCharges!CL244</f>
        <v>0</v>
      </c>
      <c r="CM65" s="19">
        <f>StandardCharges!CM244</f>
        <v>0</v>
      </c>
      <c r="CN65" s="19">
        <f>StandardCharges!CN244</f>
        <v>0</v>
      </c>
      <c r="CO65" s="19">
        <f>StandardCharges!CO244</f>
        <v>0</v>
      </c>
      <c r="CP65" s="277"/>
      <c r="CQ65" s="277" t="str">
        <f xml:space="preserve"> CQ24</f>
        <v>Water taken illegally, firefighting, consumptiion on voids.</v>
      </c>
      <c r="CR65" s="277"/>
      <c r="CS65" s="277"/>
      <c r="CT65" s="277"/>
      <c r="CU65" s="376"/>
      <c r="CV65" s="277"/>
      <c r="CW65" s="277"/>
      <c r="CX65" s="277"/>
      <c r="CY65" s="277"/>
      <c r="CZ65" s="277"/>
    </row>
    <row r="66" spans="1:104" x14ac:dyDescent="0.2">
      <c r="E66" s="18" t="str">
        <f>StandardCharges!E245</f>
        <v>Waste: Meter under-registration (assuming replacement)</v>
      </c>
      <c r="F66" s="18">
        <f>StandardCharges!F167</f>
        <v>0</v>
      </c>
      <c r="G66" s="45"/>
      <c r="H66" s="80" t="str">
        <f>StandardCharges!H245</f>
        <v>£</v>
      </c>
      <c r="I66" s="298">
        <f xml:space="preserve"> SUMPRODUCT( $K$12:$CO$12, $K66:$CO66 )</f>
        <v>0</v>
      </c>
      <c r="J66" s="18"/>
      <c r="K66" s="19">
        <f>StandardCharges!K245</f>
        <v>0</v>
      </c>
      <c r="L66" s="19">
        <f>StandardCharges!L245</f>
        <v>0</v>
      </c>
      <c r="M66" s="19">
        <f>StandardCharges!M245</f>
        <v>0</v>
      </c>
      <c r="N66" s="19">
        <f>StandardCharges!N245</f>
        <v>0</v>
      </c>
      <c r="O66" s="19">
        <f>StandardCharges!O245</f>
        <v>0</v>
      </c>
      <c r="P66" s="19">
        <f>StandardCharges!P245</f>
        <v>0</v>
      </c>
      <c r="Q66" s="19">
        <f>StandardCharges!Q245</f>
        <v>0</v>
      </c>
      <c r="R66" s="19">
        <f>StandardCharges!R245</f>
        <v>0</v>
      </c>
      <c r="S66" s="19">
        <f>StandardCharges!S245</f>
        <v>0</v>
      </c>
      <c r="T66" s="19">
        <f>StandardCharges!T245</f>
        <v>0</v>
      </c>
      <c r="U66" s="19">
        <f>StandardCharges!U245</f>
        <v>0</v>
      </c>
      <c r="V66" s="19">
        <f>StandardCharges!V245</f>
        <v>0</v>
      </c>
      <c r="W66" s="19">
        <f>StandardCharges!W245</f>
        <v>0</v>
      </c>
      <c r="X66" s="19">
        <f>StandardCharges!X245</f>
        <v>0</v>
      </c>
      <c r="Y66" s="19">
        <f>StandardCharges!Y245</f>
        <v>0</v>
      </c>
      <c r="Z66" s="19">
        <f>StandardCharges!Z245</f>
        <v>0</v>
      </c>
      <c r="AA66" s="19">
        <f>StandardCharges!AA245</f>
        <v>0</v>
      </c>
      <c r="AB66" s="19">
        <f>StandardCharges!AB245</f>
        <v>0</v>
      </c>
      <c r="AC66" s="19">
        <f>StandardCharges!AC245</f>
        <v>0</v>
      </c>
      <c r="AD66" s="19">
        <f>StandardCharges!AD245</f>
        <v>0</v>
      </c>
      <c r="AE66" s="19">
        <f>StandardCharges!AE245</f>
        <v>0</v>
      </c>
      <c r="AF66" s="19">
        <f>StandardCharges!AF245</f>
        <v>0</v>
      </c>
      <c r="AG66" s="19">
        <f>StandardCharges!AG245</f>
        <v>0</v>
      </c>
      <c r="AH66" s="19">
        <f>StandardCharges!AH245</f>
        <v>0</v>
      </c>
      <c r="AI66" s="19">
        <f>StandardCharges!AI245</f>
        <v>0</v>
      </c>
      <c r="AJ66" s="19">
        <f>StandardCharges!AJ245</f>
        <v>0</v>
      </c>
      <c r="AK66" s="19">
        <f>StandardCharges!AK245</f>
        <v>0</v>
      </c>
      <c r="AL66" s="19">
        <f>StandardCharges!AL245</f>
        <v>0</v>
      </c>
      <c r="AM66" s="19">
        <f>StandardCharges!AM245</f>
        <v>0</v>
      </c>
      <c r="AN66" s="19">
        <f>StandardCharges!AN245</f>
        <v>0</v>
      </c>
      <c r="AO66" s="19">
        <f>StandardCharges!AO245</f>
        <v>0</v>
      </c>
      <c r="AP66" s="19">
        <f>StandardCharges!AP245</f>
        <v>0</v>
      </c>
      <c r="AQ66" s="19">
        <f>StandardCharges!AQ245</f>
        <v>0</v>
      </c>
      <c r="AR66" s="19">
        <f>StandardCharges!AR245</f>
        <v>0</v>
      </c>
      <c r="AS66" s="19">
        <f>StandardCharges!AS245</f>
        <v>0</v>
      </c>
      <c r="AT66" s="19">
        <f>StandardCharges!AT245</f>
        <v>0</v>
      </c>
      <c r="AU66" s="19">
        <f>StandardCharges!AU245</f>
        <v>0</v>
      </c>
      <c r="AV66" s="19">
        <f>StandardCharges!AV245</f>
        <v>0</v>
      </c>
      <c r="AW66" s="19">
        <f>StandardCharges!AW245</f>
        <v>0</v>
      </c>
      <c r="AX66" s="19">
        <f>StandardCharges!AX245</f>
        <v>0</v>
      </c>
      <c r="AY66" s="19">
        <f>StandardCharges!AY245</f>
        <v>0</v>
      </c>
      <c r="AZ66" s="19">
        <f>StandardCharges!AZ245</f>
        <v>0</v>
      </c>
      <c r="BA66" s="19">
        <f>StandardCharges!BA245</f>
        <v>0</v>
      </c>
      <c r="BB66" s="19">
        <f>StandardCharges!BB245</f>
        <v>0</v>
      </c>
      <c r="BC66" s="19">
        <f>StandardCharges!BC245</f>
        <v>0</v>
      </c>
      <c r="BD66" s="19">
        <f>StandardCharges!BD245</f>
        <v>0</v>
      </c>
      <c r="BE66" s="19">
        <f>StandardCharges!BE245</f>
        <v>0</v>
      </c>
      <c r="BF66" s="19">
        <f>StandardCharges!BF245</f>
        <v>0</v>
      </c>
      <c r="BG66" s="19">
        <f>StandardCharges!BG245</f>
        <v>0</v>
      </c>
      <c r="BH66" s="19">
        <f>StandardCharges!BH245</f>
        <v>0</v>
      </c>
      <c r="BI66" s="19">
        <f>StandardCharges!BI245</f>
        <v>0</v>
      </c>
      <c r="BJ66" s="19">
        <f>StandardCharges!BJ245</f>
        <v>0</v>
      </c>
      <c r="BK66" s="19">
        <f>StandardCharges!BK245</f>
        <v>0</v>
      </c>
      <c r="BL66" s="19">
        <f>StandardCharges!BL245</f>
        <v>0</v>
      </c>
      <c r="BM66" s="19">
        <f>StandardCharges!BM245</f>
        <v>0</v>
      </c>
      <c r="BN66" s="19">
        <f>StandardCharges!BN245</f>
        <v>0</v>
      </c>
      <c r="BO66" s="19">
        <f>StandardCharges!BO245</f>
        <v>0</v>
      </c>
      <c r="BP66" s="19">
        <f>StandardCharges!BP245</f>
        <v>0</v>
      </c>
      <c r="BQ66" s="19">
        <f>StandardCharges!BQ245</f>
        <v>0</v>
      </c>
      <c r="BR66" s="19">
        <f>StandardCharges!BR245</f>
        <v>0</v>
      </c>
      <c r="BS66" s="19">
        <f>StandardCharges!BS245</f>
        <v>0</v>
      </c>
      <c r="BT66" s="19">
        <f>StandardCharges!BT245</f>
        <v>0</v>
      </c>
      <c r="BU66" s="19">
        <f>StandardCharges!BU245</f>
        <v>0</v>
      </c>
      <c r="BV66" s="19">
        <f>StandardCharges!BV245</f>
        <v>0</v>
      </c>
      <c r="BW66" s="19">
        <f>StandardCharges!BW245</f>
        <v>0</v>
      </c>
      <c r="BX66" s="19">
        <f>StandardCharges!BX245</f>
        <v>0</v>
      </c>
      <c r="BY66" s="19">
        <f>StandardCharges!BY245</f>
        <v>0</v>
      </c>
      <c r="BZ66" s="19">
        <f>StandardCharges!BZ245</f>
        <v>0</v>
      </c>
      <c r="CA66" s="19">
        <f>StandardCharges!CA245</f>
        <v>0</v>
      </c>
      <c r="CB66" s="19">
        <f>StandardCharges!CB245</f>
        <v>0</v>
      </c>
      <c r="CC66" s="19">
        <f>StandardCharges!CC245</f>
        <v>0</v>
      </c>
      <c r="CD66" s="19">
        <f>StandardCharges!CD245</f>
        <v>0</v>
      </c>
      <c r="CE66" s="19">
        <f>StandardCharges!CE245</f>
        <v>0</v>
      </c>
      <c r="CF66" s="19">
        <f>StandardCharges!CF245</f>
        <v>0</v>
      </c>
      <c r="CG66" s="19">
        <f>StandardCharges!CG245</f>
        <v>0</v>
      </c>
      <c r="CH66" s="19">
        <f>StandardCharges!CH245</f>
        <v>0</v>
      </c>
      <c r="CI66" s="19">
        <f>StandardCharges!CI245</f>
        <v>0</v>
      </c>
      <c r="CJ66" s="19">
        <f>StandardCharges!CJ245</f>
        <v>0</v>
      </c>
      <c r="CK66" s="19">
        <f>StandardCharges!CK245</f>
        <v>0</v>
      </c>
      <c r="CL66" s="19">
        <f>StandardCharges!CL245</f>
        <v>0</v>
      </c>
      <c r="CM66" s="19">
        <f>StandardCharges!CM245</f>
        <v>0</v>
      </c>
      <c r="CN66" s="19">
        <f>StandardCharges!CN245</f>
        <v>0</v>
      </c>
      <c r="CO66" s="19">
        <f>StandardCharges!CO245</f>
        <v>0</v>
      </c>
      <c r="CP66" s="277"/>
      <c r="CQ66" s="277" t="str">
        <f xml:space="preserve"> CQ25</f>
        <v>Assuming meter replacement - meters 15 year life</v>
      </c>
      <c r="CR66" s="277"/>
      <c r="CS66" s="277"/>
      <c r="CT66" s="277"/>
      <c r="CU66" s="376"/>
      <c r="CV66" s="277"/>
      <c r="CW66" s="277"/>
      <c r="CX66" s="277"/>
      <c r="CY66" s="277"/>
      <c r="CZ66" s="277"/>
    </row>
    <row r="67" spans="1:104" s="20" customFormat="1" x14ac:dyDescent="0.2">
      <c r="A67" s="87"/>
      <c r="B67" s="34"/>
      <c r="C67" s="88"/>
      <c r="E67" s="20" t="str">
        <f>StandardCharges!E247</f>
        <v>Waste: Losses</v>
      </c>
      <c r="F67" s="20">
        <f>StandardCharges!F169</f>
        <v>0</v>
      </c>
      <c r="G67" s="144"/>
      <c r="H67" s="98" t="str">
        <f>StandardCharges!H169</f>
        <v>£</v>
      </c>
      <c r="I67" s="298">
        <f xml:space="preserve"> SUMPRODUCT( $K$12:$CO$12, $K67:$CO67 )</f>
        <v>0</v>
      </c>
      <c r="K67" s="315">
        <f t="shared" ref="K67" si="19" xml:space="preserve"> SUBTOTAL( 9, K64:K66 )</f>
        <v>0</v>
      </c>
      <c r="L67" s="315">
        <f t="shared" ref="L67:BW67" si="20" xml:space="preserve"> SUBTOTAL( 9, L64:L66 )</f>
        <v>0</v>
      </c>
      <c r="M67" s="315">
        <f t="shared" si="20"/>
        <v>0</v>
      </c>
      <c r="N67" s="315">
        <f t="shared" si="20"/>
        <v>0</v>
      </c>
      <c r="O67" s="315">
        <f t="shared" si="20"/>
        <v>0</v>
      </c>
      <c r="P67" s="315">
        <f t="shared" si="20"/>
        <v>0</v>
      </c>
      <c r="Q67" s="315">
        <f t="shared" si="20"/>
        <v>0</v>
      </c>
      <c r="R67" s="315">
        <f t="shared" si="20"/>
        <v>0</v>
      </c>
      <c r="S67" s="315">
        <f t="shared" si="20"/>
        <v>0</v>
      </c>
      <c r="T67" s="315">
        <f t="shared" si="20"/>
        <v>0</v>
      </c>
      <c r="U67" s="315">
        <f t="shared" si="20"/>
        <v>0</v>
      </c>
      <c r="V67" s="315">
        <f t="shared" si="20"/>
        <v>0</v>
      </c>
      <c r="W67" s="315">
        <f t="shared" si="20"/>
        <v>0</v>
      </c>
      <c r="X67" s="315">
        <f t="shared" si="20"/>
        <v>0</v>
      </c>
      <c r="Y67" s="315">
        <f t="shared" si="20"/>
        <v>0</v>
      </c>
      <c r="Z67" s="315">
        <f t="shared" si="20"/>
        <v>0</v>
      </c>
      <c r="AA67" s="315">
        <f t="shared" si="20"/>
        <v>0</v>
      </c>
      <c r="AB67" s="315">
        <f t="shared" si="20"/>
        <v>0</v>
      </c>
      <c r="AC67" s="315">
        <f t="shared" si="20"/>
        <v>0</v>
      </c>
      <c r="AD67" s="315">
        <f t="shared" si="20"/>
        <v>0</v>
      </c>
      <c r="AE67" s="315">
        <f t="shared" si="20"/>
        <v>0</v>
      </c>
      <c r="AF67" s="315">
        <f t="shared" si="20"/>
        <v>0</v>
      </c>
      <c r="AG67" s="315">
        <f t="shared" si="20"/>
        <v>0</v>
      </c>
      <c r="AH67" s="315">
        <f t="shared" si="20"/>
        <v>0</v>
      </c>
      <c r="AI67" s="315">
        <f t="shared" si="20"/>
        <v>0</v>
      </c>
      <c r="AJ67" s="315">
        <f t="shared" si="20"/>
        <v>0</v>
      </c>
      <c r="AK67" s="315">
        <f t="shared" si="20"/>
        <v>0</v>
      </c>
      <c r="AL67" s="315">
        <f t="shared" si="20"/>
        <v>0</v>
      </c>
      <c r="AM67" s="315">
        <f t="shared" si="20"/>
        <v>0</v>
      </c>
      <c r="AN67" s="315">
        <f t="shared" si="20"/>
        <v>0</v>
      </c>
      <c r="AO67" s="315">
        <f t="shared" si="20"/>
        <v>0</v>
      </c>
      <c r="AP67" s="315">
        <f t="shared" si="20"/>
        <v>0</v>
      </c>
      <c r="AQ67" s="315">
        <f t="shared" si="20"/>
        <v>0</v>
      </c>
      <c r="AR67" s="315">
        <f t="shared" si="20"/>
        <v>0</v>
      </c>
      <c r="AS67" s="315">
        <f t="shared" si="20"/>
        <v>0</v>
      </c>
      <c r="AT67" s="315">
        <f t="shared" si="20"/>
        <v>0</v>
      </c>
      <c r="AU67" s="315">
        <f t="shared" si="20"/>
        <v>0</v>
      </c>
      <c r="AV67" s="315">
        <f t="shared" si="20"/>
        <v>0</v>
      </c>
      <c r="AW67" s="315">
        <f t="shared" si="20"/>
        <v>0</v>
      </c>
      <c r="AX67" s="315">
        <f t="shared" si="20"/>
        <v>0</v>
      </c>
      <c r="AY67" s="315">
        <f t="shared" si="20"/>
        <v>0</v>
      </c>
      <c r="AZ67" s="315">
        <f t="shared" si="20"/>
        <v>0</v>
      </c>
      <c r="BA67" s="315">
        <f t="shared" si="20"/>
        <v>0</v>
      </c>
      <c r="BB67" s="315">
        <f t="shared" si="20"/>
        <v>0</v>
      </c>
      <c r="BC67" s="315">
        <f t="shared" si="20"/>
        <v>0</v>
      </c>
      <c r="BD67" s="315">
        <f t="shared" si="20"/>
        <v>0</v>
      </c>
      <c r="BE67" s="315">
        <f t="shared" si="20"/>
        <v>0</v>
      </c>
      <c r="BF67" s="315">
        <f t="shared" si="20"/>
        <v>0</v>
      </c>
      <c r="BG67" s="315">
        <f t="shared" si="20"/>
        <v>0</v>
      </c>
      <c r="BH67" s="315">
        <f t="shared" si="20"/>
        <v>0</v>
      </c>
      <c r="BI67" s="315">
        <f t="shared" si="20"/>
        <v>0</v>
      </c>
      <c r="BJ67" s="315">
        <f t="shared" si="20"/>
        <v>0</v>
      </c>
      <c r="BK67" s="315">
        <f t="shared" si="20"/>
        <v>0</v>
      </c>
      <c r="BL67" s="315">
        <f t="shared" si="20"/>
        <v>0</v>
      </c>
      <c r="BM67" s="315">
        <f t="shared" si="20"/>
        <v>0</v>
      </c>
      <c r="BN67" s="315">
        <f t="shared" si="20"/>
        <v>0</v>
      </c>
      <c r="BO67" s="315">
        <f t="shared" si="20"/>
        <v>0</v>
      </c>
      <c r="BP67" s="315">
        <f t="shared" si="20"/>
        <v>0</v>
      </c>
      <c r="BQ67" s="315">
        <f t="shared" si="20"/>
        <v>0</v>
      </c>
      <c r="BR67" s="315">
        <f t="shared" si="20"/>
        <v>0</v>
      </c>
      <c r="BS67" s="315">
        <f t="shared" si="20"/>
        <v>0</v>
      </c>
      <c r="BT67" s="315">
        <f t="shared" si="20"/>
        <v>0</v>
      </c>
      <c r="BU67" s="315">
        <f t="shared" si="20"/>
        <v>0</v>
      </c>
      <c r="BV67" s="315">
        <f t="shared" si="20"/>
        <v>0</v>
      </c>
      <c r="BW67" s="315">
        <f t="shared" si="20"/>
        <v>0</v>
      </c>
      <c r="BX67" s="315">
        <f t="shared" ref="BX67:CO67" si="21" xml:space="preserve"> SUBTOTAL( 9, BX64:BX66 )</f>
        <v>0</v>
      </c>
      <c r="BY67" s="315">
        <f t="shared" si="21"/>
        <v>0</v>
      </c>
      <c r="BZ67" s="315">
        <f t="shared" si="21"/>
        <v>0</v>
      </c>
      <c r="CA67" s="315">
        <f t="shared" si="21"/>
        <v>0</v>
      </c>
      <c r="CB67" s="315">
        <f t="shared" si="21"/>
        <v>0</v>
      </c>
      <c r="CC67" s="315">
        <f t="shared" si="21"/>
        <v>0</v>
      </c>
      <c r="CD67" s="315">
        <f t="shared" si="21"/>
        <v>0</v>
      </c>
      <c r="CE67" s="315">
        <f t="shared" si="21"/>
        <v>0</v>
      </c>
      <c r="CF67" s="315">
        <f t="shared" si="21"/>
        <v>0</v>
      </c>
      <c r="CG67" s="315">
        <f t="shared" si="21"/>
        <v>0</v>
      </c>
      <c r="CH67" s="315">
        <f t="shared" si="21"/>
        <v>0</v>
      </c>
      <c r="CI67" s="315">
        <f t="shared" si="21"/>
        <v>0</v>
      </c>
      <c r="CJ67" s="315">
        <f t="shared" si="21"/>
        <v>0</v>
      </c>
      <c r="CK67" s="315">
        <f t="shared" si="21"/>
        <v>0</v>
      </c>
      <c r="CL67" s="315">
        <f t="shared" si="21"/>
        <v>0</v>
      </c>
      <c r="CM67" s="315">
        <f t="shared" si="21"/>
        <v>0</v>
      </c>
      <c r="CN67" s="315">
        <f t="shared" si="21"/>
        <v>0</v>
      </c>
      <c r="CO67" s="315">
        <f t="shared" si="21"/>
        <v>0</v>
      </c>
      <c r="CP67" s="362"/>
      <c r="CQ67" s="362"/>
      <c r="CR67" s="377"/>
      <c r="CS67" s="362"/>
      <c r="CT67" s="277"/>
      <c r="CU67" s="376"/>
      <c r="CV67" s="377"/>
      <c r="CW67" s="362"/>
      <c r="CX67" s="362"/>
      <c r="CY67" s="362"/>
      <c r="CZ67" s="362"/>
    </row>
    <row r="68" spans="1:104" s="82" customFormat="1" ht="9.75" customHeight="1" x14ac:dyDescent="0.2">
      <c r="A68" s="102"/>
      <c r="B68" s="103"/>
      <c r="C68" s="44"/>
      <c r="E68" s="45"/>
      <c r="F68" s="45"/>
      <c r="G68" s="45"/>
      <c r="H68" s="239"/>
      <c r="I68" s="299"/>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277"/>
      <c r="CQ68" s="277"/>
      <c r="CR68" s="277"/>
      <c r="CS68" s="277"/>
      <c r="CT68" s="277"/>
      <c r="CU68" s="376"/>
      <c r="CV68" s="277"/>
      <c r="CW68" s="277"/>
      <c r="CX68" s="277"/>
      <c r="CY68" s="277"/>
      <c r="CZ68" s="277"/>
    </row>
    <row r="69" spans="1:104" s="82" customFormat="1" x14ac:dyDescent="0.2">
      <c r="A69" s="102"/>
      <c r="B69" s="61"/>
      <c r="C69" s="44" t="s">
        <v>351</v>
      </c>
      <c r="E69" s="45"/>
      <c r="F69" s="45"/>
      <c r="G69" s="45"/>
      <c r="H69" s="239"/>
      <c r="I69" s="299"/>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277"/>
      <c r="CQ69" s="277"/>
      <c r="CR69" s="277"/>
      <c r="CS69" s="277"/>
      <c r="CT69" s="277"/>
      <c r="CU69" s="376"/>
      <c r="CV69" s="277"/>
      <c r="CW69" s="277"/>
      <c r="CX69" s="277"/>
      <c r="CY69" s="277"/>
      <c r="CZ69" s="277"/>
    </row>
    <row r="70" spans="1:104" s="82" customFormat="1" x14ac:dyDescent="0.2">
      <c r="A70" s="102"/>
      <c r="B70" s="61"/>
      <c r="C70" s="44"/>
      <c r="E70" s="45" t="str">
        <f xml:space="preserve"> Costs!E166</f>
        <v>Sewerage: net capital expenditure</v>
      </c>
      <c r="F70" s="45"/>
      <c r="G70" s="45"/>
      <c r="H70" s="80" t="str">
        <f xml:space="preserve"> Costs!H129</f>
        <v>£</v>
      </c>
      <c r="I70" s="298">
        <f xml:space="preserve"> SUMPRODUCT( $K$12:$CO$12, $K70:$CO70 )</f>
        <v>0</v>
      </c>
      <c r="J70" s="45"/>
      <c r="K70" s="19">
        <f xml:space="preserve"> Costs!K166</f>
        <v>0</v>
      </c>
      <c r="L70" s="19">
        <f xml:space="preserve"> Costs!L166</f>
        <v>0</v>
      </c>
      <c r="M70" s="19">
        <f xml:space="preserve"> Costs!M166</f>
        <v>0</v>
      </c>
      <c r="N70" s="19">
        <f xml:space="preserve"> Costs!N166</f>
        <v>0</v>
      </c>
      <c r="O70" s="19">
        <f xml:space="preserve"> Costs!O166</f>
        <v>0</v>
      </c>
      <c r="P70" s="19">
        <f xml:space="preserve"> Costs!P166</f>
        <v>0</v>
      </c>
      <c r="Q70" s="19">
        <f xml:space="preserve"> Costs!Q166</f>
        <v>0</v>
      </c>
      <c r="R70" s="19">
        <f xml:space="preserve"> Costs!R166</f>
        <v>0</v>
      </c>
      <c r="S70" s="19">
        <f xml:space="preserve"> Costs!S166</f>
        <v>0</v>
      </c>
      <c r="T70" s="19">
        <f xml:space="preserve"> Costs!T166</f>
        <v>0</v>
      </c>
      <c r="U70" s="19">
        <f xml:space="preserve"> Costs!U166</f>
        <v>0</v>
      </c>
      <c r="V70" s="19">
        <f xml:space="preserve"> Costs!V166</f>
        <v>0</v>
      </c>
      <c r="W70" s="19">
        <f xml:space="preserve"> Costs!W166</f>
        <v>0</v>
      </c>
      <c r="X70" s="19">
        <f xml:space="preserve"> Costs!X166</f>
        <v>0</v>
      </c>
      <c r="Y70" s="19">
        <f xml:space="preserve"> Costs!Y166</f>
        <v>0</v>
      </c>
      <c r="Z70" s="19">
        <f xml:space="preserve"> Costs!Z166</f>
        <v>0</v>
      </c>
      <c r="AA70" s="19">
        <f xml:space="preserve"> Costs!AA166</f>
        <v>0</v>
      </c>
      <c r="AB70" s="19">
        <f xml:space="preserve"> Costs!AB166</f>
        <v>0</v>
      </c>
      <c r="AC70" s="19">
        <f xml:space="preserve"> Costs!AC166</f>
        <v>0</v>
      </c>
      <c r="AD70" s="19">
        <f xml:space="preserve"> Costs!AD166</f>
        <v>0</v>
      </c>
      <c r="AE70" s="19">
        <f xml:space="preserve"> Costs!AE166</f>
        <v>0</v>
      </c>
      <c r="AF70" s="19">
        <f xml:space="preserve"> Costs!AF166</f>
        <v>0</v>
      </c>
      <c r="AG70" s="19">
        <f xml:space="preserve"> Costs!AG166</f>
        <v>0</v>
      </c>
      <c r="AH70" s="19">
        <f xml:space="preserve"> Costs!AH166</f>
        <v>0</v>
      </c>
      <c r="AI70" s="19">
        <f xml:space="preserve"> Costs!AI166</f>
        <v>0</v>
      </c>
      <c r="AJ70" s="19">
        <f xml:space="preserve"> Costs!AJ166</f>
        <v>0</v>
      </c>
      <c r="AK70" s="19">
        <f xml:space="preserve"> Costs!AK166</f>
        <v>0</v>
      </c>
      <c r="AL70" s="19">
        <f xml:space="preserve"> Costs!AL166</f>
        <v>0</v>
      </c>
      <c r="AM70" s="19">
        <f xml:space="preserve"> Costs!AM166</f>
        <v>0</v>
      </c>
      <c r="AN70" s="19">
        <f xml:space="preserve"> Costs!AN166</f>
        <v>0</v>
      </c>
      <c r="AO70" s="19">
        <f xml:space="preserve"> Costs!AO166</f>
        <v>0</v>
      </c>
      <c r="AP70" s="19">
        <f xml:space="preserve"> Costs!AP166</f>
        <v>0</v>
      </c>
      <c r="AQ70" s="19">
        <f xml:space="preserve"> Costs!AQ166</f>
        <v>0</v>
      </c>
      <c r="AR70" s="19">
        <f xml:space="preserve"> Costs!AR166</f>
        <v>0</v>
      </c>
      <c r="AS70" s="19">
        <f xml:space="preserve"> Costs!AS166</f>
        <v>0</v>
      </c>
      <c r="AT70" s="19">
        <f xml:space="preserve"> Costs!AT166</f>
        <v>0</v>
      </c>
      <c r="AU70" s="19">
        <f xml:space="preserve"> Costs!AU166</f>
        <v>0</v>
      </c>
      <c r="AV70" s="19">
        <f xml:space="preserve"> Costs!AV166</f>
        <v>0</v>
      </c>
      <c r="AW70" s="19">
        <f xml:space="preserve"> Costs!AW166</f>
        <v>0</v>
      </c>
      <c r="AX70" s="19">
        <f xml:space="preserve"> Costs!AX166</f>
        <v>0</v>
      </c>
      <c r="AY70" s="19">
        <f xml:space="preserve"> Costs!AY166</f>
        <v>0</v>
      </c>
      <c r="AZ70" s="19">
        <f xml:space="preserve"> Costs!AZ166</f>
        <v>0</v>
      </c>
      <c r="BA70" s="19">
        <f xml:space="preserve"> Costs!BA166</f>
        <v>0</v>
      </c>
      <c r="BB70" s="19">
        <f xml:space="preserve"> Costs!BB166</f>
        <v>0</v>
      </c>
      <c r="BC70" s="19">
        <f xml:space="preserve"> Costs!BC166</f>
        <v>0</v>
      </c>
      <c r="BD70" s="19">
        <f xml:space="preserve"> Costs!BD166</f>
        <v>0</v>
      </c>
      <c r="BE70" s="19">
        <f xml:space="preserve"> Costs!BE166</f>
        <v>0</v>
      </c>
      <c r="BF70" s="19">
        <f xml:space="preserve"> Costs!BF166</f>
        <v>0</v>
      </c>
      <c r="BG70" s="19">
        <f xml:space="preserve"> Costs!BG166</f>
        <v>0</v>
      </c>
      <c r="BH70" s="19">
        <f xml:space="preserve"> Costs!BH166</f>
        <v>0</v>
      </c>
      <c r="BI70" s="19">
        <f xml:space="preserve"> Costs!BI166</f>
        <v>0</v>
      </c>
      <c r="BJ70" s="19">
        <f xml:space="preserve"> Costs!BJ166</f>
        <v>0</v>
      </c>
      <c r="BK70" s="19">
        <f xml:space="preserve"> Costs!BK166</f>
        <v>0</v>
      </c>
      <c r="BL70" s="19">
        <f xml:space="preserve"> Costs!BL166</f>
        <v>0</v>
      </c>
      <c r="BM70" s="19">
        <f xml:space="preserve"> Costs!BM166</f>
        <v>0</v>
      </c>
      <c r="BN70" s="19">
        <f xml:space="preserve"> Costs!BN166</f>
        <v>0</v>
      </c>
      <c r="BO70" s="19">
        <f xml:space="preserve"> Costs!BO166</f>
        <v>0</v>
      </c>
      <c r="BP70" s="19">
        <f xml:space="preserve"> Costs!BP166</f>
        <v>0</v>
      </c>
      <c r="BQ70" s="19">
        <f xml:space="preserve"> Costs!BQ166</f>
        <v>0</v>
      </c>
      <c r="BR70" s="19">
        <f xml:space="preserve"> Costs!BR166</f>
        <v>0</v>
      </c>
      <c r="BS70" s="19">
        <f xml:space="preserve"> Costs!BS166</f>
        <v>0</v>
      </c>
      <c r="BT70" s="19">
        <f xml:space="preserve"> Costs!BT166</f>
        <v>0</v>
      </c>
      <c r="BU70" s="19">
        <f xml:space="preserve"> Costs!BU166</f>
        <v>0</v>
      </c>
      <c r="BV70" s="19">
        <f xml:space="preserve"> Costs!BV166</f>
        <v>0</v>
      </c>
      <c r="BW70" s="19">
        <f xml:space="preserve"> Costs!BW166</f>
        <v>0</v>
      </c>
      <c r="BX70" s="19">
        <f xml:space="preserve"> Costs!BX166</f>
        <v>0</v>
      </c>
      <c r="BY70" s="19">
        <f xml:space="preserve"> Costs!BY166</f>
        <v>0</v>
      </c>
      <c r="BZ70" s="19">
        <f xml:space="preserve"> Costs!BZ166</f>
        <v>0</v>
      </c>
      <c r="CA70" s="19">
        <f xml:space="preserve"> Costs!CA166</f>
        <v>0</v>
      </c>
      <c r="CB70" s="19">
        <f xml:space="preserve"> Costs!CB166</f>
        <v>0</v>
      </c>
      <c r="CC70" s="19">
        <f xml:space="preserve"> Costs!CC166</f>
        <v>0</v>
      </c>
      <c r="CD70" s="19">
        <f xml:space="preserve"> Costs!CD166</f>
        <v>0</v>
      </c>
      <c r="CE70" s="19">
        <f xml:space="preserve"> Costs!CE166</f>
        <v>0</v>
      </c>
      <c r="CF70" s="19">
        <f xml:space="preserve"> Costs!CF166</f>
        <v>0</v>
      </c>
      <c r="CG70" s="19">
        <f xml:space="preserve"> Costs!CG166</f>
        <v>0</v>
      </c>
      <c r="CH70" s="19">
        <f xml:space="preserve"> Costs!CH166</f>
        <v>0</v>
      </c>
      <c r="CI70" s="19">
        <f xml:space="preserve"> Costs!CI166</f>
        <v>0</v>
      </c>
      <c r="CJ70" s="19">
        <f xml:space="preserve"> Costs!CJ166</f>
        <v>0</v>
      </c>
      <c r="CK70" s="19">
        <f xml:space="preserve"> Costs!CK166</f>
        <v>0</v>
      </c>
      <c r="CL70" s="19">
        <f xml:space="preserve"> Costs!CL166</f>
        <v>0</v>
      </c>
      <c r="CM70" s="19">
        <f xml:space="preserve"> Costs!CM166</f>
        <v>0</v>
      </c>
      <c r="CN70" s="19">
        <f xml:space="preserve"> Costs!CN166</f>
        <v>0</v>
      </c>
      <c r="CO70" s="19">
        <f xml:space="preserve"> Costs!CO166</f>
        <v>0</v>
      </c>
      <c r="CP70" s="277"/>
      <c r="CQ70" s="277" t="s">
        <v>452</v>
      </c>
      <c r="CR70" s="277"/>
      <c r="CS70" s="277"/>
      <c r="CT70" s="277"/>
      <c r="CU70" s="376"/>
      <c r="CV70" s="277"/>
      <c r="CW70" s="277"/>
      <c r="CX70" s="277"/>
      <c r="CY70" s="277"/>
      <c r="CZ70" s="277"/>
    </row>
    <row r="71" spans="1:104" s="82" customFormat="1" ht="9.75" customHeight="1" x14ac:dyDescent="0.2">
      <c r="A71" s="102"/>
      <c r="B71" s="103"/>
      <c r="C71" s="44"/>
      <c r="E71" s="45"/>
      <c r="F71" s="45"/>
      <c r="G71" s="45"/>
      <c r="H71" s="239"/>
      <c r="I71" s="299"/>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277"/>
      <c r="CQ71" s="277"/>
      <c r="CR71" s="277"/>
      <c r="CS71" s="277"/>
      <c r="CT71" s="277"/>
      <c r="CU71" s="376"/>
      <c r="CV71" s="277"/>
      <c r="CW71" s="277"/>
      <c r="CX71" s="277"/>
      <c r="CY71" s="277"/>
      <c r="CZ71" s="277"/>
    </row>
    <row r="72" spans="1:104" s="82" customFormat="1" x14ac:dyDescent="0.2">
      <c r="A72" s="102"/>
      <c r="B72" s="61"/>
      <c r="C72" s="44" t="s">
        <v>331</v>
      </c>
      <c r="E72" s="45"/>
      <c r="F72" s="45"/>
      <c r="G72" s="45"/>
      <c r="H72" s="239"/>
      <c r="I72" s="299"/>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277"/>
      <c r="CQ72" s="277"/>
      <c r="CR72" s="277"/>
      <c r="CS72" s="277"/>
      <c r="CT72" s="277"/>
      <c r="CU72" s="376"/>
      <c r="CV72" s="277"/>
      <c r="CW72" s="277"/>
      <c r="CX72" s="277"/>
      <c r="CY72" s="277"/>
      <c r="CZ72" s="277"/>
    </row>
    <row r="73" spans="1:104" x14ac:dyDescent="0.2">
      <c r="E73" s="18" t="str">
        <f xml:space="preserve"> Costs!E182</f>
        <v xml:space="preserve">Sewerage: Infra maintenance </v>
      </c>
      <c r="F73" s="18">
        <f xml:space="preserve"> Costs!F180</f>
        <v>0</v>
      </c>
      <c r="G73" s="18"/>
      <c r="H73" s="80" t="str">
        <f xml:space="preserve"> Costs!H181</f>
        <v>£</v>
      </c>
      <c r="I73" s="298">
        <f xml:space="preserve"> SUMPRODUCT( $K$12:$CO$12, $K73:$CO73 )</f>
        <v>958.09960105681591</v>
      </c>
      <c r="J73" s="18"/>
      <c r="K73" s="19">
        <f xml:space="preserve"> Costs!K182</f>
        <v>39.931667787124965</v>
      </c>
      <c r="L73" s="19">
        <f xml:space="preserve"> Costs!L182</f>
        <v>40.423764559971239</v>
      </c>
      <c r="M73" s="19">
        <f xml:space="preserve"> Costs!M182</f>
        <v>41.005993710349713</v>
      </c>
      <c r="N73" s="19">
        <f xml:space="preserve"> Costs!N182</f>
        <v>41.698002302801179</v>
      </c>
      <c r="O73" s="19">
        <f xml:space="preserve"> Costs!O182</f>
        <v>42.436542240647725</v>
      </c>
      <c r="P73" s="19">
        <f xml:space="preserve"> Costs!P182</f>
        <v>43.199161929963665</v>
      </c>
      <c r="Q73" s="19">
        <f xml:space="preserve"> Costs!Q182</f>
        <v>43.999030359117647</v>
      </c>
      <c r="R73" s="19">
        <f xml:space="preserve"> Costs!R182</f>
        <v>44.833991524633355</v>
      </c>
      <c r="S73" s="19">
        <f xml:space="preserve"> Costs!S182</f>
        <v>45.684797588144072</v>
      </c>
      <c r="T73" s="19">
        <f xml:space="preserve"> Costs!T182</f>
        <v>46.551749235241935</v>
      </c>
      <c r="U73" s="19">
        <f xml:space="preserve"> Costs!U182</f>
        <v>47.435152857571943</v>
      </c>
      <c r="V73" s="19">
        <f xml:space="preserve"> Costs!V182</f>
        <v>48.335320661114608</v>
      </c>
      <c r="W73" s="19">
        <f xml:space="preserve"> Costs!W182</f>
        <v>49.252570776523491</v>
      </c>
      <c r="X73" s="19">
        <f xml:space="preserve"> Costs!X182</f>
        <v>50.187227371556588</v>
      </c>
      <c r="Y73" s="19">
        <f xml:space="preserve"> Costs!Y182</f>
        <v>51.139620765641297</v>
      </c>
      <c r="Z73" s="19">
        <f xml:space="preserve"> Costs!Z182</f>
        <v>52.110087546613507</v>
      </c>
      <c r="AA73" s="19">
        <f xml:space="preserve"> Costs!AA182</f>
        <v>53.098970689671894</v>
      </c>
      <c r="AB73" s="19">
        <f xml:space="preserve"> Costs!AB182</f>
        <v>54.106619678589794</v>
      </c>
      <c r="AC73" s="19">
        <f xml:space="preserve"> Costs!AC182</f>
        <v>55.13339062922708</v>
      </c>
      <c r="AD73" s="19">
        <f xml:space="preserve"> Costs!AD182</f>
        <v>56.179646415386074</v>
      </c>
      <c r="AE73" s="19">
        <f xml:space="preserve"> Costs!AE182</f>
        <v>57.24575679705567</v>
      </c>
      <c r="AF73" s="19">
        <f xml:space="preserve"> Costs!AF182</f>
        <v>58.332098551089196</v>
      </c>
      <c r="AG73" s="19">
        <f xml:space="preserve"> Costs!AG182</f>
        <v>59.43905560436211</v>
      </c>
      <c r="AH73" s="19">
        <f xml:space="preserve"> Costs!AH182</f>
        <v>60.5670191694566</v>
      </c>
      <c r="AI73" s="19">
        <f xml:space="preserve"> Costs!AI182</f>
        <v>61.71638788292104</v>
      </c>
      <c r="AJ73" s="19">
        <f xml:space="preserve"> Costs!AJ182</f>
        <v>62.887567946153155</v>
      </c>
      <c r="AK73" s="19">
        <f xml:space="preserve"> Costs!AK182</f>
        <v>64.080973268956754</v>
      </c>
      <c r="AL73" s="19">
        <f xml:space="preserve"> Costs!AL182</f>
        <v>65.297025615822648</v>
      </c>
      <c r="AM73" s="19">
        <f xml:space="preserve"> Costs!AM182</f>
        <v>66.536154754985574</v>
      </c>
      <c r="AN73" s="19">
        <f xml:space="preserve"> Costs!AN182</f>
        <v>67.798798610309618</v>
      </c>
      <c r="AO73" s="19">
        <f xml:space="preserve"> Costs!AO182</f>
        <v>69.085403416056167</v>
      </c>
      <c r="AP73" s="19">
        <f xml:space="preserve"> Costs!AP182</f>
        <v>70.396423874588592</v>
      </c>
      <c r="AQ73" s="19">
        <f xml:space="preserve"> Costs!AQ182</f>
        <v>71.732323317069913</v>
      </c>
      <c r="AR73" s="19">
        <f xml:space="preserve"> Costs!AR182</f>
        <v>73.093573867209784</v>
      </c>
      <c r="AS73" s="19">
        <f xml:space="preserve"> Costs!AS182</f>
        <v>74.480656608119034</v>
      </c>
      <c r="AT73" s="19">
        <f xml:space="preserve"> Costs!AT182</f>
        <v>75.89406175233043</v>
      </c>
      <c r="AU73" s="19">
        <f xml:space="preserve"> Costs!AU182</f>
        <v>77.334288815046037</v>
      </c>
      <c r="AV73" s="19">
        <f xml:space="preserve"> Costs!AV182</f>
        <v>78.801846790672172</v>
      </c>
      <c r="AW73" s="19">
        <f xml:space="preserve"> Costs!AW182</f>
        <v>80.297254332704384</v>
      </c>
      <c r="AX73" s="19">
        <f xml:space="preserve"> Costs!AX182</f>
        <v>81.821039937026299</v>
      </c>
      <c r="AY73" s="19">
        <f xml:space="preserve"> Costs!AY182</f>
        <v>83.373742128686516</v>
      </c>
      <c r="AZ73" s="19">
        <f xml:space="preserve"> Costs!AZ182</f>
        <v>84.955909652220328</v>
      </c>
      <c r="BA73" s="19">
        <f xml:space="preserve"> Costs!BA182</f>
        <v>86.568101665582844</v>
      </c>
      <c r="BB73" s="19">
        <f xml:space="preserve"> Costs!BB182</f>
        <v>88.210887937762578</v>
      </c>
      <c r="BC73" s="19">
        <f xml:space="preserve"> Costs!BC182</f>
        <v>89.884849050144851</v>
      </c>
      <c r="BD73" s="19">
        <f xml:space="preserve"> Costs!BD182</f>
        <v>91.590576601696682</v>
      </c>
      <c r="BE73" s="19">
        <f xml:space="preserve"> Costs!BE182</f>
        <v>93.328673418045298</v>
      </c>
      <c r="BF73" s="19">
        <f xml:space="preserve"> Costs!BF182</f>
        <v>95.09975376452428</v>
      </c>
      <c r="BG73" s="19">
        <f xml:space="preserve"> Costs!BG182</f>
        <v>96.90444356326276</v>
      </c>
      <c r="BH73" s="19">
        <f xml:space="preserve"> Costs!BH182</f>
        <v>98.743380614394084</v>
      </c>
      <c r="BI73" s="19">
        <f xml:space="preserve"> Costs!BI182</f>
        <v>100.61721482146247</v>
      </c>
      <c r="BJ73" s="19">
        <f xml:space="preserve"> Costs!BJ182</f>
        <v>102.52660842110718</v>
      </c>
      <c r="BK73" s="19">
        <f xml:space="preserve"> Costs!BK182</f>
        <v>104.47223621710521</v>
      </c>
      <c r="BL73" s="19">
        <f xml:space="preserve"> Costs!BL182</f>
        <v>106.45478581885546</v>
      </c>
      <c r="BM73" s="19">
        <f xml:space="preserve"> Costs!BM182</f>
        <v>108.47495788438864</v>
      </c>
      <c r="BN73" s="19">
        <f xml:space="preserve"> Costs!BN182</f>
        <v>110.53346636798861</v>
      </c>
      <c r="BO73" s="19">
        <f xml:space="preserve"> Costs!BO182</f>
        <v>112.6310387725128</v>
      </c>
      <c r="BP73" s="19">
        <f xml:space="preserve"> Costs!BP182</f>
        <v>114.7684164065009</v>
      </c>
      <c r="BQ73" s="19">
        <f xml:space="preserve"> Costs!BQ182</f>
        <v>116.94635464616273</v>
      </c>
      <c r="BR73" s="19">
        <f xml:space="preserve"> Costs!BR182</f>
        <v>119.16562320233761</v>
      </c>
      <c r="BS73" s="19">
        <f xml:space="preserve"> Costs!BS182</f>
        <v>121.42700639251991</v>
      </c>
      <c r="BT73" s="19">
        <f xml:space="preserve"> Costs!BT182</f>
        <v>123.73130341804679</v>
      </c>
      <c r="BU73" s="19">
        <f xml:space="preserve"> Costs!BU182</f>
        <v>126.07932864654597</v>
      </c>
      <c r="BV73" s="19">
        <f xml:space="preserve"> Costs!BV182</f>
        <v>128.47191189974356</v>
      </c>
      <c r="BW73" s="19">
        <f xml:space="preserve"> Costs!BW182</f>
        <v>130.90989874673355</v>
      </c>
      <c r="BX73" s="19">
        <f xml:space="preserve"> Costs!BX182</f>
        <v>133.39415080281245</v>
      </c>
      <c r="BY73" s="19">
        <f xml:space="preserve"> Costs!BY182</f>
        <v>135.92554603398517</v>
      </c>
      <c r="BZ73" s="19">
        <f xml:space="preserve"> Costs!BZ182</f>
        <v>138.50497906724922</v>
      </c>
      <c r="CA73" s="19">
        <f xml:space="preserve"> Costs!CA182</f>
        <v>141.13336150676707</v>
      </c>
      <c r="CB73" s="19">
        <f xml:space="preserve"> Costs!CB182</f>
        <v>143.81162225603882</v>
      </c>
      <c r="CC73" s="19">
        <f xml:space="preserve"> Costs!CC182</f>
        <v>146.54070784618804</v>
      </c>
      <c r="CD73" s="19">
        <f xml:space="preserve"> Costs!CD182</f>
        <v>149.32158277047816</v>
      </c>
      <c r="CE73" s="19">
        <f xml:space="preserve"> Costs!CE182</f>
        <v>152.15522982517635</v>
      </c>
      <c r="CF73" s="19">
        <f xml:space="preserve"> Costs!CF182</f>
        <v>155.04265045688607</v>
      </c>
      <c r="CG73" s="19">
        <f xml:space="preserve"> Costs!CG182</f>
        <v>157.98486511647116</v>
      </c>
      <c r="CH73" s="19">
        <f xml:space="preserve"> Costs!CH182</f>
        <v>160.98291361969586</v>
      </c>
      <c r="CI73" s="19">
        <f xml:space="preserve"> Costs!CI182</f>
        <v>164.03785551470881</v>
      </c>
      <c r="CJ73" s="19">
        <f xml:space="preserve"> Costs!CJ182</f>
        <v>167.15077045650082</v>
      </c>
      <c r="CK73" s="19">
        <f xml:space="preserve"> Costs!CK182</f>
        <v>170.32275858846853</v>
      </c>
      <c r="CL73" s="19">
        <f xml:space="preserve"> Costs!CL182</f>
        <v>173.55494093121891</v>
      </c>
      <c r="CM73" s="19">
        <f xml:space="preserve"> Costs!CM182</f>
        <v>176.84845977875216</v>
      </c>
      <c r="CN73" s="19">
        <f xml:space="preserve"> Costs!CN182</f>
        <v>180.20447910216265</v>
      </c>
      <c r="CO73" s="19">
        <f xml:space="preserve"> Costs!CO182</f>
        <v>183.62418496100125</v>
      </c>
      <c r="CP73" s="296"/>
      <c r="CQ73" s="277" t="s">
        <v>453</v>
      </c>
      <c r="CR73" s="277"/>
      <c r="CS73" s="277"/>
      <c r="CT73" s="277"/>
      <c r="CU73" s="376"/>
      <c r="CV73" s="277"/>
      <c r="CW73" s="277"/>
      <c r="CX73" s="277"/>
      <c r="CY73" s="277"/>
      <c r="CZ73" s="277"/>
    </row>
    <row r="74" spans="1:104" x14ac:dyDescent="0.2">
      <c r="E74" s="18" t="str">
        <f xml:space="preserve"> Costs!E175</f>
        <v>Wholesale element of regulatory fees</v>
      </c>
      <c r="F74" s="18">
        <f>Costs!F183</f>
        <v>0</v>
      </c>
      <c r="G74" s="18"/>
      <c r="H74" s="80" t="str">
        <f xml:space="preserve"> Costs!H175</f>
        <v>£</v>
      </c>
      <c r="I74" s="298">
        <f xml:space="preserve"> SUMPRODUCT( $K$12:$CO$12, $K74:$CO74 )</f>
        <v>946.29557819491117</v>
      </c>
      <c r="J74" s="18"/>
      <c r="K74" s="19">
        <f xml:space="preserve"> Costs!K175</f>
        <v>0</v>
      </c>
      <c r="L74" s="19">
        <f xml:space="preserve"> Costs!L175</f>
        <v>6.251766830807064</v>
      </c>
      <c r="M74" s="19">
        <f xml:space="preserve"> Costs!M175</f>
        <v>36.519034595337949</v>
      </c>
      <c r="N74" s="19">
        <f xml:space="preserve"> Costs!N175</f>
        <v>36.579717449201745</v>
      </c>
      <c r="O74" s="19">
        <f xml:space="preserve"> Costs!O175</f>
        <v>42.890817269834223</v>
      </c>
      <c r="P74" s="19">
        <f xml:space="preserve"> Costs!P175</f>
        <v>46.960821056153293</v>
      </c>
      <c r="Q74" s="19">
        <f xml:space="preserve"> Costs!Q175</f>
        <v>48.77743872276946</v>
      </c>
      <c r="R74" s="19">
        <f xml:space="preserve"> Costs!R175</f>
        <v>48.648664273970837</v>
      </c>
      <c r="S74" s="19">
        <f xml:space="preserve"> Costs!S175</f>
        <v>49.131371780843644</v>
      </c>
      <c r="T74" s="19">
        <f xml:space="preserve"> Costs!T175</f>
        <v>49.740095923472545</v>
      </c>
      <c r="U74" s="19">
        <f xml:space="preserve"> Costs!U175</f>
        <v>50.630305395417295</v>
      </c>
      <c r="V74" s="19">
        <f xml:space="preserve"> Costs!V175</f>
        <v>51.642749745978833</v>
      </c>
      <c r="W74" s="19">
        <f xml:space="preserve"> Costs!W175</f>
        <v>52.675439748921534</v>
      </c>
      <c r="X74" s="19">
        <f xml:space="preserve"> Costs!X175</f>
        <v>53.839604912208451</v>
      </c>
      <c r="Y74" s="19">
        <f xml:space="preserve"> Costs!Y175</f>
        <v>54.803184201085394</v>
      </c>
      <c r="Z74" s="19">
        <f xml:space="preserve"> Costs!Z175</f>
        <v>55.899072795946488</v>
      </c>
      <c r="AA74" s="19">
        <f xml:space="preserve"> Costs!AA175</f>
        <v>57.016875661481002</v>
      </c>
      <c r="AB74" s="19">
        <f xml:space="preserve"> Costs!AB175</f>
        <v>58.276989685795698</v>
      </c>
      <c r="AC74" s="19">
        <f xml:space="preserve"> Costs!AC175</f>
        <v>59.319985829078945</v>
      </c>
      <c r="AD74" s="19">
        <f xml:space="preserve"> Costs!AD175</f>
        <v>60.506196025896713</v>
      </c>
      <c r="AE74" s="19">
        <f xml:space="preserve"> Costs!AE175</f>
        <v>61.716126636861105</v>
      </c>
      <c r="AF74" s="19">
        <f xml:space="preserve"> Costs!AF175</f>
        <v>63.080097492844523</v>
      </c>
      <c r="AG74" s="19">
        <f xml:space="preserve"> Costs!AG175</f>
        <v>64.209055916361024</v>
      </c>
      <c r="AH74" s="19">
        <f xml:space="preserve"> Costs!AH175</f>
        <v>65.493031894971168</v>
      </c>
      <c r="AI74" s="19">
        <f xml:space="preserve"> Costs!AI175</f>
        <v>66.802683291014588</v>
      </c>
      <c r="AJ74" s="19">
        <f xml:space="preserve"> Costs!AJ175</f>
        <v>68.279070713163847</v>
      </c>
      <c r="AK74" s="19">
        <f xml:space="preserve"> Costs!AK175</f>
        <v>69.501076307563224</v>
      </c>
      <c r="AL74" s="19">
        <f xml:space="preserve"> Costs!AL175</f>
        <v>70.890875786669426</v>
      </c>
      <c r="AM74" s="19">
        <f xml:space="preserve"> Costs!AM175</f>
        <v>72.308466815126238</v>
      </c>
      <c r="AN74" s="19">
        <f xml:space="preserve"> Costs!AN175</f>
        <v>73.906536019258198</v>
      </c>
      <c r="AO74" s="19">
        <f xml:space="preserve"> Costs!AO175</f>
        <v>75.229257601946642</v>
      </c>
      <c r="AP74" s="19">
        <f xml:space="preserve"> Costs!AP175</f>
        <v>76.73360240613431</v>
      </c>
      <c r="AQ74" s="19">
        <f xml:space="preserve"> Costs!AQ175</f>
        <v>78.26802930021654</v>
      </c>
      <c r="AR74" s="19">
        <f xml:space="preserve"> Costs!AR175</f>
        <v>79.997809128249258</v>
      </c>
      <c r="AS74" s="19">
        <f xml:space="preserve"> Costs!AS175</f>
        <v>81.429547569814787</v>
      </c>
      <c r="AT74" s="19">
        <f xml:space="preserve"> Costs!AT175</f>
        <v>83.057878364226781</v>
      </c>
      <c r="AU74" s="19">
        <f xml:space="preserve"> Costs!AU175</f>
        <v>84.718770572218489</v>
      </c>
      <c r="AV74" s="19">
        <f xml:space="preserve"> Costs!AV175</f>
        <v>86.591116429164046</v>
      </c>
      <c r="AW74" s="19">
        <f xml:space="preserve"> Costs!AW175</f>
        <v>88.140856746313915</v>
      </c>
      <c r="AX74" s="19">
        <f xml:space="preserve"> Costs!AX175</f>
        <v>89.903392282481931</v>
      </c>
      <c r="AY74" s="19">
        <f xml:space="preserve"> Costs!AY175</f>
        <v>91.701172898297813</v>
      </c>
      <c r="AZ74" s="19">
        <f xml:space="preserve"> Costs!AZ175</f>
        <v>93.72783487643413</v>
      </c>
      <c r="BA74" s="19">
        <f xml:space="preserve"> Costs!BA175</f>
        <v>95.405302618359016</v>
      </c>
      <c r="BB74" s="19">
        <f xml:space="preserve"> Costs!BB175</f>
        <v>97.313103862992932</v>
      </c>
      <c r="BC74" s="19">
        <f xml:space="preserve"> Costs!BC175</f>
        <v>99.259055037338698</v>
      </c>
      <c r="BD74" s="19">
        <f xml:space="preserve"> Costs!BD175</f>
        <v>101.45275165508012</v>
      </c>
      <c r="BE74" s="19">
        <f xml:space="preserve"> Costs!BE175</f>
        <v>103.26847393710311</v>
      </c>
      <c r="BF74" s="19">
        <f xml:space="preserve"> Costs!BF175</f>
        <v>105.33351348628574</v>
      </c>
      <c r="BG74" s="19">
        <f xml:space="preserve"> Costs!BG175</f>
        <v>107.43984722891501</v>
      </c>
      <c r="BH74" s="19">
        <f xml:space="preserve"> Costs!BH175</f>
        <v>109.81434524713674</v>
      </c>
      <c r="BI74" s="19">
        <f xml:space="preserve"> Costs!BI175</f>
        <v>111.77971681467078</v>
      </c>
      <c r="BJ74" s="19">
        <f xml:space="preserve"> Costs!BJ175</f>
        <v>114.01495402907295</v>
      </c>
      <c r="BK74" s="19">
        <f xml:space="preserve"> Costs!BK175</f>
        <v>116.29488884646635</v>
      </c>
      <c r="BL74" s="19">
        <f xml:space="preserve"> Costs!BL175</f>
        <v>118.86508966317911</v>
      </c>
      <c r="BM74" s="19">
        <f xml:space="preserve"> Costs!BM175</f>
        <v>120.99244440058297</v>
      </c>
      <c r="BN74" s="19">
        <f xml:space="preserve"> Costs!BN175</f>
        <v>123.41190673321768</v>
      </c>
      <c r="BO74" s="19">
        <f xml:space="preserve"> Costs!BO175</f>
        <v>125.87975058263254</v>
      </c>
      <c r="BP74" s="19">
        <f xml:space="preserve"> Costs!BP175</f>
        <v>128.6617837481848</v>
      </c>
      <c r="BQ74" s="19">
        <f xml:space="preserve"> Costs!BQ175</f>
        <v>130.96447208127844</v>
      </c>
      <c r="BR74" s="19">
        <f xml:space="preserve"> Costs!BR175</f>
        <v>133.58334310817474</v>
      </c>
      <c r="BS74" s="19">
        <f xml:space="preserve"> Costs!BS175</f>
        <v>136.25458318865108</v>
      </c>
      <c r="BT74" s="19">
        <f xml:space="preserve"> Costs!BT175</f>
        <v>139.26590762832325</v>
      </c>
      <c r="BU74" s="19">
        <f xml:space="preserve"> Costs!BU175</f>
        <v>141.75838030631039</v>
      </c>
      <c r="BV74" s="19">
        <f xml:space="preserve"> Costs!BV175</f>
        <v>144.59309501255174</v>
      </c>
      <c r="BW74" s="19">
        <f xml:space="preserve"> Costs!BW175</f>
        <v>147.48449495636729</v>
      </c>
      <c r="BX74" s="19">
        <f xml:space="preserve"> Costs!BX175</f>
        <v>150.74400853559075</v>
      </c>
      <c r="BY74" s="19">
        <f xml:space="preserve"> Costs!BY175</f>
        <v>153.44190731816968</v>
      </c>
      <c r="BZ74" s="19">
        <f xml:space="preserve"> Costs!BZ175</f>
        <v>156.51025523727435</v>
      </c>
      <c r="CA74" s="19">
        <f xml:space="preserve"> Costs!CA175</f>
        <v>159.63996031178237</v>
      </c>
      <c r="CB74" s="19">
        <f xml:space="preserve"> Costs!CB175</f>
        <v>163.16811843156898</v>
      </c>
      <c r="CC74" s="19">
        <f xml:space="preserve"> Costs!CC175</f>
        <v>166.08837425034855</v>
      </c>
      <c r="CD74" s="19">
        <f xml:space="preserve"> Costs!CD175</f>
        <v>169.40961110425349</v>
      </c>
      <c r="CE74" s="19">
        <f xml:space="preserve"> Costs!CE175</f>
        <v>172.79726208430986</v>
      </c>
      <c r="CF74" s="19">
        <f xml:space="preserve"> Costs!CF175</f>
        <v>176.6162060511522</v>
      </c>
      <c r="CG74" s="19">
        <f xml:space="preserve"> Costs!CG175</f>
        <v>179.77714526139368</v>
      </c>
      <c r="CH74" s="19">
        <f xml:space="preserve"> Costs!CH175</f>
        <v>183.37211380164794</v>
      </c>
      <c r="CI74" s="19">
        <f xml:space="preserve"> Costs!CI175</f>
        <v>187.03897022724263</v>
      </c>
      <c r="CJ74" s="19">
        <f xml:space="preserve"> Costs!CJ175</f>
        <v>191.17266620308064</v>
      </c>
      <c r="CK74" s="19">
        <f xml:space="preserve"> Costs!CK175</f>
        <v>194.59412559255881</v>
      </c>
      <c r="CL74" s="19">
        <f xml:space="preserve"> Costs!CL175</f>
        <v>198.48538640108018</v>
      </c>
      <c r="CM74" s="19">
        <f xml:space="preserve"> Costs!CM175</f>
        <v>202.45445999369159</v>
      </c>
      <c r="CN74" s="19">
        <f xml:space="preserve"> Costs!CN175</f>
        <v>206.50290237747305</v>
      </c>
      <c r="CO74" s="19">
        <f xml:space="preserve"> Costs!CO175</f>
        <v>210.63230067467478</v>
      </c>
      <c r="CP74" s="296"/>
      <c r="CQ74" s="277" t="s">
        <v>454</v>
      </c>
      <c r="CR74" s="277"/>
      <c r="CS74" s="277"/>
      <c r="CT74" s="277"/>
      <c r="CU74" s="376"/>
      <c r="CV74" s="277"/>
      <c r="CW74" s="277"/>
      <c r="CX74" s="277"/>
      <c r="CY74" s="277"/>
      <c r="CZ74" s="277"/>
    </row>
    <row r="75" spans="1:104" x14ac:dyDescent="0.2">
      <c r="E75" s="18" t="str">
        <f>Costs!E191</f>
        <v>Pumping and other non-standard costs</v>
      </c>
      <c r="F75" s="18">
        <f>Costs!F193</f>
        <v>0</v>
      </c>
      <c r="G75" s="18"/>
      <c r="H75" s="80" t="str">
        <f>Costs!H191</f>
        <v>£</v>
      </c>
      <c r="I75" s="298">
        <f xml:space="preserve"> SUMPRODUCT( $K$12:$CO$12, $K75:$CO75 )</f>
        <v>0</v>
      </c>
      <c r="J75" s="18"/>
      <c r="K75" s="19">
        <f>Costs!K191</f>
        <v>0</v>
      </c>
      <c r="L75" s="19">
        <f>Costs!L191</f>
        <v>0</v>
      </c>
      <c r="M75" s="19">
        <f>Costs!M191</f>
        <v>0</v>
      </c>
      <c r="N75" s="19">
        <f>Costs!N191</f>
        <v>0</v>
      </c>
      <c r="O75" s="19">
        <f>Costs!O191</f>
        <v>0</v>
      </c>
      <c r="P75" s="19">
        <f>Costs!P191</f>
        <v>0</v>
      </c>
      <c r="Q75" s="19">
        <f>Costs!Q191</f>
        <v>0</v>
      </c>
      <c r="R75" s="19">
        <f>Costs!R191</f>
        <v>0</v>
      </c>
      <c r="S75" s="19">
        <f>Costs!S191</f>
        <v>0</v>
      </c>
      <c r="T75" s="19">
        <f>Costs!T191</f>
        <v>0</v>
      </c>
      <c r="U75" s="19">
        <f>Costs!U191</f>
        <v>0</v>
      </c>
      <c r="V75" s="19">
        <f>Costs!V191</f>
        <v>0</v>
      </c>
      <c r="W75" s="19">
        <f>Costs!W191</f>
        <v>0</v>
      </c>
      <c r="X75" s="19">
        <f>Costs!X191</f>
        <v>0</v>
      </c>
      <c r="Y75" s="19">
        <f>Costs!Y191</f>
        <v>0</v>
      </c>
      <c r="Z75" s="19">
        <f>Costs!Z191</f>
        <v>0</v>
      </c>
      <c r="AA75" s="19">
        <f>Costs!AA191</f>
        <v>0</v>
      </c>
      <c r="AB75" s="19">
        <f>Costs!AB191</f>
        <v>0</v>
      </c>
      <c r="AC75" s="19">
        <f>Costs!AC191</f>
        <v>0</v>
      </c>
      <c r="AD75" s="19">
        <f>Costs!AD191</f>
        <v>0</v>
      </c>
      <c r="AE75" s="19">
        <f>Costs!AE191</f>
        <v>0</v>
      </c>
      <c r="AF75" s="19">
        <f>Costs!AF191</f>
        <v>0</v>
      </c>
      <c r="AG75" s="19">
        <f>Costs!AG191</f>
        <v>0</v>
      </c>
      <c r="AH75" s="19">
        <f>Costs!AH191</f>
        <v>0</v>
      </c>
      <c r="AI75" s="19">
        <f>Costs!AI191</f>
        <v>0</v>
      </c>
      <c r="AJ75" s="19">
        <f>Costs!AJ191</f>
        <v>0</v>
      </c>
      <c r="AK75" s="19">
        <f>Costs!AK191</f>
        <v>0</v>
      </c>
      <c r="AL75" s="19">
        <f>Costs!AL191</f>
        <v>0</v>
      </c>
      <c r="AM75" s="19">
        <f>Costs!AM191</f>
        <v>0</v>
      </c>
      <c r="AN75" s="19">
        <f>Costs!AN191</f>
        <v>0</v>
      </c>
      <c r="AO75" s="19">
        <f>Costs!AO191</f>
        <v>0</v>
      </c>
      <c r="AP75" s="19">
        <f>Costs!AP191</f>
        <v>0</v>
      </c>
      <c r="AQ75" s="19">
        <f>Costs!AQ191</f>
        <v>0</v>
      </c>
      <c r="AR75" s="19">
        <f>Costs!AR191</f>
        <v>0</v>
      </c>
      <c r="AS75" s="19">
        <f>Costs!AS191</f>
        <v>0</v>
      </c>
      <c r="AT75" s="19">
        <f>Costs!AT191</f>
        <v>0</v>
      </c>
      <c r="AU75" s="19">
        <f>Costs!AU191</f>
        <v>0</v>
      </c>
      <c r="AV75" s="19">
        <f>Costs!AV191</f>
        <v>0</v>
      </c>
      <c r="AW75" s="19">
        <f>Costs!AW191</f>
        <v>0</v>
      </c>
      <c r="AX75" s="19">
        <f>Costs!AX191</f>
        <v>0</v>
      </c>
      <c r="AY75" s="19">
        <f>Costs!AY191</f>
        <v>0</v>
      </c>
      <c r="AZ75" s="19">
        <f>Costs!AZ191</f>
        <v>0</v>
      </c>
      <c r="BA75" s="19">
        <f>Costs!BA191</f>
        <v>0</v>
      </c>
      <c r="BB75" s="19">
        <f>Costs!BB191</f>
        <v>0</v>
      </c>
      <c r="BC75" s="19">
        <f>Costs!BC191</f>
        <v>0</v>
      </c>
      <c r="BD75" s="19">
        <f>Costs!BD191</f>
        <v>0</v>
      </c>
      <c r="BE75" s="19">
        <f>Costs!BE191</f>
        <v>0</v>
      </c>
      <c r="BF75" s="19">
        <f>Costs!BF191</f>
        <v>0</v>
      </c>
      <c r="BG75" s="19">
        <f>Costs!BG191</f>
        <v>0</v>
      </c>
      <c r="BH75" s="19">
        <f>Costs!BH191</f>
        <v>0</v>
      </c>
      <c r="BI75" s="19">
        <f>Costs!BI191</f>
        <v>0</v>
      </c>
      <c r="BJ75" s="19">
        <f>Costs!BJ191</f>
        <v>0</v>
      </c>
      <c r="BK75" s="19">
        <f>Costs!BK191</f>
        <v>0</v>
      </c>
      <c r="BL75" s="19">
        <f>Costs!BL191</f>
        <v>0</v>
      </c>
      <c r="BM75" s="19">
        <f>Costs!BM191</f>
        <v>0</v>
      </c>
      <c r="BN75" s="19">
        <f>Costs!BN191</f>
        <v>0</v>
      </c>
      <c r="BO75" s="19">
        <f>Costs!BO191</f>
        <v>0</v>
      </c>
      <c r="BP75" s="19">
        <f>Costs!BP191</f>
        <v>0</v>
      </c>
      <c r="BQ75" s="19">
        <f>Costs!BQ191</f>
        <v>0</v>
      </c>
      <c r="BR75" s="19">
        <f>Costs!BR191</f>
        <v>0</v>
      </c>
      <c r="BS75" s="19">
        <f>Costs!BS191</f>
        <v>0</v>
      </c>
      <c r="BT75" s="19">
        <f>Costs!BT191</f>
        <v>0</v>
      </c>
      <c r="BU75" s="19">
        <f>Costs!BU191</f>
        <v>0</v>
      </c>
      <c r="BV75" s="19">
        <f>Costs!BV191</f>
        <v>0</v>
      </c>
      <c r="BW75" s="19">
        <f>Costs!BW191</f>
        <v>0</v>
      </c>
      <c r="BX75" s="19">
        <f>Costs!BX191</f>
        <v>0</v>
      </c>
      <c r="BY75" s="19">
        <f>Costs!BY191</f>
        <v>0</v>
      </c>
      <c r="BZ75" s="19">
        <f>Costs!BZ191</f>
        <v>0</v>
      </c>
      <c r="CA75" s="19">
        <f>Costs!CA191</f>
        <v>0</v>
      </c>
      <c r="CB75" s="19">
        <f>Costs!CB191</f>
        <v>0</v>
      </c>
      <c r="CC75" s="19">
        <f>Costs!CC191</f>
        <v>0</v>
      </c>
      <c r="CD75" s="19">
        <f>Costs!CD191</f>
        <v>0</v>
      </c>
      <c r="CE75" s="19">
        <f>Costs!CE191</f>
        <v>0</v>
      </c>
      <c r="CF75" s="19">
        <f>Costs!CF191</f>
        <v>0</v>
      </c>
      <c r="CG75" s="19">
        <f>Costs!CG191</f>
        <v>0</v>
      </c>
      <c r="CH75" s="19">
        <f>Costs!CH191</f>
        <v>0</v>
      </c>
      <c r="CI75" s="19">
        <f>Costs!CI191</f>
        <v>0</v>
      </c>
      <c r="CJ75" s="19">
        <f>Costs!CJ191</f>
        <v>0</v>
      </c>
      <c r="CK75" s="19">
        <f>Costs!CK191</f>
        <v>0</v>
      </c>
      <c r="CL75" s="19">
        <f>Costs!CL191</f>
        <v>0</v>
      </c>
      <c r="CM75" s="19">
        <f>Costs!CM191</f>
        <v>0</v>
      </c>
      <c r="CN75" s="19">
        <f>Costs!CN191</f>
        <v>0</v>
      </c>
      <c r="CO75" s="19">
        <f>Costs!CO191</f>
        <v>0</v>
      </c>
      <c r="CP75" s="296"/>
      <c r="CQ75" s="277"/>
      <c r="CR75" s="277"/>
      <c r="CS75" s="277"/>
      <c r="CT75" s="277"/>
      <c r="CU75" s="376"/>
      <c r="CV75" s="277"/>
      <c r="CW75" s="277"/>
      <c r="CX75" s="277"/>
      <c r="CY75" s="277"/>
      <c r="CZ75" s="277"/>
    </row>
    <row r="76" spans="1:104" x14ac:dyDescent="0.2">
      <c r="A76" s="14"/>
      <c r="B76" s="14"/>
      <c r="C76" s="195"/>
      <c r="D76" s="73"/>
      <c r="E76" s="16"/>
      <c r="F76" s="17"/>
      <c r="G76" s="16"/>
      <c r="H76" s="160"/>
      <c r="I76" s="214"/>
      <c r="J76" s="13"/>
      <c r="K76" s="16"/>
      <c r="CP76" s="296"/>
      <c r="CQ76" s="277"/>
      <c r="CR76" s="277"/>
      <c r="CS76" s="277"/>
      <c r="CT76" s="277"/>
      <c r="CU76" s="376"/>
      <c r="CV76" s="277"/>
      <c r="CW76" s="277"/>
      <c r="CX76" s="277"/>
      <c r="CY76" s="277"/>
      <c r="CZ76" s="277"/>
    </row>
    <row r="77" spans="1:104" s="82" customFormat="1" x14ac:dyDescent="0.2">
      <c r="A77" s="102"/>
      <c r="B77" s="103"/>
      <c r="C77" s="44"/>
      <c r="E77" s="103" t="s">
        <v>495</v>
      </c>
      <c r="H77" s="302" t="s">
        <v>8</v>
      </c>
      <c r="I77" s="220">
        <f t="shared" ref="I77:BV77" si="22" xml:space="preserve"> SUBTOTAL( 9, I67:I76 )</f>
        <v>1904.3951792517271</v>
      </c>
      <c r="K77" s="220">
        <f t="shared" si="22"/>
        <v>39.931667787124965</v>
      </c>
      <c r="L77" s="220">
        <f t="shared" si="22"/>
        <v>46.675531390778303</v>
      </c>
      <c r="M77" s="220">
        <f t="shared" si="22"/>
        <v>77.52502830568767</v>
      </c>
      <c r="N77" s="220">
        <f t="shared" si="22"/>
        <v>78.277719752002923</v>
      </c>
      <c r="O77" s="220">
        <f t="shared" si="22"/>
        <v>85.327359510481955</v>
      </c>
      <c r="P77" s="220">
        <f t="shared" si="22"/>
        <v>90.159982986116958</v>
      </c>
      <c r="Q77" s="220">
        <f t="shared" si="22"/>
        <v>92.776469081887114</v>
      </c>
      <c r="R77" s="220">
        <f t="shared" si="22"/>
        <v>93.482655798604185</v>
      </c>
      <c r="S77" s="220">
        <f t="shared" si="22"/>
        <v>94.816169368987715</v>
      </c>
      <c r="T77" s="220">
        <f t="shared" si="22"/>
        <v>96.29184515871448</v>
      </c>
      <c r="U77" s="220">
        <f t="shared" si="22"/>
        <v>98.065458252989231</v>
      </c>
      <c r="V77" s="220">
        <f t="shared" si="22"/>
        <v>99.978070407093441</v>
      </c>
      <c r="W77" s="220">
        <f t="shared" si="22"/>
        <v>101.92801052544502</v>
      </c>
      <c r="X77" s="220">
        <f t="shared" si="22"/>
        <v>104.02683228376503</v>
      </c>
      <c r="Y77" s="220">
        <f t="shared" si="22"/>
        <v>105.9428049667267</v>
      </c>
      <c r="Z77" s="220">
        <f t="shared" si="22"/>
        <v>108.00916034255999</v>
      </c>
      <c r="AA77" s="220">
        <f t="shared" si="22"/>
        <v>110.1158463511529</v>
      </c>
      <c r="AB77" s="220">
        <f t="shared" si="22"/>
        <v>112.38360936438549</v>
      </c>
      <c r="AC77" s="220">
        <f t="shared" si="22"/>
        <v>114.45337645830602</v>
      </c>
      <c r="AD77" s="220">
        <f t="shared" si="22"/>
        <v>116.68584244128279</v>
      </c>
      <c r="AE77" s="220">
        <f t="shared" si="22"/>
        <v>118.96188343391677</v>
      </c>
      <c r="AF77" s="220">
        <f t="shared" si="22"/>
        <v>121.41219604393372</v>
      </c>
      <c r="AG77" s="220">
        <f t="shared" si="22"/>
        <v>123.64811152072313</v>
      </c>
      <c r="AH77" s="220">
        <f t="shared" si="22"/>
        <v>126.06005106442777</v>
      </c>
      <c r="AI77" s="220">
        <f t="shared" si="22"/>
        <v>128.51907117393563</v>
      </c>
      <c r="AJ77" s="220">
        <f t="shared" si="22"/>
        <v>131.16663865931702</v>
      </c>
      <c r="AK77" s="220">
        <f t="shared" si="22"/>
        <v>133.58204957651998</v>
      </c>
      <c r="AL77" s="220">
        <f t="shared" si="22"/>
        <v>136.18790140249206</v>
      </c>
      <c r="AM77" s="220">
        <f t="shared" si="22"/>
        <v>138.84462157011183</v>
      </c>
      <c r="AN77" s="220">
        <f t="shared" si="22"/>
        <v>141.7053346295678</v>
      </c>
      <c r="AO77" s="220">
        <f t="shared" si="22"/>
        <v>144.31466101800282</v>
      </c>
      <c r="AP77" s="220">
        <f t="shared" si="22"/>
        <v>147.13002628072292</v>
      </c>
      <c r="AQ77" s="220">
        <f t="shared" si="22"/>
        <v>150.00035261728647</v>
      </c>
      <c r="AR77" s="220">
        <f t="shared" si="22"/>
        <v>153.09138299545904</v>
      </c>
      <c r="AS77" s="220">
        <f t="shared" si="22"/>
        <v>155.91020417793382</v>
      </c>
      <c r="AT77" s="220">
        <f t="shared" si="22"/>
        <v>158.95194011655721</v>
      </c>
      <c r="AU77" s="220">
        <f t="shared" si="22"/>
        <v>162.05305938726451</v>
      </c>
      <c r="AV77" s="220">
        <f t="shared" si="22"/>
        <v>165.39296321983622</v>
      </c>
      <c r="AW77" s="220">
        <f t="shared" si="22"/>
        <v>168.43811107901831</v>
      </c>
      <c r="AX77" s="220">
        <f t="shared" si="22"/>
        <v>171.72443221950823</v>
      </c>
      <c r="AY77" s="220">
        <f t="shared" si="22"/>
        <v>175.07491502698434</v>
      </c>
      <c r="AZ77" s="220">
        <f t="shared" si="22"/>
        <v>178.68374452865447</v>
      </c>
      <c r="BA77" s="220">
        <f t="shared" si="22"/>
        <v>181.97340428394187</v>
      </c>
      <c r="BB77" s="220">
        <f t="shared" si="22"/>
        <v>185.52399180075551</v>
      </c>
      <c r="BC77" s="220">
        <f t="shared" si="22"/>
        <v>189.14390408748355</v>
      </c>
      <c r="BD77" s="220">
        <f t="shared" si="22"/>
        <v>193.04332825677682</v>
      </c>
      <c r="BE77" s="220">
        <f t="shared" si="22"/>
        <v>196.59714735514842</v>
      </c>
      <c r="BF77" s="220">
        <f t="shared" si="22"/>
        <v>200.43326725081002</v>
      </c>
      <c r="BG77" s="220">
        <f t="shared" si="22"/>
        <v>204.34429079217779</v>
      </c>
      <c r="BH77" s="220">
        <f t="shared" si="22"/>
        <v>208.55772586153083</v>
      </c>
      <c r="BI77" s="220">
        <f t="shared" si="22"/>
        <v>212.39693163613325</v>
      </c>
      <c r="BJ77" s="220">
        <f t="shared" si="22"/>
        <v>216.54156245018015</v>
      </c>
      <c r="BK77" s="220">
        <f t="shared" si="22"/>
        <v>220.76712506357154</v>
      </c>
      <c r="BL77" s="220">
        <f t="shared" si="22"/>
        <v>225.31987548203455</v>
      </c>
      <c r="BM77" s="220">
        <f t="shared" si="22"/>
        <v>229.46740228497163</v>
      </c>
      <c r="BN77" s="220">
        <f t="shared" si="22"/>
        <v>233.94537310120629</v>
      </c>
      <c r="BO77" s="220">
        <f t="shared" si="22"/>
        <v>238.51078935514533</v>
      </c>
      <c r="BP77" s="220">
        <f t="shared" si="22"/>
        <v>243.43020015468571</v>
      </c>
      <c r="BQ77" s="220">
        <f t="shared" si="22"/>
        <v>247.91082672744119</v>
      </c>
      <c r="BR77" s="220">
        <f t="shared" si="22"/>
        <v>252.74896631051234</v>
      </c>
      <c r="BS77" s="220">
        <f t="shared" si="22"/>
        <v>257.68158958117101</v>
      </c>
      <c r="BT77" s="220">
        <f t="shared" si="22"/>
        <v>262.99721104637001</v>
      </c>
      <c r="BU77" s="220">
        <f t="shared" si="22"/>
        <v>267.83770895285636</v>
      </c>
      <c r="BV77" s="220">
        <f t="shared" si="22"/>
        <v>273.0650069122953</v>
      </c>
      <c r="BW77" s="220">
        <f t="shared" ref="BW77:CO77" si="23" xml:space="preserve"> SUBTOTAL( 9, BW67:BW76 )</f>
        <v>278.39439370310083</v>
      </c>
      <c r="BX77" s="220">
        <f t="shared" si="23"/>
        <v>284.13815933840317</v>
      </c>
      <c r="BY77" s="220">
        <f t="shared" si="23"/>
        <v>289.36745335215483</v>
      </c>
      <c r="BZ77" s="220">
        <f t="shared" si="23"/>
        <v>295.01523430452357</v>
      </c>
      <c r="CA77" s="220">
        <f t="shared" si="23"/>
        <v>300.77332181854945</v>
      </c>
      <c r="CB77" s="220">
        <f t="shared" si="23"/>
        <v>306.97974068760777</v>
      </c>
      <c r="CC77" s="220">
        <f t="shared" si="23"/>
        <v>312.62908209653659</v>
      </c>
      <c r="CD77" s="220">
        <f t="shared" si="23"/>
        <v>318.73119387473162</v>
      </c>
      <c r="CE77" s="220">
        <f t="shared" si="23"/>
        <v>324.95249190948618</v>
      </c>
      <c r="CF77" s="220">
        <f t="shared" si="23"/>
        <v>331.6588565080383</v>
      </c>
      <c r="CG77" s="220">
        <f t="shared" si="23"/>
        <v>337.76201037786484</v>
      </c>
      <c r="CH77" s="220">
        <f t="shared" si="23"/>
        <v>344.35502742134383</v>
      </c>
      <c r="CI77" s="220">
        <f t="shared" si="23"/>
        <v>351.07682574195144</v>
      </c>
      <c r="CJ77" s="220">
        <f t="shared" si="23"/>
        <v>358.32343665958149</v>
      </c>
      <c r="CK77" s="220">
        <f t="shared" si="23"/>
        <v>364.91688418102734</v>
      </c>
      <c r="CL77" s="220">
        <f t="shared" si="23"/>
        <v>372.04032733229906</v>
      </c>
      <c r="CM77" s="220">
        <f t="shared" si="23"/>
        <v>379.30291977244372</v>
      </c>
      <c r="CN77" s="220">
        <f t="shared" si="23"/>
        <v>386.70738147963573</v>
      </c>
      <c r="CO77" s="220">
        <f t="shared" si="23"/>
        <v>394.25648563567603</v>
      </c>
      <c r="CS77" s="277"/>
      <c r="CT77" s="277"/>
      <c r="CU77" s="277"/>
    </row>
    <row r="78" spans="1:104" s="82" customFormat="1" x14ac:dyDescent="0.2">
      <c r="A78" s="102"/>
      <c r="B78" s="103"/>
      <c r="C78" s="44"/>
      <c r="E78" s="45"/>
      <c r="F78" s="45"/>
      <c r="G78" s="45"/>
      <c r="H78" s="239"/>
      <c r="I78" s="301"/>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S78" s="277"/>
      <c r="CT78" s="277"/>
      <c r="CU78" s="277"/>
    </row>
    <row r="79" spans="1:104" s="82" customFormat="1" x14ac:dyDescent="0.2">
      <c r="A79" s="102"/>
      <c r="B79" s="103" t="s">
        <v>350</v>
      </c>
      <c r="C79" s="44"/>
      <c r="E79" s="45"/>
      <c r="F79" s="45"/>
      <c r="G79" s="45"/>
      <c r="H79" s="239"/>
      <c r="I79" s="301"/>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S79" s="277"/>
      <c r="CT79" s="277"/>
      <c r="CU79" s="277"/>
    </row>
    <row r="80" spans="1:104" s="144" customFormat="1" x14ac:dyDescent="0.2">
      <c r="A80" s="304"/>
      <c r="B80" s="43"/>
      <c r="C80" s="305"/>
      <c r="E80" s="144" t="s">
        <v>491</v>
      </c>
      <c r="H80" s="302" t="s">
        <v>14</v>
      </c>
      <c r="I80" s="357">
        <f xml:space="preserve"> MAX( 0, I77 / I60 )</f>
        <v>8.7136356107663654E-3</v>
      </c>
      <c r="CS80" s="277"/>
      <c r="CT80" s="277"/>
      <c r="CU80" s="277"/>
    </row>
    <row r="81" spans="1:16383" s="82" customFormat="1" x14ac:dyDescent="0.2">
      <c r="A81" s="102"/>
      <c r="B81" s="103"/>
      <c r="C81" s="44"/>
      <c r="H81" s="236"/>
      <c r="I81" s="221"/>
      <c r="CS81" s="277"/>
      <c r="CT81" s="277"/>
      <c r="CU81" s="277"/>
    </row>
    <row r="82" spans="1:16383" s="82" customFormat="1" x14ac:dyDescent="0.2">
      <c r="A82" s="102"/>
      <c r="B82" s="103"/>
      <c r="C82" s="44" t="s">
        <v>486</v>
      </c>
      <c r="E82" s="45"/>
      <c r="F82" s="45"/>
      <c r="G82" s="45"/>
      <c r="H82" s="239"/>
      <c r="I82" s="358"/>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row>
    <row r="83" spans="1:16383" s="144" customFormat="1" x14ac:dyDescent="0.2">
      <c r="A83" s="304"/>
      <c r="B83" s="43"/>
      <c r="C83" s="305"/>
      <c r="E83" s="144" t="s">
        <v>492</v>
      </c>
      <c r="H83" s="402" t="s">
        <v>8</v>
      </c>
      <c r="I83" s="95">
        <f xml:space="preserve"> MAX( 0, I77 )</f>
        <v>1904.3951792517271</v>
      </c>
    </row>
    <row r="84" spans="1:16383" x14ac:dyDescent="0.2">
      <c r="E84" s="20" t="s">
        <v>494</v>
      </c>
      <c r="F84" s="18"/>
      <c r="G84" s="144"/>
      <c r="H84" s="80" t="str">
        <f xml:space="preserve"> StandardCharges!H169</f>
        <v>£</v>
      </c>
      <c r="I84" s="300">
        <f xml:space="preserve"> SUMPRODUCT( $K$12:$CO$12, $K84:$CO84 )</f>
        <v>-27714.008256117002</v>
      </c>
      <c r="J84" s="18"/>
      <c r="K84" s="19">
        <f xml:space="preserve"> - StandardCharges!K205</f>
        <v>0</v>
      </c>
      <c r="L84" s="19">
        <f xml:space="preserve"> - StandardCharges!L205</f>
        <v>-391.6666666666668</v>
      </c>
      <c r="M84" s="19">
        <f xml:space="preserve"> - StandardCharges!M205</f>
        <v>-784.00000000000011</v>
      </c>
      <c r="N84" s="19">
        <f xml:space="preserve"> - StandardCharges!N205</f>
        <v>-1176.0000000000002</v>
      </c>
      <c r="O84" s="19">
        <f xml:space="preserve"> - StandardCharges!O205</f>
        <v>-1245.7760000000003</v>
      </c>
      <c r="P84" s="19">
        <f xml:space="preserve"> - StandardCharges!P205</f>
        <v>-1347.6960000000001</v>
      </c>
      <c r="Q84" s="19">
        <f xml:space="preserve"> - StandardCharges!Q205</f>
        <v>-1374.3520000000003</v>
      </c>
      <c r="R84" s="19">
        <f xml:space="preserve"> - StandardCharges!R205</f>
        <v>-1401.7919999999995</v>
      </c>
      <c r="S84" s="19">
        <f xml:space="preserve"> - StandardCharges!S205</f>
        <v>-1430.0159999999994</v>
      </c>
      <c r="T84" s="19">
        <f xml:space="preserve"> - StandardCharges!T205</f>
        <v>-1458.6117512818732</v>
      </c>
      <c r="U84" s="19">
        <f xml:space="preserve"> - StandardCharges!U205</f>
        <v>-1487.7793262296177</v>
      </c>
      <c r="V84" s="19">
        <f xml:space="preserve"> - StandardCharges!V205</f>
        <v>-1517.5301594896484</v>
      </c>
      <c r="W84" s="19">
        <f xml:space="preserve"> - StandardCharges!W205</f>
        <v>-1547.875914364774</v>
      </c>
      <c r="X84" s="19">
        <f xml:space="preserve"> - StandardCharges!X205</f>
        <v>-1578.8284873865987</v>
      </c>
      <c r="Y84" s="19">
        <f xml:space="preserve"> - StandardCharges!Y205</f>
        <v>-1610.4000129793494</v>
      </c>
      <c r="Z84" s="19">
        <f xml:space="preserve"> - StandardCharges!Z205</f>
        <v>-1642.6028682169713</v>
      </c>
      <c r="AA84" s="19">
        <f xml:space="preserve"> - StandardCharges!AA205</f>
        <v>-1675.4496776753442</v>
      </c>
      <c r="AB84" s="19">
        <f xml:space="preserve"> - StandardCharges!AB205</f>
        <v>-1708.9533183815317</v>
      </c>
      <c r="AC84" s="19">
        <f xml:space="preserve"> - StandardCharges!AC205</f>
        <v>-1743.1269248619976</v>
      </c>
      <c r="AD84" s="19">
        <f xml:space="preserve"> - StandardCharges!AD205</f>
        <v>-1777.983894291774</v>
      </c>
      <c r="AE84" s="19">
        <f xml:space="preserve"> - StandardCharges!AE205</f>
        <v>-1813.5378917465891</v>
      </c>
      <c r="AF84" s="19">
        <f xml:space="preserve"> - StandardCharges!AF205</f>
        <v>-1849.8028555600272</v>
      </c>
      <c r="AG84" s="19">
        <f xml:space="preserve"> - StandardCharges!AG205</f>
        <v>-1886.7930027878158</v>
      </c>
      <c r="AH84" s="19">
        <f xml:space="preserve"> - StandardCharges!AH205</f>
        <v>-1924.5228347813741</v>
      </c>
      <c r="AI84" s="19">
        <f xml:space="preserve"> - StandardCharges!AI205</f>
        <v>-1963.0071428728177</v>
      </c>
      <c r="AJ84" s="19">
        <f xml:space="preserve"> - StandardCharges!AJ205</f>
        <v>-2002.2610141736513</v>
      </c>
      <c r="AK84" s="19">
        <f xml:space="preserve"> - StandardCharges!AK205</f>
        <v>-2042.2998374894048</v>
      </c>
      <c r="AL84" s="19">
        <f xml:space="preserve"> - StandardCharges!AL205</f>
        <v>-2083.1393093525571</v>
      </c>
      <c r="AM84" s="19">
        <f xml:space="preserve"> - StandardCharges!AM205</f>
        <v>-2124.7954401760849</v>
      </c>
      <c r="AN84" s="19">
        <f xml:space="preserve"> - StandardCharges!AN205</f>
        <v>-2167.2845605300786</v>
      </c>
      <c r="AO84" s="19">
        <f xml:space="preserve"> - StandardCharges!AO205</f>
        <v>-2210.6233275438472</v>
      </c>
      <c r="AP84" s="19">
        <f xml:space="preserve"> - StandardCharges!AP205</f>
        <v>-2254.8287314360764</v>
      </c>
      <c r="AQ84" s="19">
        <f xml:space="preserve"> - StandardCharges!AQ205</f>
        <v>-2299.9181021755435</v>
      </c>
      <c r="AR84" s="19">
        <f xml:space="preserve"> - StandardCharges!AR205</f>
        <v>-2345.9091162750292</v>
      </c>
      <c r="AS84" s="19">
        <f xml:space="preserve"> - StandardCharges!AS205</f>
        <v>-2392.8198037210991</v>
      </c>
      <c r="AT84" s="19">
        <f xml:space="preserve"> - StandardCharges!AT205</f>
        <v>-2440.6685550424468</v>
      </c>
      <c r="AU84" s="19">
        <f xml:space="preserve"> - StandardCharges!AU205</f>
        <v>-2489.474128519586</v>
      </c>
      <c r="AV84" s="19">
        <f xml:space="preserve"> - StandardCharges!AV205</f>
        <v>-2539.2556575387039</v>
      </c>
      <c r="AW84" s="19">
        <f xml:space="preserve"> - StandardCharges!AW205</f>
        <v>-2590.0326580925912</v>
      </c>
      <c r="AX84" s="19">
        <f xml:space="preserve"> - StandardCharges!AX205</f>
        <v>-2641.8250364315372</v>
      </c>
      <c r="AY84" s="19">
        <f xml:space="preserve"> - StandardCharges!AY205</f>
        <v>-2694.6530968672391</v>
      </c>
      <c r="AZ84" s="19">
        <f xml:space="preserve"> - StandardCharges!AZ205</f>
        <v>-2748.537549732765</v>
      </c>
      <c r="BA84" s="19">
        <f xml:space="preserve"> - StandardCharges!BA205</f>
        <v>-2803.4995195016672</v>
      </c>
      <c r="BB84" s="19">
        <f xml:space="preserve"> - StandardCharges!BB205</f>
        <v>-2859.5605530694884</v>
      </c>
      <c r="BC84" s="19">
        <f xml:space="preserve"> - StandardCharges!BC205</f>
        <v>-2916.7426282008373</v>
      </c>
      <c r="BD84" s="19">
        <f xml:space="preserve"> - StandardCharges!BD205</f>
        <v>-2975.0681621454014</v>
      </c>
      <c r="BE84" s="19">
        <f xml:space="preserve"> - StandardCharges!BE205</f>
        <v>-3034.5600204262382</v>
      </c>
      <c r="BF84" s="19">
        <f xml:space="preserve"> - StandardCharges!BF205</f>
        <v>-3095.2415258038181</v>
      </c>
      <c r="BG84" s="19">
        <f xml:space="preserve"> - StandardCharges!BG205</f>
        <v>-3157.1364674193051</v>
      </c>
      <c r="BH84" s="19">
        <f xml:space="preserve"> - StandardCharges!BH205</f>
        <v>-3220.2691101206842</v>
      </c>
      <c r="BI84" s="19">
        <f xml:space="preserve"> - StandardCharges!BI205</f>
        <v>-3284.6642039753756</v>
      </c>
      <c r="BJ84" s="19">
        <f xml:space="preserve"> - StandardCharges!BJ205</f>
        <v>-3350.346993973078</v>
      </c>
      <c r="BK84" s="19">
        <f xml:space="preserve"> - StandardCharges!BK205</f>
        <v>-3417.3432299226229</v>
      </c>
      <c r="BL84" s="19">
        <f xml:space="preserve"> - StandardCharges!BL205</f>
        <v>-3485.6791765467597</v>
      </c>
      <c r="BM84" s="19">
        <f xml:space="preserve"> - StandardCharges!BM205</f>
        <v>-3555.3816237787742</v>
      </c>
      <c r="BN84" s="19">
        <f xml:space="preserve"> - StandardCharges!BN205</f>
        <v>-3626.4778972650297</v>
      </c>
      <c r="BO84" s="19">
        <f xml:space="preserve"> - StandardCharges!BO205</f>
        <v>-3698.9958690775147</v>
      </c>
      <c r="BP84" s="19">
        <f xml:space="preserve"> - StandardCharges!BP205</f>
        <v>-3772.963968640609</v>
      </c>
      <c r="BQ84" s="19">
        <f xml:space="preserve"> - StandardCharges!BQ205</f>
        <v>-3848.4111938763531</v>
      </c>
      <c r="BR84" s="19">
        <f xml:space="preserve"> - StandardCharges!BR205</f>
        <v>-3925.3671225725811</v>
      </c>
      <c r="BS84" s="19">
        <f xml:space="preserve"> - StandardCharges!BS205</f>
        <v>-4003.8619239783893</v>
      </c>
      <c r="BT84" s="19">
        <f xml:space="preserve"> - StandardCharges!BT205</f>
        <v>-4083.9263706314682</v>
      </c>
      <c r="BU84" s="19">
        <f xml:space="preserve"> - StandardCharges!BU205</f>
        <v>-4165.5918504219471</v>
      </c>
      <c r="BV84" s="19">
        <f xml:space="preserve"> - StandardCharges!BV205</f>
        <v>-4248.8903788974776</v>
      </c>
      <c r="BW84" s="19">
        <f xml:space="preserve"> - StandardCharges!BW205</f>
        <v>-4333.8546118143822</v>
      </c>
      <c r="BX84" s="19">
        <f xml:space="preserve"> - StandardCharges!BX205</f>
        <v>-4420.5178579397707</v>
      </c>
      <c r="BY84" s="19">
        <f xml:space="preserve"> - StandardCharges!BY205</f>
        <v>-4508.9140921096832</v>
      </c>
      <c r="BZ84" s="19">
        <f xml:space="preserve"> - StandardCharges!BZ205</f>
        <v>-4599.0779685483403</v>
      </c>
      <c r="CA84" s="19">
        <f xml:space="preserve"> - StandardCharges!CA205</f>
        <v>-4691.0448344537244</v>
      </c>
      <c r="CB84" s="19">
        <f xml:space="preserve"> - StandardCharges!CB205</f>
        <v>-4784.850743854844</v>
      </c>
      <c r="CC84" s="19">
        <f xml:space="preserve"> - StandardCharges!CC205</f>
        <v>-4880.5324717461135</v>
      </c>
      <c r="CD84" s="19">
        <f xml:space="preserve"> - StandardCharges!CD205</f>
        <v>-4978.1275285043321</v>
      </c>
      <c r="CE84" s="19">
        <f xml:space="preserve"> - StandardCharges!CE205</f>
        <v>-5077.6741745939953</v>
      </c>
      <c r="CF84" s="19">
        <f xml:space="preserve"> - StandardCharges!CF205</f>
        <v>-5179.2114355666581</v>
      </c>
      <c r="CG84" s="19">
        <f xml:space="preserve"> - StandardCharges!CG205</f>
        <v>-5282.7791173602182</v>
      </c>
      <c r="CH84" s="19">
        <f xml:space="preserve"> - StandardCharges!CH205</f>
        <v>-5388.4178219041578</v>
      </c>
      <c r="CI84" s="19">
        <f xml:space="preserve"> - StandardCharges!CI205</f>
        <v>-5496.168963036831</v>
      </c>
      <c r="CJ84" s="19">
        <f xml:space="preserve"> - StandardCharges!CJ205</f>
        <v>-5606.0747827410551</v>
      </c>
      <c r="CK84" s="19">
        <f xml:space="preserve"> - StandardCharges!CK205</f>
        <v>-5718.1783677043322</v>
      </c>
      <c r="CL84" s="19">
        <f xml:space="preserve"> - StandardCharges!CL205</f>
        <v>-5832.5236662102661</v>
      </c>
      <c r="CM84" s="19">
        <f xml:space="preserve"> - StandardCharges!CM205</f>
        <v>-5949.1555053677239</v>
      </c>
      <c r="CN84" s="19">
        <f xml:space="preserve"> - StandardCharges!CN205</f>
        <v>-6068.1196086845284</v>
      </c>
      <c r="CO84" s="19">
        <f xml:space="preserve"> - StandardCharges!CO205</f>
        <v>-6189.4626139925831</v>
      </c>
      <c r="CP84" s="296"/>
      <c r="CQ84" s="277" t="s">
        <v>512</v>
      </c>
      <c r="CR84" s="277"/>
      <c r="CS84" s="277"/>
      <c r="CT84" s="277"/>
      <c r="CU84" s="376"/>
      <c r="CV84" s="277"/>
      <c r="CW84" s="277"/>
      <c r="CX84" s="277"/>
      <c r="CY84" s="277"/>
      <c r="CZ84" s="277"/>
    </row>
    <row r="85" spans="1:16383" x14ac:dyDescent="0.2">
      <c r="A85" s="14"/>
      <c r="B85" s="14"/>
      <c r="C85" s="195"/>
      <c r="D85" s="73"/>
      <c r="E85" s="405" t="s">
        <v>496</v>
      </c>
      <c r="F85" s="17"/>
      <c r="G85" s="16"/>
      <c r="H85" s="302" t="s">
        <v>8</v>
      </c>
      <c r="I85" s="406">
        <f xml:space="preserve"> MAX( 0, SUM(I83:I84) )</f>
        <v>0</v>
      </c>
      <c r="J85" s="13"/>
      <c r="K85" s="16"/>
      <c r="CP85" s="296"/>
      <c r="CQ85" s="277"/>
      <c r="CR85" s="277"/>
      <c r="CS85" s="277"/>
      <c r="CT85" s="277"/>
      <c r="CU85" s="376"/>
      <c r="CV85" s="277"/>
      <c r="CW85" s="277"/>
      <c r="CX85" s="277"/>
      <c r="CY85" s="277"/>
      <c r="CZ85" s="277"/>
    </row>
    <row r="86" spans="1:16383" x14ac:dyDescent="0.2">
      <c r="A86" s="14"/>
      <c r="B86" s="14"/>
      <c r="C86" s="195"/>
      <c r="D86" s="73"/>
      <c r="E86" s="16"/>
      <c r="F86" s="17"/>
      <c r="G86" s="16"/>
      <c r="H86" s="160"/>
      <c r="I86" s="214"/>
      <c r="J86" s="13"/>
      <c r="K86" s="16"/>
      <c r="CP86" s="296"/>
      <c r="CQ86" s="277"/>
      <c r="CR86" s="277"/>
      <c r="CS86" s="277"/>
      <c r="CT86" s="277"/>
      <c r="CU86" s="376"/>
      <c r="CV86" s="277"/>
      <c r="CW86" s="277"/>
      <c r="CX86" s="277"/>
      <c r="CY86" s="277"/>
      <c r="CZ86" s="277"/>
    </row>
    <row r="87" spans="1:16383" x14ac:dyDescent="0.2">
      <c r="E87" s="20" t="s">
        <v>493</v>
      </c>
      <c r="F87" s="18">
        <f>StandardCharges!F100</f>
        <v>0</v>
      </c>
      <c r="G87" s="404">
        <f xml:space="preserve"> IF( I57 = 0, 0, - I87 / I57 )</f>
        <v>0</v>
      </c>
      <c r="H87" s="80" t="str">
        <f xml:space="preserve"> StandardCharges!H$168</f>
        <v>£</v>
      </c>
      <c r="I87" s="300">
        <f xml:space="preserve"> MIN( I85, I57 ) * - 1</f>
        <v>0</v>
      </c>
      <c r="J87" s="18"/>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296"/>
      <c r="CQ87" s="277" t="s">
        <v>498</v>
      </c>
      <c r="CR87" s="277"/>
      <c r="CS87" s="277"/>
      <c r="CT87" s="277"/>
      <c r="CU87" s="376"/>
      <c r="CV87" s="277"/>
      <c r="CW87" s="277"/>
      <c r="CX87" s="277"/>
      <c r="CY87" s="277"/>
      <c r="CZ87" s="277"/>
    </row>
    <row r="88" spans="1:16383" s="82" customFormat="1" x14ac:dyDescent="0.2">
      <c r="A88" s="56"/>
      <c r="B88" s="61"/>
      <c r="C88" s="39"/>
      <c r="D88"/>
      <c r="E88" s="20" t="s">
        <v>497</v>
      </c>
      <c r="F88" s="18"/>
      <c r="G88" s="404">
        <f xml:space="preserve"> I88 / SUM( I58:I59 )</f>
        <v>0</v>
      </c>
      <c r="H88" s="80" t="str">
        <f xml:space="preserve"> StandardCharges!H190</f>
        <v>£</v>
      </c>
      <c r="I88" s="303">
        <f xml:space="preserve"> MAX( 0, I85 +  I87 )</f>
        <v>0</v>
      </c>
      <c r="J88" s="18"/>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296"/>
      <c r="CQ88" s="279"/>
      <c r="CR88" s="279"/>
      <c r="CS88" s="279"/>
      <c r="CT88" s="277"/>
      <c r="CU88" s="376"/>
      <c r="CV88" s="279"/>
      <c r="CW88" s="279"/>
      <c r="CX88" s="279"/>
      <c r="CY88" s="279"/>
      <c r="CZ88" s="279"/>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c r="ES88" s="45"/>
      <c r="ET88" s="45"/>
      <c r="EU88" s="45"/>
      <c r="EV88" s="45"/>
      <c r="EW88" s="45"/>
      <c r="EX88" s="45"/>
      <c r="EY88" s="45"/>
      <c r="EZ88" s="45"/>
      <c r="FA88" s="45"/>
      <c r="FB88" s="45"/>
      <c r="FC88" s="45"/>
      <c r="FD88" s="45"/>
      <c r="FE88" s="45"/>
      <c r="FF88" s="45"/>
      <c r="FG88" s="45"/>
      <c r="FH88" s="45"/>
      <c r="FI88" s="45"/>
      <c r="FJ88" s="45"/>
      <c r="FK88" s="45"/>
      <c r="FL88" s="45"/>
      <c r="FM88" s="45"/>
      <c r="FN88" s="45"/>
      <c r="FO88" s="45"/>
      <c r="FP88" s="45"/>
      <c r="FQ88" s="45"/>
      <c r="FR88" s="45"/>
      <c r="FS88" s="45"/>
      <c r="FT88" s="45"/>
      <c r="FU88" s="45"/>
      <c r="FV88" s="45"/>
      <c r="FW88" s="45"/>
      <c r="FX88" s="45"/>
      <c r="FY88" s="45"/>
      <c r="FZ88" s="45"/>
      <c r="GA88" s="45"/>
      <c r="GB88" s="45"/>
      <c r="GC88" s="45"/>
      <c r="GD88" s="45"/>
      <c r="GE88" s="45"/>
      <c r="GF88" s="45"/>
      <c r="GG88" s="45"/>
      <c r="GH88" s="45"/>
      <c r="GI88" s="45"/>
      <c r="GJ88" s="45"/>
      <c r="GK88" s="45"/>
      <c r="GL88" s="45"/>
      <c r="GM88" s="45"/>
      <c r="GN88" s="45"/>
      <c r="GO88" s="45"/>
      <c r="GP88" s="45"/>
      <c r="GQ88" s="45"/>
      <c r="GR88" s="45"/>
      <c r="GS88" s="45"/>
      <c r="GT88" s="45"/>
      <c r="GU88" s="45"/>
      <c r="GV88" s="45"/>
      <c r="GW88" s="45"/>
      <c r="GX88" s="45"/>
      <c r="GY88" s="45"/>
      <c r="GZ88" s="45"/>
      <c r="HA88" s="45"/>
      <c r="HB88" s="45"/>
      <c r="HC88" s="45"/>
      <c r="HD88" s="45"/>
      <c r="HE88" s="45"/>
      <c r="HF88" s="45"/>
      <c r="HG88" s="45"/>
      <c r="HH88" s="45"/>
      <c r="HI88" s="45"/>
      <c r="HJ88" s="45"/>
      <c r="HK88" s="45"/>
      <c r="HL88" s="45"/>
      <c r="HM88" s="45"/>
      <c r="HN88" s="45"/>
      <c r="HO88" s="45"/>
      <c r="HP88" s="45"/>
      <c r="HQ88" s="45"/>
      <c r="HR88" s="45"/>
      <c r="HS88" s="45"/>
      <c r="HT88" s="45"/>
      <c r="HU88" s="45"/>
      <c r="HV88" s="45"/>
      <c r="HW88" s="45"/>
      <c r="HX88" s="45"/>
      <c r="HY88" s="45"/>
      <c r="HZ88" s="45"/>
      <c r="IA88" s="45"/>
      <c r="IB88" s="45"/>
      <c r="IC88" s="45"/>
      <c r="ID88" s="45"/>
      <c r="IE88" s="45"/>
      <c r="IF88" s="45"/>
      <c r="IG88" s="45"/>
      <c r="IH88" s="45"/>
      <c r="II88" s="45"/>
      <c r="IJ88" s="45"/>
      <c r="IK88" s="45"/>
      <c r="IL88" s="45"/>
      <c r="IM88" s="45"/>
      <c r="IN88" s="45"/>
      <c r="IO88" s="45"/>
      <c r="IP88" s="45"/>
      <c r="IQ88" s="45"/>
      <c r="IR88" s="45"/>
      <c r="IS88" s="45"/>
      <c r="IT88" s="45"/>
      <c r="IU88" s="45"/>
      <c r="IV88" s="45"/>
      <c r="IW88" s="45"/>
      <c r="IX88" s="45"/>
      <c r="IY88" s="45"/>
      <c r="IZ88" s="45"/>
      <c r="JA88" s="45"/>
      <c r="JB88" s="45"/>
      <c r="JC88" s="45"/>
      <c r="JD88" s="45"/>
      <c r="JE88" s="45"/>
      <c r="JF88" s="45"/>
      <c r="JG88" s="45"/>
      <c r="JH88" s="45"/>
      <c r="JI88" s="45"/>
      <c r="JJ88" s="45"/>
      <c r="JK88" s="45"/>
      <c r="JL88" s="45"/>
      <c r="JM88" s="45"/>
      <c r="JN88" s="45"/>
      <c r="JO88" s="45"/>
      <c r="JP88" s="45"/>
      <c r="JQ88" s="45"/>
      <c r="JR88" s="45"/>
      <c r="JS88" s="45"/>
      <c r="JT88" s="45"/>
      <c r="JU88" s="45"/>
      <c r="JV88" s="45"/>
      <c r="JW88" s="45"/>
      <c r="JX88" s="45"/>
      <c r="JY88" s="45"/>
      <c r="JZ88" s="45"/>
      <c r="KA88" s="45"/>
      <c r="KB88" s="45"/>
      <c r="KC88" s="45"/>
      <c r="KD88" s="45"/>
      <c r="KE88" s="45"/>
      <c r="KF88" s="45"/>
      <c r="KG88" s="45"/>
      <c r="KH88" s="45"/>
      <c r="KI88" s="45"/>
      <c r="KJ88" s="45"/>
      <c r="KK88" s="45"/>
      <c r="KL88" s="45"/>
      <c r="KM88" s="45"/>
      <c r="KN88" s="45"/>
      <c r="KO88" s="45"/>
      <c r="KP88" s="45"/>
      <c r="KQ88" s="45"/>
      <c r="KR88" s="45"/>
      <c r="KS88" s="45"/>
      <c r="KT88" s="45"/>
      <c r="KU88" s="45"/>
      <c r="KV88" s="45"/>
      <c r="KW88" s="45"/>
      <c r="KX88" s="45"/>
      <c r="KY88" s="45"/>
      <c r="KZ88" s="45"/>
      <c r="LA88" s="45"/>
      <c r="LB88" s="45"/>
      <c r="LC88" s="45"/>
      <c r="LD88" s="45"/>
      <c r="LE88" s="45"/>
      <c r="LF88" s="45"/>
      <c r="LG88" s="45"/>
      <c r="LH88" s="45"/>
      <c r="LI88" s="45"/>
      <c r="LJ88" s="45"/>
      <c r="LK88" s="45"/>
      <c r="LL88" s="45"/>
      <c r="LM88" s="45"/>
      <c r="LN88" s="45"/>
      <c r="LO88" s="45"/>
      <c r="LP88" s="45"/>
      <c r="LQ88" s="45"/>
      <c r="LR88" s="45"/>
      <c r="LS88" s="45"/>
      <c r="LT88" s="45"/>
      <c r="LU88" s="45"/>
      <c r="LV88" s="45"/>
      <c r="LW88" s="45"/>
      <c r="LX88" s="45"/>
      <c r="LY88" s="45"/>
      <c r="LZ88" s="45"/>
      <c r="MA88" s="45"/>
      <c r="MB88" s="45"/>
      <c r="MC88" s="45"/>
      <c r="MD88" s="45"/>
      <c r="ME88" s="45"/>
      <c r="MF88" s="45"/>
      <c r="MG88" s="45"/>
      <c r="MH88" s="45"/>
      <c r="MI88" s="45"/>
      <c r="MJ88" s="45"/>
      <c r="MK88" s="45"/>
      <c r="ML88" s="45"/>
      <c r="MM88" s="45"/>
      <c r="MN88" s="45"/>
      <c r="MO88" s="45"/>
      <c r="MP88" s="45"/>
      <c r="MQ88" s="45"/>
      <c r="MR88" s="45"/>
      <c r="MS88" s="45"/>
      <c r="MT88" s="45"/>
      <c r="MU88" s="45"/>
      <c r="MV88" s="45"/>
      <c r="MW88" s="45"/>
      <c r="MX88" s="45"/>
      <c r="MY88" s="45"/>
      <c r="MZ88" s="45"/>
      <c r="NA88" s="45"/>
      <c r="NB88" s="45"/>
      <c r="NC88" s="45"/>
      <c r="ND88" s="45"/>
      <c r="NE88" s="45"/>
      <c r="NF88" s="45"/>
      <c r="NG88" s="45"/>
      <c r="NH88" s="45"/>
      <c r="NI88" s="45"/>
      <c r="NJ88" s="45"/>
      <c r="NK88" s="45"/>
      <c r="NL88" s="45"/>
      <c r="NM88" s="45"/>
      <c r="NN88" s="45"/>
      <c r="NO88" s="45"/>
      <c r="NP88" s="45"/>
      <c r="NQ88" s="45"/>
      <c r="NR88" s="45"/>
      <c r="NS88" s="45"/>
      <c r="NT88" s="45"/>
      <c r="NU88" s="45"/>
      <c r="NV88" s="45"/>
      <c r="NW88" s="45"/>
      <c r="NX88" s="45"/>
      <c r="NY88" s="45"/>
      <c r="NZ88" s="45"/>
      <c r="OA88" s="45"/>
      <c r="OB88" s="45"/>
      <c r="OC88" s="45"/>
      <c r="OD88" s="45"/>
      <c r="OE88" s="45"/>
      <c r="OF88" s="45"/>
      <c r="OG88" s="45"/>
      <c r="OH88" s="45"/>
      <c r="OI88" s="45"/>
      <c r="OJ88" s="45"/>
      <c r="OK88" s="45"/>
      <c r="OL88" s="45"/>
      <c r="OM88" s="45"/>
      <c r="ON88" s="45"/>
      <c r="OO88" s="45"/>
      <c r="OP88" s="45"/>
      <c r="OQ88" s="45"/>
      <c r="OR88" s="45"/>
      <c r="OS88" s="45"/>
      <c r="OT88" s="45"/>
      <c r="OU88" s="45"/>
      <c r="OV88" s="45"/>
      <c r="OW88" s="45"/>
      <c r="OX88" s="45"/>
      <c r="OY88" s="45"/>
      <c r="OZ88" s="45"/>
      <c r="PA88" s="45"/>
      <c r="PB88" s="45"/>
      <c r="PC88" s="45"/>
      <c r="PD88" s="45"/>
      <c r="PE88" s="45"/>
      <c r="PF88" s="45"/>
      <c r="PG88" s="45"/>
      <c r="PH88" s="45"/>
      <c r="PI88" s="45"/>
      <c r="PJ88" s="45"/>
      <c r="PK88" s="45"/>
      <c r="PL88" s="45"/>
      <c r="PM88" s="45"/>
      <c r="PN88" s="45"/>
      <c r="PO88" s="45"/>
      <c r="PP88" s="45"/>
      <c r="PQ88" s="45"/>
      <c r="PR88" s="45"/>
      <c r="PS88" s="45"/>
      <c r="PT88" s="45"/>
      <c r="PU88" s="45"/>
      <c r="PV88" s="45"/>
      <c r="PW88" s="45"/>
      <c r="PX88" s="45"/>
      <c r="PY88" s="45"/>
      <c r="PZ88" s="45"/>
      <c r="QA88" s="45"/>
      <c r="QB88" s="45"/>
      <c r="QC88" s="45"/>
      <c r="QD88" s="45"/>
      <c r="QE88" s="45"/>
      <c r="QF88" s="45"/>
      <c r="QG88" s="45"/>
      <c r="QH88" s="45"/>
      <c r="QI88" s="45"/>
      <c r="QJ88" s="45"/>
      <c r="QK88" s="45"/>
      <c r="QL88" s="45"/>
      <c r="QM88" s="45"/>
      <c r="QN88" s="45"/>
      <c r="QO88" s="45"/>
      <c r="QP88" s="45"/>
      <c r="QQ88" s="45"/>
      <c r="QR88" s="45"/>
      <c r="QS88" s="45"/>
      <c r="QT88" s="45"/>
      <c r="QU88" s="45"/>
      <c r="QV88" s="45"/>
      <c r="QW88" s="45"/>
      <c r="QX88" s="45"/>
      <c r="QY88" s="45"/>
      <c r="QZ88" s="45"/>
      <c r="RA88" s="45"/>
      <c r="RB88" s="45"/>
      <c r="RC88" s="45"/>
      <c r="RD88" s="45"/>
      <c r="RE88" s="45"/>
      <c r="RF88" s="45"/>
      <c r="RG88" s="45"/>
      <c r="RH88" s="45"/>
      <c r="RI88" s="45"/>
      <c r="RJ88" s="45"/>
      <c r="RK88" s="45"/>
      <c r="RL88" s="45"/>
      <c r="RM88" s="45"/>
      <c r="RN88" s="45"/>
      <c r="RO88" s="45"/>
      <c r="RP88" s="45"/>
      <c r="RQ88" s="45"/>
      <c r="RR88" s="45"/>
      <c r="RS88" s="45"/>
      <c r="RT88" s="45"/>
      <c r="RU88" s="45"/>
      <c r="RV88" s="45"/>
      <c r="RW88" s="45"/>
      <c r="RX88" s="45"/>
      <c r="RY88" s="45"/>
      <c r="RZ88" s="45"/>
      <c r="SA88" s="45"/>
      <c r="SB88" s="45"/>
      <c r="SC88" s="45"/>
      <c r="SD88" s="45"/>
      <c r="SE88" s="45"/>
      <c r="SF88" s="45"/>
      <c r="SG88" s="45"/>
      <c r="SH88" s="45"/>
      <c r="SI88" s="45"/>
      <c r="SJ88" s="45"/>
      <c r="SK88" s="45"/>
      <c r="SL88" s="45"/>
      <c r="SM88" s="45"/>
      <c r="SN88" s="45"/>
      <c r="SO88" s="45"/>
      <c r="SP88" s="45"/>
      <c r="SQ88" s="45"/>
      <c r="SR88" s="45"/>
      <c r="SS88" s="45"/>
      <c r="ST88" s="45"/>
      <c r="SU88" s="45"/>
      <c r="SV88" s="45"/>
      <c r="SW88" s="45"/>
      <c r="SX88" s="45"/>
      <c r="SY88" s="45"/>
      <c r="SZ88" s="45"/>
      <c r="TA88" s="45"/>
      <c r="TB88" s="45"/>
      <c r="TC88" s="45"/>
      <c r="TD88" s="45"/>
      <c r="TE88" s="45"/>
      <c r="TF88" s="45"/>
      <c r="TG88" s="45"/>
      <c r="TH88" s="45"/>
      <c r="TI88" s="45"/>
      <c r="TJ88" s="45"/>
      <c r="TK88" s="45"/>
      <c r="TL88" s="45"/>
      <c r="TM88" s="45"/>
      <c r="TN88" s="45"/>
      <c r="TO88" s="45"/>
      <c r="TP88" s="45"/>
      <c r="TQ88" s="45"/>
      <c r="TR88" s="45"/>
      <c r="TS88" s="45"/>
      <c r="TT88" s="45"/>
      <c r="TU88" s="45"/>
      <c r="TV88" s="45"/>
      <c r="TW88" s="45"/>
      <c r="TX88" s="45"/>
      <c r="TY88" s="45"/>
      <c r="TZ88" s="45"/>
      <c r="UA88" s="45"/>
      <c r="UB88" s="45"/>
      <c r="UC88" s="45"/>
      <c r="UD88" s="45"/>
      <c r="UE88" s="45"/>
      <c r="UF88" s="45"/>
      <c r="UG88" s="45"/>
      <c r="UH88" s="45"/>
      <c r="UI88" s="45"/>
      <c r="UJ88" s="45"/>
      <c r="UK88" s="45"/>
      <c r="UL88" s="45"/>
      <c r="UM88" s="45"/>
      <c r="UN88" s="45"/>
      <c r="UO88" s="45"/>
      <c r="UP88" s="45"/>
      <c r="UQ88" s="45"/>
      <c r="UR88" s="45"/>
      <c r="US88" s="45"/>
      <c r="UT88" s="45"/>
      <c r="UU88" s="45"/>
      <c r="UV88" s="45"/>
      <c r="UW88" s="45"/>
      <c r="UX88" s="45"/>
      <c r="UY88" s="45"/>
      <c r="UZ88" s="45"/>
      <c r="VA88" s="45"/>
      <c r="VB88" s="45"/>
      <c r="VC88" s="45"/>
      <c r="VD88" s="45"/>
      <c r="VE88" s="45"/>
      <c r="VF88" s="45"/>
      <c r="VG88" s="45"/>
      <c r="VH88" s="45"/>
      <c r="VI88" s="45"/>
      <c r="VJ88" s="45"/>
      <c r="VK88" s="45"/>
      <c r="VL88" s="45"/>
      <c r="VM88" s="45"/>
      <c r="VN88" s="45"/>
      <c r="VO88" s="45"/>
      <c r="VP88" s="45"/>
      <c r="VQ88" s="45"/>
      <c r="VR88" s="45"/>
      <c r="VS88" s="45"/>
      <c r="VT88" s="45"/>
      <c r="VU88" s="45"/>
      <c r="VV88" s="45"/>
      <c r="VW88" s="45"/>
      <c r="VX88" s="45"/>
      <c r="VY88" s="45"/>
      <c r="VZ88" s="45"/>
      <c r="WA88" s="45"/>
      <c r="WB88" s="45"/>
      <c r="WC88" s="45"/>
      <c r="WD88" s="45"/>
      <c r="WE88" s="45"/>
      <c r="WF88" s="45"/>
      <c r="WG88" s="45"/>
      <c r="WH88" s="45"/>
      <c r="WI88" s="45"/>
      <c r="WJ88" s="45"/>
      <c r="WK88" s="45"/>
      <c r="WL88" s="45"/>
      <c r="WM88" s="45"/>
      <c r="WN88" s="45"/>
      <c r="WO88" s="45"/>
      <c r="WP88" s="45"/>
      <c r="WQ88" s="45"/>
      <c r="WR88" s="45"/>
      <c r="WS88" s="45"/>
      <c r="WT88" s="45"/>
      <c r="WU88" s="45"/>
      <c r="WV88" s="45"/>
      <c r="WW88" s="45"/>
      <c r="WX88" s="45"/>
      <c r="WY88" s="45"/>
      <c r="WZ88" s="45"/>
      <c r="XA88" s="45"/>
      <c r="XB88" s="45"/>
      <c r="XC88" s="45"/>
      <c r="XD88" s="45"/>
      <c r="XE88" s="45"/>
      <c r="XF88" s="45"/>
      <c r="XG88" s="45"/>
      <c r="XH88" s="45"/>
      <c r="XI88" s="45"/>
      <c r="XJ88" s="45"/>
      <c r="XK88" s="45"/>
      <c r="XL88" s="45"/>
      <c r="XM88" s="45"/>
      <c r="XN88" s="45"/>
      <c r="XO88" s="45"/>
      <c r="XP88" s="45"/>
      <c r="XQ88" s="45"/>
      <c r="XR88" s="45"/>
      <c r="XS88" s="45"/>
      <c r="XT88" s="45"/>
      <c r="XU88" s="45"/>
      <c r="XV88" s="45"/>
      <c r="XW88" s="45"/>
      <c r="XX88" s="45"/>
      <c r="XY88" s="45"/>
      <c r="XZ88" s="45"/>
      <c r="YA88" s="45"/>
      <c r="YB88" s="45"/>
      <c r="YC88" s="45"/>
      <c r="YD88" s="45"/>
      <c r="YE88" s="45"/>
      <c r="YF88" s="45"/>
      <c r="YG88" s="45"/>
      <c r="YH88" s="45"/>
      <c r="YI88" s="45"/>
      <c r="YJ88" s="45"/>
      <c r="YK88" s="45"/>
      <c r="YL88" s="45"/>
      <c r="YM88" s="45"/>
      <c r="YN88" s="45"/>
      <c r="YO88" s="45"/>
      <c r="YP88" s="45"/>
      <c r="YQ88" s="45"/>
      <c r="YR88" s="45"/>
      <c r="YS88" s="45"/>
      <c r="YT88" s="45"/>
      <c r="YU88" s="45"/>
      <c r="YV88" s="45"/>
      <c r="YW88" s="45"/>
      <c r="YX88" s="45"/>
      <c r="YY88" s="45"/>
      <c r="YZ88" s="45"/>
      <c r="ZA88" s="45"/>
      <c r="ZB88" s="45"/>
      <c r="ZC88" s="45"/>
      <c r="ZD88" s="45"/>
      <c r="ZE88" s="45"/>
      <c r="ZF88" s="45"/>
      <c r="ZG88" s="45"/>
      <c r="ZH88" s="45"/>
      <c r="ZI88" s="45"/>
      <c r="ZJ88" s="45"/>
      <c r="ZK88" s="45"/>
      <c r="ZL88" s="45"/>
      <c r="ZM88" s="45"/>
      <c r="ZN88" s="45"/>
      <c r="ZO88" s="45"/>
      <c r="ZP88" s="45"/>
      <c r="ZQ88" s="45"/>
      <c r="ZR88" s="45"/>
      <c r="ZS88" s="45"/>
      <c r="ZT88" s="45"/>
      <c r="ZU88" s="45"/>
      <c r="ZV88" s="45"/>
      <c r="ZW88" s="45"/>
      <c r="ZX88" s="45"/>
      <c r="ZY88" s="45"/>
      <c r="ZZ88" s="45"/>
      <c r="AAA88" s="45"/>
      <c r="AAB88" s="45"/>
      <c r="AAC88" s="45"/>
      <c r="AAD88" s="45"/>
      <c r="AAE88" s="45"/>
      <c r="AAF88" s="45"/>
      <c r="AAG88" s="45"/>
      <c r="AAH88" s="45"/>
      <c r="AAI88" s="45"/>
      <c r="AAJ88" s="45"/>
      <c r="AAK88" s="45"/>
      <c r="AAL88" s="45"/>
      <c r="AAM88" s="45"/>
      <c r="AAN88" s="45"/>
      <c r="AAO88" s="45"/>
      <c r="AAP88" s="45"/>
      <c r="AAQ88" s="45"/>
      <c r="AAR88" s="45"/>
      <c r="AAS88" s="45"/>
      <c r="AAT88" s="45"/>
      <c r="AAU88" s="45"/>
      <c r="AAV88" s="45"/>
      <c r="AAW88" s="45"/>
      <c r="AAX88" s="45"/>
      <c r="AAY88" s="45"/>
      <c r="AAZ88" s="45"/>
      <c r="ABA88" s="45"/>
      <c r="ABB88" s="45"/>
      <c r="ABC88" s="45"/>
      <c r="ABD88" s="45"/>
      <c r="ABE88" s="45"/>
      <c r="ABF88" s="45"/>
      <c r="ABG88" s="45"/>
      <c r="ABH88" s="45"/>
      <c r="ABI88" s="45"/>
      <c r="ABJ88" s="45"/>
      <c r="ABK88" s="45"/>
      <c r="ABL88" s="45"/>
      <c r="ABM88" s="45"/>
      <c r="ABN88" s="45"/>
      <c r="ABO88" s="45"/>
      <c r="ABP88" s="45"/>
      <c r="ABQ88" s="45"/>
      <c r="ABR88" s="45"/>
      <c r="ABS88" s="45"/>
      <c r="ABT88" s="45"/>
      <c r="ABU88" s="45"/>
      <c r="ABV88" s="45"/>
      <c r="ABW88" s="45"/>
      <c r="ABX88" s="45"/>
      <c r="ABY88" s="45"/>
      <c r="ABZ88" s="45"/>
      <c r="ACA88" s="45"/>
      <c r="ACB88" s="45"/>
      <c r="ACC88" s="45"/>
      <c r="ACD88" s="45"/>
      <c r="ACE88" s="45"/>
      <c r="ACF88" s="45"/>
      <c r="ACG88" s="45"/>
      <c r="ACH88" s="45"/>
      <c r="ACI88" s="45"/>
      <c r="ACJ88" s="45"/>
      <c r="ACK88" s="45"/>
      <c r="ACL88" s="45"/>
      <c r="ACM88" s="45"/>
      <c r="ACN88" s="45"/>
      <c r="ACO88" s="45"/>
      <c r="ACP88" s="45"/>
      <c r="ACQ88" s="45"/>
      <c r="ACR88" s="45"/>
      <c r="ACS88" s="45"/>
      <c r="ACT88" s="45"/>
      <c r="ACU88" s="45"/>
      <c r="ACV88" s="45"/>
      <c r="ACW88" s="45"/>
      <c r="ACX88" s="45"/>
      <c r="ACY88" s="45"/>
      <c r="ACZ88" s="45"/>
      <c r="ADA88" s="45"/>
      <c r="ADB88" s="45"/>
      <c r="ADC88" s="45"/>
      <c r="ADD88" s="45"/>
      <c r="ADE88" s="45"/>
      <c r="ADF88" s="45"/>
      <c r="ADG88" s="45"/>
      <c r="ADH88" s="45"/>
      <c r="ADI88" s="45"/>
      <c r="ADJ88" s="45"/>
      <c r="ADK88" s="45"/>
      <c r="ADL88" s="45"/>
      <c r="ADM88" s="45"/>
      <c r="ADN88" s="45"/>
      <c r="ADO88" s="45"/>
      <c r="ADP88" s="45"/>
      <c r="ADQ88" s="45"/>
      <c r="ADR88" s="45"/>
      <c r="ADS88" s="45"/>
      <c r="ADT88" s="45"/>
      <c r="ADU88" s="45"/>
      <c r="ADV88" s="45"/>
      <c r="ADW88" s="45"/>
      <c r="ADX88" s="45"/>
      <c r="ADY88" s="45"/>
      <c r="ADZ88" s="45"/>
      <c r="AEA88" s="45"/>
      <c r="AEB88" s="45"/>
      <c r="AEC88" s="45"/>
      <c r="AED88" s="45"/>
      <c r="AEE88" s="45"/>
      <c r="AEF88" s="45"/>
      <c r="AEG88" s="45"/>
      <c r="AEH88" s="45"/>
      <c r="AEI88" s="45"/>
      <c r="AEJ88" s="45"/>
      <c r="AEK88" s="45"/>
      <c r="AEL88" s="45"/>
      <c r="AEM88" s="45"/>
      <c r="AEN88" s="45"/>
      <c r="AEO88" s="45"/>
      <c r="AEP88" s="45"/>
      <c r="AEQ88" s="45"/>
      <c r="AER88" s="45"/>
      <c r="AES88" s="45"/>
      <c r="AET88" s="45"/>
      <c r="AEU88" s="45"/>
      <c r="AEV88" s="45"/>
      <c r="AEW88" s="45"/>
      <c r="AEX88" s="45"/>
      <c r="AEY88" s="45"/>
      <c r="AEZ88" s="45"/>
      <c r="AFA88" s="45"/>
      <c r="AFB88" s="45"/>
      <c r="AFC88" s="45"/>
      <c r="AFD88" s="45"/>
      <c r="AFE88" s="45"/>
      <c r="AFF88" s="45"/>
      <c r="AFG88" s="45"/>
      <c r="AFH88" s="45"/>
      <c r="AFI88" s="45"/>
      <c r="AFJ88" s="45"/>
      <c r="AFK88" s="45"/>
      <c r="AFL88" s="45"/>
      <c r="AFM88" s="45"/>
      <c r="AFN88" s="45"/>
      <c r="AFO88" s="45"/>
      <c r="AFP88" s="45"/>
      <c r="AFQ88" s="45"/>
      <c r="AFR88" s="45"/>
      <c r="AFS88" s="45"/>
      <c r="AFT88" s="45"/>
      <c r="AFU88" s="45"/>
      <c r="AFV88" s="45"/>
      <c r="AFW88" s="45"/>
      <c r="AFX88" s="45"/>
      <c r="AFY88" s="45"/>
      <c r="AFZ88" s="45"/>
      <c r="AGA88" s="45"/>
      <c r="AGB88" s="45"/>
      <c r="AGC88" s="45"/>
      <c r="AGD88" s="45"/>
      <c r="AGE88" s="45"/>
      <c r="AGF88" s="45"/>
      <c r="AGG88" s="45"/>
      <c r="AGH88" s="45"/>
      <c r="AGI88" s="45"/>
      <c r="AGJ88" s="45"/>
      <c r="AGK88" s="45"/>
      <c r="AGL88" s="45"/>
      <c r="AGM88" s="45"/>
      <c r="AGN88" s="45"/>
      <c r="AGO88" s="45"/>
      <c r="AGP88" s="45"/>
      <c r="AGQ88" s="45"/>
      <c r="AGR88" s="45"/>
      <c r="AGS88" s="45"/>
      <c r="AGT88" s="45"/>
      <c r="AGU88" s="45"/>
      <c r="AGV88" s="45"/>
      <c r="AGW88" s="45"/>
      <c r="AGX88" s="45"/>
      <c r="AGY88" s="45"/>
      <c r="AGZ88" s="45"/>
      <c r="AHA88" s="45"/>
      <c r="AHB88" s="45"/>
      <c r="AHC88" s="45"/>
      <c r="AHD88" s="45"/>
      <c r="AHE88" s="45"/>
      <c r="AHF88" s="45"/>
      <c r="AHG88" s="45"/>
      <c r="AHH88" s="45"/>
      <c r="AHI88" s="45"/>
      <c r="AHJ88" s="45"/>
      <c r="AHK88" s="45"/>
      <c r="AHL88" s="45"/>
      <c r="AHM88" s="45"/>
      <c r="AHN88" s="45"/>
      <c r="AHO88" s="45"/>
      <c r="AHP88" s="45"/>
      <c r="AHQ88" s="45"/>
      <c r="AHR88" s="45"/>
      <c r="AHS88" s="45"/>
      <c r="AHT88" s="45"/>
      <c r="AHU88" s="45"/>
      <c r="AHV88" s="45"/>
      <c r="AHW88" s="45"/>
      <c r="AHX88" s="45"/>
      <c r="AHY88" s="45"/>
      <c r="AHZ88" s="45"/>
      <c r="AIA88" s="45"/>
      <c r="AIB88" s="45"/>
      <c r="AIC88" s="45"/>
      <c r="AID88" s="45"/>
      <c r="AIE88" s="45"/>
      <c r="AIF88" s="45"/>
      <c r="AIG88" s="45"/>
      <c r="AIH88" s="45"/>
      <c r="AII88" s="45"/>
      <c r="AIJ88" s="45"/>
      <c r="AIK88" s="45"/>
      <c r="AIL88" s="45"/>
      <c r="AIM88" s="45"/>
      <c r="AIN88" s="45"/>
      <c r="AIO88" s="45"/>
      <c r="AIP88" s="45"/>
      <c r="AIQ88" s="45"/>
      <c r="AIR88" s="45"/>
      <c r="AIS88" s="45"/>
      <c r="AIT88" s="45"/>
      <c r="AIU88" s="45"/>
      <c r="AIV88" s="45"/>
      <c r="AIW88" s="45"/>
      <c r="AIX88" s="45"/>
      <c r="AIY88" s="45"/>
      <c r="AIZ88" s="45"/>
      <c r="AJA88" s="45"/>
      <c r="AJB88" s="45"/>
      <c r="AJC88" s="45"/>
      <c r="AJD88" s="45"/>
      <c r="AJE88" s="45"/>
      <c r="AJF88" s="45"/>
      <c r="AJG88" s="45"/>
      <c r="AJH88" s="45"/>
      <c r="AJI88" s="45"/>
      <c r="AJJ88" s="45"/>
      <c r="AJK88" s="45"/>
      <c r="AJL88" s="45"/>
      <c r="AJM88" s="45"/>
      <c r="AJN88" s="45"/>
      <c r="AJO88" s="45"/>
      <c r="AJP88" s="45"/>
      <c r="AJQ88" s="45"/>
      <c r="AJR88" s="45"/>
      <c r="AJS88" s="45"/>
      <c r="AJT88" s="45"/>
      <c r="AJU88" s="45"/>
      <c r="AJV88" s="45"/>
      <c r="AJW88" s="45"/>
      <c r="AJX88" s="45"/>
      <c r="AJY88" s="45"/>
      <c r="AJZ88" s="45"/>
      <c r="AKA88" s="45"/>
      <c r="AKB88" s="45"/>
      <c r="AKC88" s="45"/>
      <c r="AKD88" s="45"/>
      <c r="AKE88" s="45"/>
      <c r="AKF88" s="45"/>
      <c r="AKG88" s="45"/>
      <c r="AKH88" s="45"/>
      <c r="AKI88" s="45"/>
      <c r="AKJ88" s="45"/>
      <c r="AKK88" s="45"/>
      <c r="AKL88" s="45"/>
      <c r="AKM88" s="45"/>
      <c r="AKN88" s="45"/>
      <c r="AKO88" s="45"/>
      <c r="AKP88" s="45"/>
      <c r="AKQ88" s="45"/>
      <c r="AKR88" s="45"/>
      <c r="AKS88" s="45"/>
      <c r="AKT88" s="45"/>
      <c r="AKU88" s="45"/>
      <c r="AKV88" s="45"/>
      <c r="AKW88" s="45"/>
      <c r="AKX88" s="45"/>
      <c r="AKY88" s="45"/>
      <c r="AKZ88" s="45"/>
      <c r="ALA88" s="45"/>
      <c r="ALB88" s="45"/>
      <c r="ALC88" s="45"/>
      <c r="ALD88" s="45"/>
      <c r="ALE88" s="45"/>
      <c r="ALF88" s="45"/>
      <c r="ALG88" s="45"/>
      <c r="ALH88" s="45"/>
      <c r="ALI88" s="45"/>
      <c r="ALJ88" s="45"/>
      <c r="ALK88" s="45"/>
      <c r="ALL88" s="45"/>
      <c r="ALM88" s="45"/>
      <c r="ALN88" s="45"/>
      <c r="ALO88" s="45"/>
      <c r="ALP88" s="45"/>
      <c r="ALQ88" s="45"/>
      <c r="ALR88" s="45"/>
      <c r="ALS88" s="45"/>
      <c r="ALT88" s="45"/>
      <c r="ALU88" s="45"/>
      <c r="ALV88" s="45"/>
      <c r="ALW88" s="45"/>
      <c r="ALX88" s="45"/>
      <c r="ALY88" s="45"/>
      <c r="ALZ88" s="45"/>
      <c r="AMA88" s="45"/>
      <c r="AMB88" s="45"/>
      <c r="AMC88" s="45"/>
      <c r="AMD88" s="45"/>
      <c r="AME88" s="45"/>
      <c r="AMF88" s="45"/>
      <c r="AMG88" s="45"/>
      <c r="AMH88" s="45"/>
      <c r="AMI88" s="45"/>
      <c r="AMJ88" s="45"/>
      <c r="AMK88" s="45"/>
      <c r="AML88" s="45"/>
      <c r="AMM88" s="45"/>
      <c r="AMN88" s="45"/>
      <c r="AMO88" s="45"/>
      <c r="AMP88" s="45"/>
      <c r="AMQ88" s="45"/>
      <c r="AMR88" s="45"/>
      <c r="AMS88" s="45"/>
      <c r="AMT88" s="45"/>
      <c r="AMU88" s="45"/>
      <c r="AMV88" s="45"/>
      <c r="AMW88" s="45"/>
      <c r="AMX88" s="45"/>
      <c r="AMY88" s="45"/>
      <c r="AMZ88" s="45"/>
      <c r="ANA88" s="45"/>
      <c r="ANB88" s="45"/>
      <c r="ANC88" s="45"/>
      <c r="AND88" s="45"/>
      <c r="ANE88" s="45"/>
      <c r="ANF88" s="45"/>
      <c r="ANG88" s="45"/>
      <c r="ANH88" s="45"/>
      <c r="ANI88" s="45"/>
      <c r="ANJ88" s="45"/>
      <c r="ANK88" s="45"/>
      <c r="ANL88" s="45"/>
      <c r="ANM88" s="45"/>
      <c r="ANN88" s="45"/>
      <c r="ANO88" s="45"/>
      <c r="ANP88" s="45"/>
      <c r="ANQ88" s="45"/>
      <c r="ANR88" s="45"/>
      <c r="ANS88" s="45"/>
      <c r="ANT88" s="45"/>
      <c r="ANU88" s="45"/>
      <c r="ANV88" s="45"/>
      <c r="ANW88" s="45"/>
      <c r="ANX88" s="45"/>
      <c r="ANY88" s="45"/>
      <c r="ANZ88" s="45"/>
      <c r="AOA88" s="45"/>
      <c r="AOB88" s="45"/>
      <c r="AOC88" s="45"/>
      <c r="AOD88" s="45"/>
      <c r="AOE88" s="45"/>
      <c r="AOF88" s="45"/>
      <c r="AOG88" s="45"/>
      <c r="AOH88" s="45"/>
      <c r="AOI88" s="45"/>
      <c r="AOJ88" s="45"/>
      <c r="AOK88" s="45"/>
      <c r="AOL88" s="45"/>
      <c r="AOM88" s="45"/>
      <c r="AON88" s="45"/>
      <c r="AOO88" s="45"/>
      <c r="AOP88" s="45"/>
      <c r="AOQ88" s="45"/>
      <c r="AOR88" s="45"/>
      <c r="AOS88" s="45"/>
      <c r="AOT88" s="45"/>
      <c r="AOU88" s="45"/>
      <c r="AOV88" s="45"/>
      <c r="AOW88" s="45"/>
      <c r="AOX88" s="45"/>
      <c r="AOY88" s="45"/>
      <c r="AOZ88" s="45"/>
      <c r="APA88" s="45"/>
      <c r="APB88" s="45"/>
      <c r="APC88" s="45"/>
      <c r="APD88" s="45"/>
      <c r="APE88" s="45"/>
      <c r="APF88" s="45"/>
      <c r="APG88" s="45"/>
      <c r="APH88" s="45"/>
      <c r="API88" s="45"/>
      <c r="APJ88" s="45"/>
      <c r="APK88" s="45"/>
      <c r="APL88" s="45"/>
      <c r="APM88" s="45"/>
      <c r="APN88" s="45"/>
      <c r="APO88" s="45"/>
      <c r="APP88" s="45"/>
      <c r="APQ88" s="45"/>
      <c r="APR88" s="45"/>
      <c r="APS88" s="45"/>
      <c r="APT88" s="45"/>
      <c r="APU88" s="45"/>
      <c r="APV88" s="45"/>
      <c r="APW88" s="45"/>
      <c r="APX88" s="45"/>
      <c r="APY88" s="45"/>
      <c r="APZ88" s="45"/>
      <c r="AQA88" s="45"/>
      <c r="AQB88" s="45"/>
      <c r="AQC88" s="45"/>
      <c r="AQD88" s="45"/>
      <c r="AQE88" s="45"/>
      <c r="AQF88" s="45"/>
      <c r="AQG88" s="45"/>
      <c r="AQH88" s="45"/>
      <c r="AQI88" s="45"/>
      <c r="AQJ88" s="45"/>
      <c r="AQK88" s="45"/>
      <c r="AQL88" s="45"/>
      <c r="AQM88" s="45"/>
      <c r="AQN88" s="45"/>
      <c r="AQO88" s="45"/>
      <c r="AQP88" s="45"/>
      <c r="AQQ88" s="45"/>
      <c r="AQR88" s="45"/>
      <c r="AQS88" s="45"/>
      <c r="AQT88" s="45"/>
      <c r="AQU88" s="45"/>
      <c r="AQV88" s="45"/>
      <c r="AQW88" s="45"/>
      <c r="AQX88" s="45"/>
      <c r="AQY88" s="45"/>
      <c r="AQZ88" s="45"/>
      <c r="ARA88" s="45"/>
      <c r="ARB88" s="45"/>
      <c r="ARC88" s="45"/>
      <c r="ARD88" s="45"/>
      <c r="ARE88" s="45"/>
      <c r="ARF88" s="45"/>
      <c r="ARG88" s="45"/>
      <c r="ARH88" s="45"/>
      <c r="ARI88" s="45"/>
      <c r="ARJ88" s="45"/>
      <c r="ARK88" s="45"/>
      <c r="ARL88" s="45"/>
      <c r="ARM88" s="45"/>
      <c r="ARN88" s="45"/>
      <c r="ARO88" s="45"/>
      <c r="ARP88" s="45"/>
      <c r="ARQ88" s="45"/>
      <c r="ARR88" s="45"/>
      <c r="ARS88" s="45"/>
      <c r="ART88" s="45"/>
      <c r="ARU88" s="45"/>
      <c r="ARV88" s="45"/>
      <c r="ARW88" s="45"/>
      <c r="ARX88" s="45"/>
      <c r="ARY88" s="45"/>
      <c r="ARZ88" s="45"/>
      <c r="ASA88" s="45"/>
      <c r="ASB88" s="45"/>
      <c r="ASC88" s="45"/>
      <c r="ASD88" s="45"/>
      <c r="ASE88" s="45"/>
      <c r="ASF88" s="45"/>
      <c r="ASG88" s="45"/>
      <c r="ASH88" s="45"/>
      <c r="ASI88" s="45"/>
      <c r="ASJ88" s="45"/>
      <c r="ASK88" s="45"/>
      <c r="ASL88" s="45"/>
      <c r="ASM88" s="45"/>
      <c r="ASN88" s="45"/>
      <c r="ASO88" s="45"/>
      <c r="ASP88" s="45"/>
      <c r="ASQ88" s="45"/>
      <c r="ASR88" s="45"/>
      <c r="ASS88" s="45"/>
      <c r="AST88" s="45"/>
      <c r="ASU88" s="45"/>
      <c r="ASV88" s="45"/>
      <c r="ASW88" s="45"/>
      <c r="ASX88" s="45"/>
      <c r="ASY88" s="45"/>
      <c r="ASZ88" s="45"/>
      <c r="ATA88" s="45"/>
      <c r="ATB88" s="45"/>
      <c r="ATC88" s="45"/>
      <c r="ATD88" s="45"/>
      <c r="ATE88" s="45"/>
      <c r="ATF88" s="45"/>
      <c r="ATG88" s="45"/>
      <c r="ATH88" s="45"/>
      <c r="ATI88" s="45"/>
      <c r="ATJ88" s="45"/>
      <c r="ATK88" s="45"/>
      <c r="ATL88" s="45"/>
      <c r="ATM88" s="45"/>
      <c r="ATN88" s="45"/>
      <c r="ATO88" s="45"/>
      <c r="ATP88" s="45"/>
      <c r="ATQ88" s="45"/>
      <c r="ATR88" s="45"/>
      <c r="ATS88" s="45"/>
      <c r="ATT88" s="45"/>
      <c r="ATU88" s="45"/>
      <c r="ATV88" s="45"/>
      <c r="ATW88" s="45"/>
      <c r="ATX88" s="45"/>
      <c r="ATY88" s="45"/>
      <c r="ATZ88" s="45"/>
      <c r="AUA88" s="45"/>
      <c r="AUB88" s="45"/>
      <c r="AUC88" s="45"/>
      <c r="AUD88" s="45"/>
      <c r="AUE88" s="45"/>
      <c r="AUF88" s="45"/>
      <c r="AUG88" s="45"/>
      <c r="AUH88" s="45"/>
      <c r="AUI88" s="45"/>
      <c r="AUJ88" s="45"/>
      <c r="AUK88" s="45"/>
      <c r="AUL88" s="45"/>
      <c r="AUM88" s="45"/>
      <c r="AUN88" s="45"/>
      <c r="AUO88" s="45"/>
      <c r="AUP88" s="45"/>
      <c r="AUQ88" s="45"/>
      <c r="AUR88" s="45"/>
      <c r="AUS88" s="45"/>
      <c r="AUT88" s="45"/>
      <c r="AUU88" s="45"/>
      <c r="AUV88" s="45"/>
      <c r="AUW88" s="45"/>
      <c r="AUX88" s="45"/>
      <c r="AUY88" s="45"/>
      <c r="AUZ88" s="45"/>
      <c r="AVA88" s="45"/>
      <c r="AVB88" s="45"/>
      <c r="AVC88" s="45"/>
      <c r="AVD88" s="45"/>
      <c r="AVE88" s="45"/>
      <c r="AVF88" s="45"/>
      <c r="AVG88" s="45"/>
      <c r="AVH88" s="45"/>
      <c r="AVI88" s="45"/>
      <c r="AVJ88" s="45"/>
      <c r="AVK88" s="45"/>
      <c r="AVL88" s="45"/>
      <c r="AVM88" s="45"/>
      <c r="AVN88" s="45"/>
      <c r="AVO88" s="45"/>
      <c r="AVP88" s="45"/>
      <c r="AVQ88" s="45"/>
      <c r="AVR88" s="45"/>
      <c r="AVS88" s="45"/>
      <c r="AVT88" s="45"/>
      <c r="AVU88" s="45"/>
      <c r="AVV88" s="45"/>
      <c r="AVW88" s="45"/>
      <c r="AVX88" s="45"/>
      <c r="AVY88" s="45"/>
      <c r="AVZ88" s="45"/>
      <c r="AWA88" s="45"/>
      <c r="AWB88" s="45"/>
      <c r="AWC88" s="45"/>
      <c r="AWD88" s="45"/>
      <c r="AWE88" s="45"/>
      <c r="AWF88" s="45"/>
      <c r="AWG88" s="45"/>
      <c r="AWH88" s="45"/>
      <c r="AWI88" s="45"/>
      <c r="AWJ88" s="45"/>
      <c r="AWK88" s="45"/>
      <c r="AWL88" s="45"/>
      <c r="AWM88" s="45"/>
      <c r="AWN88" s="45"/>
      <c r="AWO88" s="45"/>
      <c r="AWP88" s="45"/>
      <c r="AWQ88" s="45"/>
      <c r="AWR88" s="45"/>
      <c r="AWS88" s="45"/>
      <c r="AWT88" s="45"/>
      <c r="AWU88" s="45"/>
      <c r="AWV88" s="45"/>
      <c r="AWW88" s="45"/>
      <c r="AWX88" s="45"/>
      <c r="AWY88" s="45"/>
      <c r="AWZ88" s="45"/>
      <c r="AXA88" s="45"/>
      <c r="AXB88" s="45"/>
      <c r="AXC88" s="45"/>
      <c r="AXD88" s="45"/>
      <c r="AXE88" s="45"/>
      <c r="AXF88" s="45"/>
      <c r="AXG88" s="45"/>
      <c r="AXH88" s="45"/>
      <c r="AXI88" s="45"/>
      <c r="AXJ88" s="45"/>
      <c r="AXK88" s="45"/>
      <c r="AXL88" s="45"/>
      <c r="AXM88" s="45"/>
      <c r="AXN88" s="45"/>
      <c r="AXO88" s="45"/>
      <c r="AXP88" s="45"/>
      <c r="AXQ88" s="45"/>
      <c r="AXR88" s="45"/>
      <c r="AXS88" s="45"/>
      <c r="AXT88" s="45"/>
      <c r="AXU88" s="45"/>
      <c r="AXV88" s="45"/>
      <c r="AXW88" s="45"/>
      <c r="AXX88" s="45"/>
      <c r="AXY88" s="45"/>
      <c r="AXZ88" s="45"/>
      <c r="AYA88" s="45"/>
      <c r="AYB88" s="45"/>
      <c r="AYC88" s="45"/>
      <c r="AYD88" s="45"/>
      <c r="AYE88" s="45"/>
      <c r="AYF88" s="45"/>
      <c r="AYG88" s="45"/>
      <c r="AYH88" s="45"/>
      <c r="AYI88" s="45"/>
      <c r="AYJ88" s="45"/>
      <c r="AYK88" s="45"/>
      <c r="AYL88" s="45"/>
      <c r="AYM88" s="45"/>
      <c r="AYN88" s="45"/>
      <c r="AYO88" s="45"/>
      <c r="AYP88" s="45"/>
      <c r="AYQ88" s="45"/>
      <c r="AYR88" s="45"/>
      <c r="AYS88" s="45"/>
      <c r="AYT88" s="45"/>
      <c r="AYU88" s="45"/>
      <c r="AYV88" s="45"/>
      <c r="AYW88" s="45"/>
      <c r="AYX88" s="45"/>
      <c r="AYY88" s="45"/>
      <c r="AYZ88" s="45"/>
      <c r="AZA88" s="45"/>
      <c r="AZB88" s="45"/>
      <c r="AZC88" s="45"/>
      <c r="AZD88" s="45"/>
      <c r="AZE88" s="45"/>
      <c r="AZF88" s="45"/>
      <c r="AZG88" s="45"/>
      <c r="AZH88" s="45"/>
      <c r="AZI88" s="45"/>
      <c r="AZJ88" s="45"/>
      <c r="AZK88" s="45"/>
      <c r="AZL88" s="45"/>
      <c r="AZM88" s="45"/>
      <c r="AZN88" s="45"/>
      <c r="AZO88" s="45"/>
      <c r="AZP88" s="45"/>
      <c r="AZQ88" s="45"/>
      <c r="AZR88" s="45"/>
      <c r="AZS88" s="45"/>
      <c r="AZT88" s="45"/>
      <c r="AZU88" s="45"/>
      <c r="AZV88" s="45"/>
      <c r="AZW88" s="45"/>
      <c r="AZX88" s="45"/>
      <c r="AZY88" s="45"/>
      <c r="AZZ88" s="45"/>
      <c r="BAA88" s="45"/>
      <c r="BAB88" s="45"/>
      <c r="BAC88" s="45"/>
      <c r="BAD88" s="45"/>
      <c r="BAE88" s="45"/>
      <c r="BAF88" s="45"/>
      <c r="BAG88" s="45"/>
      <c r="BAH88" s="45"/>
      <c r="BAI88" s="45"/>
      <c r="BAJ88" s="45"/>
      <c r="BAK88" s="45"/>
      <c r="BAL88" s="45"/>
      <c r="BAM88" s="45"/>
      <c r="BAN88" s="45"/>
      <c r="BAO88" s="45"/>
      <c r="BAP88" s="45"/>
      <c r="BAQ88" s="45"/>
      <c r="BAR88" s="45"/>
      <c r="BAS88" s="45"/>
      <c r="BAT88" s="45"/>
      <c r="BAU88" s="45"/>
      <c r="BAV88" s="45"/>
      <c r="BAW88" s="45"/>
      <c r="BAX88" s="45"/>
      <c r="BAY88" s="45"/>
      <c r="BAZ88" s="45"/>
      <c r="BBA88" s="45"/>
      <c r="BBB88" s="45"/>
      <c r="BBC88" s="45"/>
      <c r="BBD88" s="45"/>
      <c r="BBE88" s="45"/>
      <c r="BBF88" s="45"/>
      <c r="BBG88" s="45"/>
      <c r="BBH88" s="45"/>
      <c r="BBI88" s="45"/>
      <c r="BBJ88" s="45"/>
      <c r="BBK88" s="45"/>
      <c r="BBL88" s="45"/>
      <c r="BBM88" s="45"/>
      <c r="BBN88" s="45"/>
      <c r="BBO88" s="45"/>
      <c r="BBP88" s="45"/>
      <c r="BBQ88" s="45"/>
      <c r="BBR88" s="45"/>
      <c r="BBS88" s="45"/>
      <c r="BBT88" s="45"/>
      <c r="BBU88" s="45"/>
      <c r="BBV88" s="45"/>
      <c r="BBW88" s="45"/>
      <c r="BBX88" s="45"/>
      <c r="BBY88" s="45"/>
      <c r="BBZ88" s="45"/>
      <c r="BCA88" s="45"/>
      <c r="BCB88" s="45"/>
      <c r="BCC88" s="45"/>
      <c r="BCD88" s="45"/>
      <c r="BCE88" s="45"/>
      <c r="BCF88" s="45"/>
      <c r="BCG88" s="45"/>
      <c r="BCH88" s="45"/>
      <c r="BCI88" s="45"/>
      <c r="BCJ88" s="45"/>
      <c r="BCK88" s="45"/>
      <c r="BCL88" s="45"/>
      <c r="BCM88" s="45"/>
      <c r="BCN88" s="45"/>
      <c r="BCO88" s="45"/>
      <c r="BCP88" s="45"/>
      <c r="BCQ88" s="45"/>
      <c r="BCR88" s="45"/>
      <c r="BCS88" s="45"/>
      <c r="BCT88" s="45"/>
      <c r="BCU88" s="45"/>
      <c r="BCV88" s="45"/>
      <c r="BCW88" s="45"/>
      <c r="BCX88" s="45"/>
      <c r="BCY88" s="45"/>
      <c r="BCZ88" s="45"/>
      <c r="BDA88" s="45"/>
      <c r="BDB88" s="45"/>
      <c r="BDC88" s="45"/>
      <c r="BDD88" s="45"/>
      <c r="BDE88" s="45"/>
      <c r="BDF88" s="45"/>
      <c r="BDG88" s="45"/>
      <c r="BDH88" s="45"/>
      <c r="BDI88" s="45"/>
      <c r="BDJ88" s="45"/>
      <c r="BDK88" s="45"/>
      <c r="BDL88" s="45"/>
      <c r="BDM88" s="45"/>
      <c r="BDN88" s="45"/>
      <c r="BDO88" s="45"/>
      <c r="BDP88" s="45"/>
      <c r="BDQ88" s="45"/>
      <c r="BDR88" s="45"/>
      <c r="BDS88" s="45"/>
      <c r="BDT88" s="45"/>
      <c r="BDU88" s="45"/>
      <c r="BDV88" s="45"/>
      <c r="BDW88" s="45"/>
      <c r="BDX88" s="45"/>
      <c r="BDY88" s="45"/>
      <c r="BDZ88" s="45"/>
      <c r="BEA88" s="45"/>
      <c r="BEB88" s="45"/>
      <c r="BEC88" s="45"/>
      <c r="BED88" s="45"/>
      <c r="BEE88" s="45"/>
      <c r="BEF88" s="45"/>
      <c r="BEG88" s="45"/>
      <c r="BEH88" s="45"/>
      <c r="BEI88" s="45"/>
      <c r="BEJ88" s="45"/>
      <c r="BEK88" s="45"/>
      <c r="BEL88" s="45"/>
      <c r="BEM88" s="45"/>
      <c r="BEN88" s="45"/>
      <c r="BEO88" s="45"/>
      <c r="BEP88" s="45"/>
      <c r="BEQ88" s="45"/>
      <c r="BER88" s="45"/>
      <c r="BES88" s="45"/>
      <c r="BET88" s="45"/>
      <c r="BEU88" s="45"/>
      <c r="BEV88" s="45"/>
      <c r="BEW88" s="45"/>
      <c r="BEX88" s="45"/>
      <c r="BEY88" s="45"/>
      <c r="BEZ88" s="45"/>
      <c r="BFA88" s="45"/>
      <c r="BFB88" s="45"/>
      <c r="BFC88" s="45"/>
      <c r="BFD88" s="45"/>
      <c r="BFE88" s="45"/>
      <c r="BFF88" s="45"/>
      <c r="BFG88" s="45"/>
      <c r="BFH88" s="45"/>
      <c r="BFI88" s="45"/>
      <c r="BFJ88" s="45"/>
      <c r="BFK88" s="45"/>
      <c r="BFL88" s="45"/>
      <c r="BFM88" s="45"/>
      <c r="BFN88" s="45"/>
      <c r="BFO88" s="45"/>
      <c r="BFP88" s="45"/>
      <c r="BFQ88" s="45"/>
      <c r="BFR88" s="45"/>
      <c r="BFS88" s="45"/>
      <c r="BFT88" s="45"/>
      <c r="BFU88" s="45"/>
      <c r="BFV88" s="45"/>
      <c r="BFW88" s="45"/>
      <c r="BFX88" s="45"/>
      <c r="BFY88" s="45"/>
      <c r="BFZ88" s="45"/>
      <c r="BGA88" s="45"/>
      <c r="BGB88" s="45"/>
      <c r="BGC88" s="45"/>
      <c r="BGD88" s="45"/>
      <c r="BGE88" s="45"/>
      <c r="BGF88" s="45"/>
      <c r="BGG88" s="45"/>
      <c r="BGH88" s="45"/>
      <c r="BGI88" s="45"/>
      <c r="BGJ88" s="45"/>
      <c r="BGK88" s="45"/>
      <c r="BGL88" s="45"/>
      <c r="BGM88" s="45"/>
      <c r="BGN88" s="45"/>
      <c r="BGO88" s="45"/>
      <c r="BGP88" s="45"/>
      <c r="BGQ88" s="45"/>
      <c r="BGR88" s="45"/>
      <c r="BGS88" s="45"/>
      <c r="BGT88" s="45"/>
      <c r="BGU88" s="45"/>
      <c r="BGV88" s="45"/>
      <c r="BGW88" s="45"/>
      <c r="BGX88" s="45"/>
      <c r="BGY88" s="45"/>
      <c r="BGZ88" s="45"/>
      <c r="BHA88" s="45"/>
      <c r="BHB88" s="45"/>
      <c r="BHC88" s="45"/>
      <c r="BHD88" s="45"/>
      <c r="BHE88" s="45"/>
      <c r="BHF88" s="45"/>
      <c r="BHG88" s="45"/>
      <c r="BHH88" s="45"/>
      <c r="BHI88" s="45"/>
      <c r="BHJ88" s="45"/>
      <c r="BHK88" s="45"/>
      <c r="BHL88" s="45"/>
      <c r="BHM88" s="45"/>
      <c r="BHN88" s="45"/>
      <c r="BHO88" s="45"/>
      <c r="BHP88" s="45"/>
      <c r="BHQ88" s="45"/>
      <c r="BHR88" s="45"/>
      <c r="BHS88" s="45"/>
      <c r="BHT88" s="45"/>
      <c r="BHU88" s="45"/>
      <c r="BHV88" s="45"/>
      <c r="BHW88" s="45"/>
      <c r="BHX88" s="45"/>
      <c r="BHY88" s="45"/>
      <c r="BHZ88" s="45"/>
      <c r="BIA88" s="45"/>
      <c r="BIB88" s="45"/>
      <c r="BIC88" s="45"/>
      <c r="BID88" s="45"/>
      <c r="BIE88" s="45"/>
      <c r="BIF88" s="45"/>
      <c r="BIG88" s="45"/>
      <c r="BIH88" s="45"/>
      <c r="BII88" s="45"/>
      <c r="BIJ88" s="45"/>
      <c r="BIK88" s="45"/>
      <c r="BIL88" s="45"/>
      <c r="BIM88" s="45"/>
      <c r="BIN88" s="45"/>
      <c r="BIO88" s="45"/>
      <c r="BIP88" s="45"/>
      <c r="BIQ88" s="45"/>
      <c r="BIR88" s="45"/>
      <c r="BIS88" s="45"/>
      <c r="BIT88" s="45"/>
      <c r="BIU88" s="45"/>
      <c r="BIV88" s="45"/>
      <c r="BIW88" s="45"/>
      <c r="BIX88" s="45"/>
      <c r="BIY88" s="45"/>
      <c r="BIZ88" s="45"/>
      <c r="BJA88" s="45"/>
      <c r="BJB88" s="45"/>
      <c r="BJC88" s="45"/>
      <c r="BJD88" s="45"/>
      <c r="BJE88" s="45"/>
      <c r="BJF88" s="45"/>
      <c r="BJG88" s="45"/>
      <c r="BJH88" s="45"/>
      <c r="BJI88" s="45"/>
      <c r="BJJ88" s="45"/>
      <c r="BJK88" s="45"/>
      <c r="BJL88" s="45"/>
      <c r="BJM88" s="45"/>
      <c r="BJN88" s="45"/>
      <c r="BJO88" s="45"/>
      <c r="BJP88" s="45"/>
      <c r="BJQ88" s="45"/>
      <c r="BJR88" s="45"/>
      <c r="BJS88" s="45"/>
      <c r="BJT88" s="45"/>
      <c r="BJU88" s="45"/>
      <c r="BJV88" s="45"/>
      <c r="BJW88" s="45"/>
      <c r="BJX88" s="45"/>
      <c r="BJY88" s="45"/>
      <c r="BJZ88" s="45"/>
      <c r="BKA88" s="45"/>
      <c r="BKB88" s="45"/>
      <c r="BKC88" s="45"/>
      <c r="BKD88" s="45"/>
      <c r="BKE88" s="45"/>
      <c r="BKF88" s="45"/>
      <c r="BKG88" s="45"/>
      <c r="BKH88" s="45"/>
      <c r="BKI88" s="45"/>
      <c r="BKJ88" s="45"/>
      <c r="BKK88" s="45"/>
      <c r="BKL88" s="45"/>
      <c r="BKM88" s="45"/>
      <c r="BKN88" s="45"/>
      <c r="BKO88" s="45"/>
      <c r="BKP88" s="45"/>
      <c r="BKQ88" s="45"/>
      <c r="BKR88" s="45"/>
      <c r="BKS88" s="45"/>
      <c r="BKT88" s="45"/>
      <c r="BKU88" s="45"/>
      <c r="BKV88" s="45"/>
      <c r="BKW88" s="45"/>
      <c r="BKX88" s="45"/>
      <c r="BKY88" s="45"/>
      <c r="BKZ88" s="45"/>
      <c r="BLA88" s="45"/>
      <c r="BLB88" s="45"/>
      <c r="BLC88" s="45"/>
      <c r="BLD88" s="45"/>
      <c r="BLE88" s="45"/>
      <c r="BLF88" s="45"/>
      <c r="BLG88" s="45"/>
      <c r="BLH88" s="45"/>
      <c r="BLI88" s="45"/>
      <c r="BLJ88" s="45"/>
      <c r="BLK88" s="45"/>
      <c r="BLL88" s="45"/>
      <c r="BLM88" s="45"/>
      <c r="BLN88" s="45"/>
      <c r="BLO88" s="45"/>
      <c r="BLP88" s="45"/>
      <c r="BLQ88" s="45"/>
      <c r="BLR88" s="45"/>
      <c r="BLS88" s="45"/>
      <c r="BLT88" s="45"/>
      <c r="BLU88" s="45"/>
      <c r="BLV88" s="45"/>
      <c r="BLW88" s="45"/>
      <c r="BLX88" s="45"/>
      <c r="BLY88" s="45"/>
      <c r="BLZ88" s="45"/>
      <c r="BMA88" s="45"/>
      <c r="BMB88" s="45"/>
      <c r="BMC88" s="45"/>
      <c r="BMD88" s="45"/>
      <c r="BME88" s="45"/>
      <c r="BMF88" s="45"/>
      <c r="BMG88" s="45"/>
      <c r="BMH88" s="45"/>
      <c r="BMI88" s="45"/>
      <c r="BMJ88" s="45"/>
      <c r="BMK88" s="45"/>
      <c r="BML88" s="45"/>
      <c r="BMM88" s="45"/>
      <c r="BMN88" s="45"/>
      <c r="BMO88" s="45"/>
      <c r="BMP88" s="45"/>
      <c r="BMQ88" s="45"/>
      <c r="BMR88" s="45"/>
      <c r="BMS88" s="45"/>
      <c r="BMT88" s="45"/>
      <c r="BMU88" s="45"/>
      <c r="BMV88" s="45"/>
      <c r="BMW88" s="45"/>
      <c r="BMX88" s="45"/>
      <c r="BMY88" s="45"/>
      <c r="BMZ88" s="45"/>
      <c r="BNA88" s="45"/>
      <c r="BNB88" s="45"/>
      <c r="BNC88" s="45"/>
      <c r="BND88" s="45"/>
      <c r="BNE88" s="45"/>
      <c r="BNF88" s="45"/>
      <c r="BNG88" s="45"/>
      <c r="BNH88" s="45"/>
      <c r="BNI88" s="45"/>
      <c r="BNJ88" s="45"/>
      <c r="BNK88" s="45"/>
      <c r="BNL88" s="45"/>
      <c r="BNM88" s="45"/>
      <c r="BNN88" s="45"/>
      <c r="BNO88" s="45"/>
      <c r="BNP88" s="45"/>
      <c r="BNQ88" s="45"/>
      <c r="BNR88" s="45"/>
      <c r="BNS88" s="45"/>
      <c r="BNT88" s="45"/>
      <c r="BNU88" s="45"/>
      <c r="BNV88" s="45"/>
      <c r="BNW88" s="45"/>
      <c r="BNX88" s="45"/>
      <c r="BNY88" s="45"/>
      <c r="BNZ88" s="45"/>
      <c r="BOA88" s="45"/>
      <c r="BOB88" s="45"/>
      <c r="BOC88" s="45"/>
      <c r="BOD88" s="45"/>
      <c r="BOE88" s="45"/>
      <c r="BOF88" s="45"/>
      <c r="BOG88" s="45"/>
      <c r="BOH88" s="45"/>
      <c r="BOI88" s="45"/>
      <c r="BOJ88" s="45"/>
      <c r="BOK88" s="45"/>
      <c r="BOL88" s="45"/>
      <c r="BOM88" s="45"/>
      <c r="BON88" s="45"/>
      <c r="BOO88" s="45"/>
      <c r="BOP88" s="45"/>
      <c r="BOQ88" s="45"/>
      <c r="BOR88" s="45"/>
      <c r="BOS88" s="45"/>
      <c r="BOT88" s="45"/>
      <c r="BOU88" s="45"/>
      <c r="BOV88" s="45"/>
      <c r="BOW88" s="45"/>
      <c r="BOX88" s="45"/>
      <c r="BOY88" s="45"/>
      <c r="BOZ88" s="45"/>
      <c r="BPA88" s="45"/>
      <c r="BPB88" s="45"/>
      <c r="BPC88" s="45"/>
      <c r="BPD88" s="45"/>
      <c r="BPE88" s="45"/>
      <c r="BPF88" s="45"/>
      <c r="BPG88" s="45"/>
      <c r="BPH88" s="45"/>
      <c r="BPI88" s="45"/>
      <c r="BPJ88" s="45"/>
      <c r="BPK88" s="45"/>
      <c r="BPL88" s="45"/>
      <c r="BPM88" s="45"/>
      <c r="BPN88" s="45"/>
      <c r="BPO88" s="45"/>
      <c r="BPP88" s="45"/>
      <c r="BPQ88" s="45"/>
      <c r="BPR88" s="45"/>
      <c r="BPS88" s="45"/>
      <c r="BPT88" s="45"/>
      <c r="BPU88" s="45"/>
      <c r="BPV88" s="45"/>
      <c r="BPW88" s="45"/>
      <c r="BPX88" s="45"/>
      <c r="BPY88" s="45"/>
      <c r="BPZ88" s="45"/>
      <c r="BQA88" s="45"/>
      <c r="BQB88" s="45"/>
      <c r="BQC88" s="45"/>
      <c r="BQD88" s="45"/>
      <c r="BQE88" s="45"/>
      <c r="BQF88" s="45"/>
      <c r="BQG88" s="45"/>
      <c r="BQH88" s="45"/>
      <c r="BQI88" s="45"/>
      <c r="BQJ88" s="45"/>
      <c r="BQK88" s="45"/>
      <c r="BQL88" s="45"/>
      <c r="BQM88" s="45"/>
      <c r="BQN88" s="45"/>
      <c r="BQO88" s="45"/>
      <c r="BQP88" s="45"/>
      <c r="BQQ88" s="45"/>
      <c r="BQR88" s="45"/>
      <c r="BQS88" s="45"/>
      <c r="BQT88" s="45"/>
      <c r="BQU88" s="45"/>
      <c r="BQV88" s="45"/>
      <c r="BQW88" s="45"/>
      <c r="BQX88" s="45"/>
      <c r="BQY88" s="45"/>
      <c r="BQZ88" s="45"/>
      <c r="BRA88" s="45"/>
      <c r="BRB88" s="45"/>
      <c r="BRC88" s="45"/>
      <c r="BRD88" s="45"/>
      <c r="BRE88" s="45"/>
      <c r="BRF88" s="45"/>
      <c r="BRG88" s="45"/>
      <c r="BRH88" s="45"/>
      <c r="BRI88" s="45"/>
      <c r="BRJ88" s="45"/>
      <c r="BRK88" s="45"/>
      <c r="BRL88" s="45"/>
      <c r="BRM88" s="45"/>
      <c r="BRN88" s="45"/>
      <c r="BRO88" s="45"/>
      <c r="BRP88" s="45"/>
      <c r="BRQ88" s="45"/>
      <c r="BRR88" s="45"/>
      <c r="BRS88" s="45"/>
      <c r="BRT88" s="45"/>
      <c r="BRU88" s="45"/>
      <c r="BRV88" s="45"/>
      <c r="BRW88" s="45"/>
      <c r="BRX88" s="45"/>
      <c r="BRY88" s="45"/>
      <c r="BRZ88" s="45"/>
      <c r="BSA88" s="45"/>
      <c r="BSB88" s="45"/>
      <c r="BSC88" s="45"/>
      <c r="BSD88" s="45"/>
      <c r="BSE88" s="45"/>
      <c r="BSF88" s="45"/>
      <c r="BSG88" s="45"/>
      <c r="BSH88" s="45"/>
      <c r="BSI88" s="45"/>
      <c r="BSJ88" s="45"/>
      <c r="BSK88" s="45"/>
      <c r="BSL88" s="45"/>
      <c r="BSM88" s="45"/>
      <c r="BSN88" s="45"/>
      <c r="BSO88" s="45"/>
      <c r="BSP88" s="45"/>
      <c r="BSQ88" s="45"/>
      <c r="BSR88" s="45"/>
      <c r="BSS88" s="45"/>
      <c r="BST88" s="45"/>
      <c r="BSU88" s="45"/>
      <c r="BSV88" s="45"/>
      <c r="BSW88" s="45"/>
      <c r="BSX88" s="45"/>
      <c r="BSY88" s="45"/>
      <c r="BSZ88" s="45"/>
      <c r="BTA88" s="45"/>
      <c r="BTB88" s="45"/>
      <c r="BTC88" s="45"/>
      <c r="BTD88" s="45"/>
      <c r="BTE88" s="45"/>
      <c r="BTF88" s="45"/>
      <c r="BTG88" s="45"/>
      <c r="BTH88" s="45"/>
      <c r="BTI88" s="45"/>
      <c r="BTJ88" s="45"/>
      <c r="BTK88" s="45"/>
      <c r="BTL88" s="45"/>
      <c r="BTM88" s="45"/>
      <c r="BTN88" s="45"/>
      <c r="BTO88" s="45"/>
      <c r="BTP88" s="45"/>
      <c r="BTQ88" s="45"/>
      <c r="BTR88" s="45"/>
      <c r="BTS88" s="45"/>
      <c r="BTT88" s="45"/>
      <c r="BTU88" s="45"/>
      <c r="BTV88" s="45"/>
      <c r="BTW88" s="45"/>
      <c r="BTX88" s="45"/>
      <c r="BTY88" s="45"/>
      <c r="BTZ88" s="45"/>
      <c r="BUA88" s="45"/>
      <c r="BUB88" s="45"/>
      <c r="BUC88" s="45"/>
      <c r="BUD88" s="45"/>
      <c r="BUE88" s="45"/>
      <c r="BUF88" s="45"/>
      <c r="BUG88" s="45"/>
      <c r="BUH88" s="45"/>
      <c r="BUI88" s="45"/>
      <c r="BUJ88" s="45"/>
      <c r="BUK88" s="45"/>
      <c r="BUL88" s="45"/>
      <c r="BUM88" s="45"/>
      <c r="BUN88" s="45"/>
      <c r="BUO88" s="45"/>
      <c r="BUP88" s="45"/>
      <c r="BUQ88" s="45"/>
      <c r="BUR88" s="45"/>
      <c r="BUS88" s="45"/>
      <c r="BUT88" s="45"/>
      <c r="BUU88" s="45"/>
      <c r="BUV88" s="45"/>
      <c r="BUW88" s="45"/>
      <c r="BUX88" s="45"/>
      <c r="BUY88" s="45"/>
      <c r="BUZ88" s="45"/>
      <c r="BVA88" s="45"/>
      <c r="BVB88" s="45"/>
      <c r="BVC88" s="45"/>
      <c r="BVD88" s="45"/>
      <c r="BVE88" s="45"/>
      <c r="BVF88" s="45"/>
      <c r="BVG88" s="45"/>
      <c r="BVH88" s="45"/>
      <c r="BVI88" s="45"/>
      <c r="BVJ88" s="45"/>
      <c r="BVK88" s="45"/>
      <c r="BVL88" s="45"/>
      <c r="BVM88" s="45"/>
      <c r="BVN88" s="45"/>
      <c r="BVO88" s="45"/>
      <c r="BVP88" s="45"/>
      <c r="BVQ88" s="45"/>
      <c r="BVR88" s="45"/>
      <c r="BVS88" s="45"/>
      <c r="BVT88" s="45"/>
      <c r="BVU88" s="45"/>
      <c r="BVV88" s="45"/>
      <c r="BVW88" s="45"/>
      <c r="BVX88" s="45"/>
      <c r="BVY88" s="45"/>
      <c r="BVZ88" s="45"/>
      <c r="BWA88" s="45"/>
      <c r="BWB88" s="45"/>
      <c r="BWC88" s="45"/>
      <c r="BWD88" s="45"/>
      <c r="BWE88" s="45"/>
      <c r="BWF88" s="45"/>
      <c r="BWG88" s="45"/>
      <c r="BWH88" s="45"/>
      <c r="BWI88" s="45"/>
      <c r="BWJ88" s="45"/>
      <c r="BWK88" s="45"/>
      <c r="BWL88" s="45"/>
      <c r="BWM88" s="45"/>
      <c r="BWN88" s="45"/>
      <c r="BWO88" s="45"/>
      <c r="BWP88" s="45"/>
      <c r="BWQ88" s="45"/>
      <c r="BWR88" s="45"/>
      <c r="BWS88" s="45"/>
      <c r="BWT88" s="45"/>
      <c r="BWU88" s="45"/>
      <c r="BWV88" s="45"/>
      <c r="BWW88" s="45"/>
      <c r="BWX88" s="45"/>
      <c r="BWY88" s="45"/>
      <c r="BWZ88" s="45"/>
      <c r="BXA88" s="45"/>
      <c r="BXB88" s="45"/>
      <c r="BXC88" s="45"/>
      <c r="BXD88" s="45"/>
      <c r="BXE88" s="45"/>
      <c r="BXF88" s="45"/>
      <c r="BXG88" s="45"/>
      <c r="BXH88" s="45"/>
      <c r="BXI88" s="45"/>
      <c r="BXJ88" s="45"/>
      <c r="BXK88" s="45"/>
      <c r="BXL88" s="45"/>
      <c r="BXM88" s="45"/>
      <c r="BXN88" s="45"/>
      <c r="BXO88" s="45"/>
      <c r="BXP88" s="45"/>
      <c r="BXQ88" s="45"/>
      <c r="BXR88" s="45"/>
      <c r="BXS88" s="45"/>
      <c r="BXT88" s="45"/>
      <c r="BXU88" s="45"/>
      <c r="BXV88" s="45"/>
      <c r="BXW88" s="45"/>
      <c r="BXX88" s="45"/>
      <c r="BXY88" s="45"/>
      <c r="BXZ88" s="45"/>
      <c r="BYA88" s="45"/>
      <c r="BYB88" s="45"/>
      <c r="BYC88" s="45"/>
      <c r="BYD88" s="45"/>
      <c r="BYE88" s="45"/>
      <c r="BYF88" s="45"/>
      <c r="BYG88" s="45"/>
      <c r="BYH88" s="45"/>
      <c r="BYI88" s="45"/>
      <c r="BYJ88" s="45"/>
      <c r="BYK88" s="45"/>
      <c r="BYL88" s="45"/>
      <c r="BYM88" s="45"/>
      <c r="BYN88" s="45"/>
      <c r="BYO88" s="45"/>
      <c r="BYP88" s="45"/>
      <c r="BYQ88" s="45"/>
      <c r="BYR88" s="45"/>
      <c r="BYS88" s="45"/>
      <c r="BYT88" s="45"/>
      <c r="BYU88" s="45"/>
      <c r="BYV88" s="45"/>
      <c r="BYW88" s="45"/>
      <c r="BYX88" s="45"/>
      <c r="BYY88" s="45"/>
      <c r="BYZ88" s="45"/>
      <c r="BZA88" s="45"/>
      <c r="BZB88" s="45"/>
      <c r="BZC88" s="45"/>
      <c r="BZD88" s="45"/>
      <c r="BZE88" s="45"/>
      <c r="BZF88" s="45"/>
      <c r="BZG88" s="45"/>
      <c r="BZH88" s="45"/>
      <c r="BZI88" s="45"/>
      <c r="BZJ88" s="45"/>
      <c r="BZK88" s="45"/>
      <c r="BZL88" s="45"/>
      <c r="BZM88" s="45"/>
      <c r="BZN88" s="45"/>
      <c r="BZO88" s="45"/>
      <c r="BZP88" s="45"/>
      <c r="BZQ88" s="45"/>
      <c r="BZR88" s="45"/>
      <c r="BZS88" s="45"/>
      <c r="BZT88" s="45"/>
      <c r="BZU88" s="45"/>
      <c r="BZV88" s="45"/>
      <c r="BZW88" s="45"/>
      <c r="BZX88" s="45"/>
      <c r="BZY88" s="45"/>
      <c r="BZZ88" s="45"/>
      <c r="CAA88" s="45"/>
      <c r="CAB88" s="45"/>
      <c r="CAC88" s="45"/>
      <c r="CAD88" s="45"/>
      <c r="CAE88" s="45"/>
      <c r="CAF88" s="45"/>
      <c r="CAG88" s="45"/>
      <c r="CAH88" s="45"/>
      <c r="CAI88" s="45"/>
      <c r="CAJ88" s="45"/>
      <c r="CAK88" s="45"/>
      <c r="CAL88" s="45"/>
      <c r="CAM88" s="45"/>
      <c r="CAN88" s="45"/>
      <c r="CAO88" s="45"/>
      <c r="CAP88" s="45"/>
      <c r="CAQ88" s="45"/>
      <c r="CAR88" s="45"/>
      <c r="CAS88" s="45"/>
      <c r="CAT88" s="45"/>
      <c r="CAU88" s="45"/>
      <c r="CAV88" s="45"/>
      <c r="CAW88" s="45"/>
      <c r="CAX88" s="45"/>
      <c r="CAY88" s="45"/>
      <c r="CAZ88" s="45"/>
      <c r="CBA88" s="45"/>
      <c r="CBB88" s="45"/>
      <c r="CBC88" s="45"/>
      <c r="CBD88" s="45"/>
      <c r="CBE88" s="45"/>
      <c r="CBF88" s="45"/>
      <c r="CBG88" s="45"/>
      <c r="CBH88" s="45"/>
      <c r="CBI88" s="45"/>
      <c r="CBJ88" s="45"/>
      <c r="CBK88" s="45"/>
      <c r="CBL88" s="45"/>
      <c r="CBM88" s="45"/>
      <c r="CBN88" s="45"/>
      <c r="CBO88" s="45"/>
      <c r="CBP88" s="45"/>
      <c r="CBQ88" s="45"/>
      <c r="CBR88" s="45"/>
      <c r="CBS88" s="45"/>
      <c r="CBT88" s="45"/>
      <c r="CBU88" s="45"/>
      <c r="CBV88" s="45"/>
      <c r="CBW88" s="45"/>
      <c r="CBX88" s="45"/>
      <c r="CBY88" s="45"/>
      <c r="CBZ88" s="45"/>
      <c r="CCA88" s="45"/>
      <c r="CCB88" s="45"/>
      <c r="CCC88" s="45"/>
      <c r="CCD88" s="45"/>
      <c r="CCE88" s="45"/>
      <c r="CCF88" s="45"/>
      <c r="CCG88" s="45"/>
      <c r="CCH88" s="45"/>
      <c r="CCI88" s="45"/>
      <c r="CCJ88" s="45"/>
      <c r="CCK88" s="45"/>
      <c r="CCL88" s="45"/>
      <c r="CCM88" s="45"/>
      <c r="CCN88" s="45"/>
      <c r="CCO88" s="45"/>
      <c r="CCP88" s="45"/>
      <c r="CCQ88" s="45"/>
      <c r="CCR88" s="45"/>
      <c r="CCS88" s="45"/>
      <c r="CCT88" s="45"/>
      <c r="CCU88" s="45"/>
      <c r="CCV88" s="45"/>
      <c r="CCW88" s="45"/>
      <c r="CCX88" s="45"/>
      <c r="CCY88" s="45"/>
      <c r="CCZ88" s="45"/>
      <c r="CDA88" s="45"/>
      <c r="CDB88" s="45"/>
      <c r="CDC88" s="45"/>
      <c r="CDD88" s="45"/>
      <c r="CDE88" s="45"/>
      <c r="CDF88" s="45"/>
      <c r="CDG88" s="45"/>
      <c r="CDH88" s="45"/>
      <c r="CDI88" s="45"/>
      <c r="CDJ88" s="45"/>
      <c r="CDK88" s="45"/>
      <c r="CDL88" s="45"/>
      <c r="CDM88" s="45"/>
      <c r="CDN88" s="45"/>
      <c r="CDO88" s="45"/>
      <c r="CDP88" s="45"/>
      <c r="CDQ88" s="45"/>
      <c r="CDR88" s="45"/>
      <c r="CDS88" s="45"/>
      <c r="CDT88" s="45"/>
      <c r="CDU88" s="45"/>
      <c r="CDV88" s="45"/>
      <c r="CDW88" s="45"/>
      <c r="CDX88" s="45"/>
      <c r="CDY88" s="45"/>
      <c r="CDZ88" s="45"/>
      <c r="CEA88" s="45"/>
      <c r="CEB88" s="45"/>
      <c r="CEC88" s="45"/>
      <c r="CED88" s="45"/>
      <c r="CEE88" s="45"/>
      <c r="CEF88" s="45"/>
      <c r="CEG88" s="45"/>
      <c r="CEH88" s="45"/>
      <c r="CEI88" s="45"/>
      <c r="CEJ88" s="45"/>
      <c r="CEK88" s="45"/>
      <c r="CEL88" s="45"/>
      <c r="CEM88" s="45"/>
      <c r="CEN88" s="45"/>
      <c r="CEO88" s="45"/>
      <c r="CEP88" s="45"/>
      <c r="CEQ88" s="45"/>
      <c r="CER88" s="45"/>
      <c r="CES88" s="45"/>
      <c r="CET88" s="45"/>
      <c r="CEU88" s="45"/>
      <c r="CEV88" s="45"/>
      <c r="CEW88" s="45"/>
      <c r="CEX88" s="45"/>
      <c r="CEY88" s="45"/>
      <c r="CEZ88" s="45"/>
      <c r="CFA88" s="45"/>
      <c r="CFB88" s="45"/>
      <c r="CFC88" s="45"/>
      <c r="CFD88" s="45"/>
      <c r="CFE88" s="45"/>
      <c r="CFF88" s="45"/>
      <c r="CFG88" s="45"/>
      <c r="CFH88" s="45"/>
      <c r="CFI88" s="45"/>
      <c r="CFJ88" s="45"/>
      <c r="CFK88" s="45"/>
      <c r="CFL88" s="45"/>
      <c r="CFM88" s="45"/>
      <c r="CFN88" s="45"/>
      <c r="CFO88" s="45"/>
      <c r="CFP88" s="45"/>
      <c r="CFQ88" s="45"/>
      <c r="CFR88" s="45"/>
      <c r="CFS88" s="45"/>
      <c r="CFT88" s="45"/>
      <c r="CFU88" s="45"/>
      <c r="CFV88" s="45"/>
      <c r="CFW88" s="45"/>
      <c r="CFX88" s="45"/>
      <c r="CFY88" s="45"/>
      <c r="CFZ88" s="45"/>
      <c r="CGA88" s="45"/>
      <c r="CGB88" s="45"/>
      <c r="CGC88" s="45"/>
      <c r="CGD88" s="45"/>
      <c r="CGE88" s="45"/>
      <c r="CGF88" s="45"/>
      <c r="CGG88" s="45"/>
      <c r="CGH88" s="45"/>
      <c r="CGI88" s="45"/>
      <c r="CGJ88" s="45"/>
      <c r="CGK88" s="45"/>
      <c r="CGL88" s="45"/>
      <c r="CGM88" s="45"/>
      <c r="CGN88" s="45"/>
      <c r="CGO88" s="45"/>
      <c r="CGP88" s="45"/>
      <c r="CGQ88" s="45"/>
      <c r="CGR88" s="45"/>
      <c r="CGS88" s="45"/>
      <c r="CGT88" s="45"/>
      <c r="CGU88" s="45"/>
      <c r="CGV88" s="45"/>
      <c r="CGW88" s="45"/>
      <c r="CGX88" s="45"/>
      <c r="CGY88" s="45"/>
      <c r="CGZ88" s="45"/>
      <c r="CHA88" s="45"/>
      <c r="CHB88" s="45"/>
      <c r="CHC88" s="45"/>
      <c r="CHD88" s="45"/>
      <c r="CHE88" s="45"/>
      <c r="CHF88" s="45"/>
      <c r="CHG88" s="45"/>
      <c r="CHH88" s="45"/>
      <c r="CHI88" s="45"/>
      <c r="CHJ88" s="45"/>
      <c r="CHK88" s="45"/>
      <c r="CHL88" s="45"/>
      <c r="CHM88" s="45"/>
      <c r="CHN88" s="45"/>
      <c r="CHO88" s="45"/>
      <c r="CHP88" s="45"/>
      <c r="CHQ88" s="45"/>
      <c r="CHR88" s="45"/>
      <c r="CHS88" s="45"/>
      <c r="CHT88" s="45"/>
      <c r="CHU88" s="45"/>
      <c r="CHV88" s="45"/>
      <c r="CHW88" s="45"/>
      <c r="CHX88" s="45"/>
      <c r="CHY88" s="45"/>
      <c r="CHZ88" s="45"/>
      <c r="CIA88" s="45"/>
      <c r="CIB88" s="45"/>
      <c r="CIC88" s="45"/>
      <c r="CID88" s="45"/>
      <c r="CIE88" s="45"/>
      <c r="CIF88" s="45"/>
      <c r="CIG88" s="45"/>
      <c r="CIH88" s="45"/>
      <c r="CII88" s="45"/>
      <c r="CIJ88" s="45"/>
      <c r="CIK88" s="45"/>
      <c r="CIL88" s="45"/>
      <c r="CIM88" s="45"/>
      <c r="CIN88" s="45"/>
      <c r="CIO88" s="45"/>
      <c r="CIP88" s="45"/>
      <c r="CIQ88" s="45"/>
      <c r="CIR88" s="45"/>
      <c r="CIS88" s="45"/>
      <c r="CIT88" s="45"/>
      <c r="CIU88" s="45"/>
      <c r="CIV88" s="45"/>
      <c r="CIW88" s="45"/>
      <c r="CIX88" s="45"/>
      <c r="CIY88" s="45"/>
      <c r="CIZ88" s="45"/>
      <c r="CJA88" s="45"/>
      <c r="CJB88" s="45"/>
      <c r="CJC88" s="45"/>
      <c r="CJD88" s="45"/>
      <c r="CJE88" s="45"/>
      <c r="CJF88" s="45"/>
      <c r="CJG88" s="45"/>
      <c r="CJH88" s="45"/>
      <c r="CJI88" s="45"/>
      <c r="CJJ88" s="45"/>
      <c r="CJK88" s="45"/>
      <c r="CJL88" s="45"/>
      <c r="CJM88" s="45"/>
      <c r="CJN88" s="45"/>
      <c r="CJO88" s="45"/>
      <c r="CJP88" s="45"/>
      <c r="CJQ88" s="45"/>
      <c r="CJR88" s="45"/>
      <c r="CJS88" s="45"/>
      <c r="CJT88" s="45"/>
      <c r="CJU88" s="45"/>
      <c r="CJV88" s="45"/>
      <c r="CJW88" s="45"/>
      <c r="CJX88" s="45"/>
      <c r="CJY88" s="45"/>
      <c r="CJZ88" s="45"/>
      <c r="CKA88" s="45"/>
      <c r="CKB88" s="45"/>
      <c r="CKC88" s="45"/>
      <c r="CKD88" s="45"/>
      <c r="CKE88" s="45"/>
      <c r="CKF88" s="45"/>
      <c r="CKG88" s="45"/>
      <c r="CKH88" s="45"/>
      <c r="CKI88" s="45"/>
      <c r="CKJ88" s="45"/>
      <c r="CKK88" s="45"/>
      <c r="CKL88" s="45"/>
      <c r="CKM88" s="45"/>
      <c r="CKN88" s="45"/>
      <c r="CKO88" s="45"/>
      <c r="CKP88" s="45"/>
      <c r="CKQ88" s="45"/>
      <c r="CKR88" s="45"/>
      <c r="CKS88" s="45"/>
      <c r="CKT88" s="45"/>
      <c r="CKU88" s="45"/>
      <c r="CKV88" s="45"/>
      <c r="CKW88" s="45"/>
      <c r="CKX88" s="45"/>
      <c r="CKY88" s="45"/>
      <c r="CKZ88" s="45"/>
      <c r="CLA88" s="45"/>
      <c r="CLB88" s="45"/>
      <c r="CLC88" s="45"/>
      <c r="CLD88" s="45"/>
      <c r="CLE88" s="45"/>
      <c r="CLF88" s="45"/>
      <c r="CLG88" s="45"/>
      <c r="CLH88" s="45"/>
      <c r="CLI88" s="45"/>
      <c r="CLJ88" s="45"/>
      <c r="CLK88" s="45"/>
      <c r="CLL88" s="45"/>
      <c r="CLM88" s="45"/>
      <c r="CLN88" s="45"/>
      <c r="CLO88" s="45"/>
      <c r="CLP88" s="45"/>
      <c r="CLQ88" s="45"/>
      <c r="CLR88" s="45"/>
      <c r="CLS88" s="45"/>
      <c r="CLT88" s="45"/>
      <c r="CLU88" s="45"/>
      <c r="CLV88" s="45"/>
      <c r="CLW88" s="45"/>
      <c r="CLX88" s="45"/>
      <c r="CLY88" s="45"/>
      <c r="CLZ88" s="45"/>
      <c r="CMA88" s="45"/>
      <c r="CMB88" s="45"/>
      <c r="CMC88" s="45"/>
      <c r="CMD88" s="45"/>
      <c r="CME88" s="45"/>
      <c r="CMF88" s="45"/>
      <c r="CMG88" s="45"/>
      <c r="CMH88" s="45"/>
      <c r="CMI88" s="45"/>
      <c r="CMJ88" s="45"/>
      <c r="CMK88" s="45"/>
      <c r="CML88" s="45"/>
      <c r="CMM88" s="45"/>
      <c r="CMN88" s="45"/>
      <c r="CMO88" s="45"/>
      <c r="CMP88" s="45"/>
      <c r="CMQ88" s="45"/>
      <c r="CMR88" s="45"/>
      <c r="CMS88" s="45"/>
      <c r="CMT88" s="45"/>
      <c r="CMU88" s="45"/>
      <c r="CMV88" s="45"/>
      <c r="CMW88" s="45"/>
      <c r="CMX88" s="45"/>
      <c r="CMY88" s="45"/>
      <c r="CMZ88" s="45"/>
      <c r="CNA88" s="45"/>
      <c r="CNB88" s="45"/>
      <c r="CNC88" s="45"/>
      <c r="CND88" s="45"/>
      <c r="CNE88" s="45"/>
      <c r="CNF88" s="45"/>
      <c r="CNG88" s="45"/>
      <c r="CNH88" s="45"/>
      <c r="CNI88" s="45"/>
      <c r="CNJ88" s="45"/>
      <c r="CNK88" s="45"/>
      <c r="CNL88" s="45"/>
      <c r="CNM88" s="45"/>
      <c r="CNN88" s="45"/>
      <c r="CNO88" s="45"/>
      <c r="CNP88" s="45"/>
      <c r="CNQ88" s="45"/>
      <c r="CNR88" s="45"/>
      <c r="CNS88" s="45"/>
      <c r="CNT88" s="45"/>
      <c r="CNU88" s="45"/>
      <c r="CNV88" s="45"/>
      <c r="CNW88" s="45"/>
      <c r="CNX88" s="45"/>
      <c r="CNY88" s="45"/>
      <c r="CNZ88" s="45"/>
      <c r="COA88" s="45"/>
      <c r="COB88" s="45"/>
      <c r="COC88" s="45"/>
      <c r="COD88" s="45"/>
      <c r="COE88" s="45"/>
      <c r="COF88" s="45"/>
      <c r="COG88" s="45"/>
      <c r="COH88" s="45"/>
      <c r="COI88" s="45"/>
      <c r="COJ88" s="45"/>
      <c r="COK88" s="45"/>
      <c r="COL88" s="45"/>
      <c r="COM88" s="45"/>
      <c r="CON88" s="45"/>
      <c r="COO88" s="45"/>
      <c r="COP88" s="45"/>
      <c r="COQ88" s="45"/>
      <c r="COR88" s="45"/>
      <c r="COS88" s="45"/>
      <c r="COT88" s="45"/>
      <c r="COU88" s="45"/>
      <c r="COV88" s="45"/>
      <c r="COW88" s="45"/>
      <c r="COX88" s="45"/>
      <c r="COY88" s="45"/>
      <c r="COZ88" s="45"/>
      <c r="CPA88" s="45"/>
      <c r="CPB88" s="45"/>
      <c r="CPC88" s="45"/>
      <c r="CPD88" s="45"/>
      <c r="CPE88" s="45"/>
      <c r="CPF88" s="45"/>
      <c r="CPG88" s="45"/>
      <c r="CPH88" s="45"/>
      <c r="CPI88" s="45"/>
      <c r="CPJ88" s="45"/>
      <c r="CPK88" s="45"/>
      <c r="CPL88" s="45"/>
      <c r="CPM88" s="45"/>
      <c r="CPN88" s="45"/>
      <c r="CPO88" s="45"/>
      <c r="CPP88" s="45"/>
      <c r="CPQ88" s="45"/>
      <c r="CPR88" s="45"/>
      <c r="CPS88" s="45"/>
      <c r="CPT88" s="45"/>
      <c r="CPU88" s="45"/>
      <c r="CPV88" s="45"/>
      <c r="CPW88" s="45"/>
      <c r="CPX88" s="45"/>
      <c r="CPY88" s="45"/>
      <c r="CPZ88" s="45"/>
      <c r="CQA88" s="45"/>
      <c r="CQB88" s="45"/>
      <c r="CQC88" s="45"/>
      <c r="CQD88" s="45"/>
      <c r="CQE88" s="45"/>
      <c r="CQF88" s="45"/>
      <c r="CQG88" s="45"/>
      <c r="CQH88" s="45"/>
      <c r="CQI88" s="45"/>
      <c r="CQJ88" s="45"/>
      <c r="CQK88" s="45"/>
      <c r="CQL88" s="45"/>
      <c r="CQM88" s="45"/>
      <c r="CQN88" s="45"/>
      <c r="CQO88" s="45"/>
      <c r="CQP88" s="45"/>
      <c r="CQQ88" s="45"/>
      <c r="CQR88" s="45"/>
      <c r="CQS88" s="45"/>
      <c r="CQT88" s="45"/>
      <c r="CQU88" s="45"/>
      <c r="CQV88" s="45"/>
      <c r="CQW88" s="45"/>
      <c r="CQX88" s="45"/>
      <c r="CQY88" s="45"/>
      <c r="CQZ88" s="45"/>
      <c r="CRA88" s="45"/>
      <c r="CRB88" s="45"/>
      <c r="CRC88" s="45"/>
      <c r="CRD88" s="45"/>
      <c r="CRE88" s="45"/>
      <c r="CRF88" s="45"/>
      <c r="CRG88" s="45"/>
      <c r="CRH88" s="45"/>
      <c r="CRI88" s="45"/>
      <c r="CRJ88" s="45"/>
      <c r="CRK88" s="45"/>
      <c r="CRL88" s="45"/>
      <c r="CRM88" s="45"/>
      <c r="CRN88" s="45"/>
      <c r="CRO88" s="45"/>
      <c r="CRP88" s="45"/>
      <c r="CRQ88" s="45"/>
      <c r="CRR88" s="45"/>
      <c r="CRS88" s="45"/>
      <c r="CRT88" s="45"/>
      <c r="CRU88" s="45"/>
      <c r="CRV88" s="45"/>
      <c r="CRW88" s="45"/>
      <c r="CRX88" s="45"/>
      <c r="CRY88" s="45"/>
      <c r="CRZ88" s="45"/>
      <c r="CSA88" s="45"/>
      <c r="CSB88" s="45"/>
      <c r="CSC88" s="45"/>
      <c r="CSD88" s="45"/>
      <c r="CSE88" s="45"/>
      <c r="CSF88" s="45"/>
      <c r="CSG88" s="45"/>
      <c r="CSH88" s="45"/>
      <c r="CSI88" s="45"/>
      <c r="CSJ88" s="45"/>
      <c r="CSK88" s="45"/>
      <c r="CSL88" s="45"/>
      <c r="CSM88" s="45"/>
      <c r="CSN88" s="45"/>
      <c r="CSO88" s="45"/>
      <c r="CSP88" s="45"/>
      <c r="CSQ88" s="45"/>
      <c r="CSR88" s="45"/>
      <c r="CSS88" s="45"/>
      <c r="CST88" s="45"/>
      <c r="CSU88" s="45"/>
      <c r="CSV88" s="45"/>
      <c r="CSW88" s="45"/>
      <c r="CSX88" s="45"/>
      <c r="CSY88" s="45"/>
      <c r="CSZ88" s="45"/>
      <c r="CTA88" s="45"/>
      <c r="CTB88" s="45"/>
      <c r="CTC88" s="45"/>
      <c r="CTD88" s="45"/>
      <c r="CTE88" s="45"/>
      <c r="CTF88" s="45"/>
      <c r="CTG88" s="45"/>
      <c r="CTH88" s="45"/>
      <c r="CTI88" s="45"/>
      <c r="CTJ88" s="45"/>
      <c r="CTK88" s="45"/>
      <c r="CTL88" s="45"/>
      <c r="CTM88" s="45"/>
      <c r="CTN88" s="45"/>
      <c r="CTO88" s="45"/>
      <c r="CTP88" s="45"/>
      <c r="CTQ88" s="45"/>
      <c r="CTR88" s="45"/>
      <c r="CTS88" s="45"/>
      <c r="CTT88" s="45"/>
      <c r="CTU88" s="45"/>
      <c r="CTV88" s="45"/>
      <c r="CTW88" s="45"/>
      <c r="CTX88" s="45"/>
      <c r="CTY88" s="45"/>
      <c r="CTZ88" s="45"/>
      <c r="CUA88" s="45"/>
      <c r="CUB88" s="45"/>
      <c r="CUC88" s="45"/>
      <c r="CUD88" s="45"/>
      <c r="CUE88" s="45"/>
      <c r="CUF88" s="45"/>
      <c r="CUG88" s="45"/>
      <c r="CUH88" s="45"/>
      <c r="CUI88" s="45"/>
      <c r="CUJ88" s="45"/>
      <c r="CUK88" s="45"/>
      <c r="CUL88" s="45"/>
      <c r="CUM88" s="45"/>
      <c r="CUN88" s="45"/>
      <c r="CUO88" s="45"/>
      <c r="CUP88" s="45"/>
      <c r="CUQ88" s="45"/>
      <c r="CUR88" s="45"/>
      <c r="CUS88" s="45"/>
      <c r="CUT88" s="45"/>
      <c r="CUU88" s="45"/>
      <c r="CUV88" s="45"/>
      <c r="CUW88" s="45"/>
      <c r="CUX88" s="45"/>
      <c r="CUY88" s="45"/>
      <c r="CUZ88" s="45"/>
      <c r="CVA88" s="45"/>
      <c r="CVB88" s="45"/>
      <c r="CVC88" s="45"/>
      <c r="CVD88" s="45"/>
      <c r="CVE88" s="45"/>
      <c r="CVF88" s="45"/>
      <c r="CVG88" s="45"/>
      <c r="CVH88" s="45"/>
      <c r="CVI88" s="45"/>
      <c r="CVJ88" s="45"/>
      <c r="CVK88" s="45"/>
      <c r="CVL88" s="45"/>
      <c r="CVM88" s="45"/>
      <c r="CVN88" s="45"/>
      <c r="CVO88" s="45"/>
      <c r="CVP88" s="45"/>
      <c r="CVQ88" s="45"/>
      <c r="CVR88" s="45"/>
      <c r="CVS88" s="45"/>
      <c r="CVT88" s="45"/>
      <c r="CVU88" s="45"/>
      <c r="CVV88" s="45"/>
      <c r="CVW88" s="45"/>
      <c r="CVX88" s="45"/>
      <c r="CVY88" s="45"/>
      <c r="CVZ88" s="45"/>
      <c r="CWA88" s="45"/>
      <c r="CWB88" s="45"/>
      <c r="CWC88" s="45"/>
      <c r="CWD88" s="45"/>
      <c r="CWE88" s="45"/>
      <c r="CWF88" s="45"/>
      <c r="CWG88" s="45"/>
      <c r="CWH88" s="45"/>
      <c r="CWI88" s="45"/>
      <c r="CWJ88" s="45"/>
      <c r="CWK88" s="45"/>
      <c r="CWL88" s="45"/>
      <c r="CWM88" s="45"/>
      <c r="CWN88" s="45"/>
      <c r="CWO88" s="45"/>
      <c r="CWP88" s="45"/>
      <c r="CWQ88" s="45"/>
      <c r="CWR88" s="45"/>
      <c r="CWS88" s="45"/>
      <c r="CWT88" s="45"/>
      <c r="CWU88" s="45"/>
      <c r="CWV88" s="45"/>
      <c r="CWW88" s="45"/>
      <c r="CWX88" s="45"/>
      <c r="CWY88" s="45"/>
      <c r="CWZ88" s="45"/>
      <c r="CXA88" s="45"/>
      <c r="CXB88" s="45"/>
      <c r="CXC88" s="45"/>
      <c r="CXD88" s="45"/>
      <c r="CXE88" s="45"/>
      <c r="CXF88" s="45"/>
      <c r="CXG88" s="45"/>
      <c r="CXH88" s="45"/>
      <c r="CXI88" s="45"/>
      <c r="CXJ88" s="45"/>
      <c r="CXK88" s="45"/>
      <c r="CXL88" s="45"/>
      <c r="CXM88" s="45"/>
      <c r="CXN88" s="45"/>
      <c r="CXO88" s="45"/>
      <c r="CXP88" s="45"/>
      <c r="CXQ88" s="45"/>
      <c r="CXR88" s="45"/>
      <c r="CXS88" s="45"/>
      <c r="CXT88" s="45"/>
      <c r="CXU88" s="45"/>
      <c r="CXV88" s="45"/>
      <c r="CXW88" s="45"/>
      <c r="CXX88" s="45"/>
      <c r="CXY88" s="45"/>
      <c r="CXZ88" s="45"/>
      <c r="CYA88" s="45"/>
      <c r="CYB88" s="45"/>
      <c r="CYC88" s="45"/>
      <c r="CYD88" s="45"/>
      <c r="CYE88" s="45"/>
      <c r="CYF88" s="45"/>
      <c r="CYG88" s="45"/>
      <c r="CYH88" s="45"/>
      <c r="CYI88" s="45"/>
      <c r="CYJ88" s="45"/>
      <c r="CYK88" s="45"/>
      <c r="CYL88" s="45"/>
      <c r="CYM88" s="45"/>
      <c r="CYN88" s="45"/>
      <c r="CYO88" s="45"/>
      <c r="CYP88" s="45"/>
      <c r="CYQ88" s="45"/>
      <c r="CYR88" s="45"/>
      <c r="CYS88" s="45"/>
      <c r="CYT88" s="45"/>
      <c r="CYU88" s="45"/>
      <c r="CYV88" s="45"/>
      <c r="CYW88" s="45"/>
      <c r="CYX88" s="45"/>
      <c r="CYY88" s="45"/>
      <c r="CYZ88" s="45"/>
      <c r="CZA88" s="45"/>
      <c r="CZB88" s="45"/>
      <c r="CZC88" s="45"/>
      <c r="CZD88" s="45"/>
      <c r="CZE88" s="45"/>
      <c r="CZF88" s="45"/>
      <c r="CZG88" s="45"/>
      <c r="CZH88" s="45"/>
      <c r="CZI88" s="45"/>
      <c r="CZJ88" s="45"/>
      <c r="CZK88" s="45"/>
      <c r="CZL88" s="45"/>
      <c r="CZM88" s="45"/>
      <c r="CZN88" s="45"/>
      <c r="CZO88" s="45"/>
      <c r="CZP88" s="45"/>
      <c r="CZQ88" s="45"/>
      <c r="CZR88" s="45"/>
      <c r="CZS88" s="45"/>
      <c r="CZT88" s="45"/>
      <c r="CZU88" s="45"/>
      <c r="CZV88" s="45"/>
      <c r="CZW88" s="45"/>
      <c r="CZX88" s="45"/>
      <c r="CZY88" s="45"/>
      <c r="CZZ88" s="45"/>
      <c r="DAA88" s="45"/>
      <c r="DAB88" s="45"/>
      <c r="DAC88" s="45"/>
      <c r="DAD88" s="45"/>
      <c r="DAE88" s="45"/>
      <c r="DAF88" s="45"/>
      <c r="DAG88" s="45"/>
      <c r="DAH88" s="45"/>
      <c r="DAI88" s="45"/>
      <c r="DAJ88" s="45"/>
      <c r="DAK88" s="45"/>
      <c r="DAL88" s="45"/>
      <c r="DAM88" s="45"/>
      <c r="DAN88" s="45"/>
      <c r="DAO88" s="45"/>
      <c r="DAP88" s="45"/>
      <c r="DAQ88" s="45"/>
      <c r="DAR88" s="45"/>
      <c r="DAS88" s="45"/>
      <c r="DAT88" s="45"/>
      <c r="DAU88" s="45"/>
      <c r="DAV88" s="45"/>
      <c r="DAW88" s="45"/>
      <c r="DAX88" s="45"/>
      <c r="DAY88" s="45"/>
      <c r="DAZ88" s="45"/>
      <c r="DBA88" s="45"/>
      <c r="DBB88" s="45"/>
      <c r="DBC88" s="45"/>
      <c r="DBD88" s="45"/>
      <c r="DBE88" s="45"/>
      <c r="DBF88" s="45"/>
      <c r="DBG88" s="45"/>
      <c r="DBH88" s="45"/>
      <c r="DBI88" s="45"/>
      <c r="DBJ88" s="45"/>
      <c r="DBK88" s="45"/>
      <c r="DBL88" s="45"/>
      <c r="DBM88" s="45"/>
      <c r="DBN88" s="45"/>
      <c r="DBO88" s="45"/>
      <c r="DBP88" s="45"/>
      <c r="DBQ88" s="45"/>
      <c r="DBR88" s="45"/>
      <c r="DBS88" s="45"/>
      <c r="DBT88" s="45"/>
      <c r="DBU88" s="45"/>
      <c r="DBV88" s="45"/>
      <c r="DBW88" s="45"/>
      <c r="DBX88" s="45"/>
      <c r="DBY88" s="45"/>
      <c r="DBZ88" s="45"/>
      <c r="DCA88" s="45"/>
      <c r="DCB88" s="45"/>
      <c r="DCC88" s="45"/>
      <c r="DCD88" s="45"/>
      <c r="DCE88" s="45"/>
      <c r="DCF88" s="45"/>
      <c r="DCG88" s="45"/>
      <c r="DCH88" s="45"/>
      <c r="DCI88" s="45"/>
      <c r="DCJ88" s="45"/>
      <c r="DCK88" s="45"/>
      <c r="DCL88" s="45"/>
      <c r="DCM88" s="45"/>
      <c r="DCN88" s="45"/>
      <c r="DCO88" s="45"/>
      <c r="DCP88" s="45"/>
      <c r="DCQ88" s="45"/>
      <c r="DCR88" s="45"/>
      <c r="DCS88" s="45"/>
      <c r="DCT88" s="45"/>
      <c r="DCU88" s="45"/>
      <c r="DCV88" s="45"/>
      <c r="DCW88" s="45"/>
      <c r="DCX88" s="45"/>
      <c r="DCY88" s="45"/>
      <c r="DCZ88" s="45"/>
      <c r="DDA88" s="45"/>
      <c r="DDB88" s="45"/>
      <c r="DDC88" s="45"/>
      <c r="DDD88" s="45"/>
      <c r="DDE88" s="45"/>
      <c r="DDF88" s="45"/>
      <c r="DDG88" s="45"/>
      <c r="DDH88" s="45"/>
      <c r="DDI88" s="45"/>
      <c r="DDJ88" s="45"/>
      <c r="DDK88" s="45"/>
      <c r="DDL88" s="45"/>
      <c r="DDM88" s="45"/>
      <c r="DDN88" s="45"/>
      <c r="DDO88" s="45"/>
      <c r="DDP88" s="45"/>
      <c r="DDQ88" s="45"/>
      <c r="DDR88" s="45"/>
      <c r="DDS88" s="45"/>
      <c r="DDT88" s="45"/>
      <c r="DDU88" s="45"/>
      <c r="DDV88" s="45"/>
      <c r="DDW88" s="45"/>
      <c r="DDX88" s="45"/>
      <c r="DDY88" s="45"/>
      <c r="DDZ88" s="45"/>
      <c r="DEA88" s="45"/>
      <c r="DEB88" s="45"/>
      <c r="DEC88" s="45"/>
      <c r="DED88" s="45"/>
      <c r="DEE88" s="45"/>
      <c r="DEF88" s="45"/>
      <c r="DEG88" s="45"/>
      <c r="DEH88" s="45"/>
      <c r="DEI88" s="45"/>
      <c r="DEJ88" s="45"/>
      <c r="DEK88" s="45"/>
      <c r="DEL88" s="45"/>
      <c r="DEM88" s="45"/>
      <c r="DEN88" s="45"/>
      <c r="DEO88" s="45"/>
      <c r="DEP88" s="45"/>
      <c r="DEQ88" s="45"/>
      <c r="DER88" s="45"/>
      <c r="DES88" s="45"/>
      <c r="DET88" s="45"/>
      <c r="DEU88" s="45"/>
      <c r="DEV88" s="45"/>
      <c r="DEW88" s="45"/>
      <c r="DEX88" s="45"/>
      <c r="DEY88" s="45"/>
      <c r="DEZ88" s="45"/>
      <c r="DFA88" s="45"/>
      <c r="DFB88" s="45"/>
      <c r="DFC88" s="45"/>
      <c r="DFD88" s="45"/>
      <c r="DFE88" s="45"/>
      <c r="DFF88" s="45"/>
      <c r="DFG88" s="45"/>
      <c r="DFH88" s="45"/>
      <c r="DFI88" s="45"/>
      <c r="DFJ88" s="45"/>
      <c r="DFK88" s="45"/>
      <c r="DFL88" s="45"/>
      <c r="DFM88" s="45"/>
      <c r="DFN88" s="45"/>
      <c r="DFO88" s="45"/>
      <c r="DFP88" s="45"/>
      <c r="DFQ88" s="45"/>
      <c r="DFR88" s="45"/>
      <c r="DFS88" s="45"/>
      <c r="DFT88" s="45"/>
      <c r="DFU88" s="45"/>
      <c r="DFV88" s="45"/>
      <c r="DFW88" s="45"/>
      <c r="DFX88" s="45"/>
      <c r="DFY88" s="45"/>
      <c r="DFZ88" s="45"/>
      <c r="DGA88" s="45"/>
      <c r="DGB88" s="45"/>
      <c r="DGC88" s="45"/>
      <c r="DGD88" s="45"/>
      <c r="DGE88" s="45"/>
      <c r="DGF88" s="45"/>
      <c r="DGG88" s="45"/>
      <c r="DGH88" s="45"/>
      <c r="DGI88" s="45"/>
      <c r="DGJ88" s="45"/>
      <c r="DGK88" s="45"/>
      <c r="DGL88" s="45"/>
      <c r="DGM88" s="45"/>
      <c r="DGN88" s="45"/>
      <c r="DGO88" s="45"/>
      <c r="DGP88" s="45"/>
      <c r="DGQ88" s="45"/>
      <c r="DGR88" s="45"/>
      <c r="DGS88" s="45"/>
      <c r="DGT88" s="45"/>
      <c r="DGU88" s="45"/>
      <c r="DGV88" s="45"/>
      <c r="DGW88" s="45"/>
      <c r="DGX88" s="45"/>
      <c r="DGY88" s="45"/>
      <c r="DGZ88" s="45"/>
      <c r="DHA88" s="45"/>
      <c r="DHB88" s="45"/>
      <c r="DHC88" s="45"/>
      <c r="DHD88" s="45"/>
      <c r="DHE88" s="45"/>
      <c r="DHF88" s="45"/>
      <c r="DHG88" s="45"/>
      <c r="DHH88" s="45"/>
      <c r="DHI88" s="45"/>
      <c r="DHJ88" s="45"/>
      <c r="DHK88" s="45"/>
      <c r="DHL88" s="45"/>
      <c r="DHM88" s="45"/>
      <c r="DHN88" s="45"/>
      <c r="DHO88" s="45"/>
      <c r="DHP88" s="45"/>
      <c r="DHQ88" s="45"/>
      <c r="DHR88" s="45"/>
      <c r="DHS88" s="45"/>
      <c r="DHT88" s="45"/>
      <c r="DHU88" s="45"/>
      <c r="DHV88" s="45"/>
      <c r="DHW88" s="45"/>
      <c r="DHX88" s="45"/>
      <c r="DHY88" s="45"/>
      <c r="DHZ88" s="45"/>
      <c r="DIA88" s="45"/>
      <c r="DIB88" s="45"/>
      <c r="DIC88" s="45"/>
      <c r="DID88" s="45"/>
      <c r="DIE88" s="45"/>
      <c r="DIF88" s="45"/>
      <c r="DIG88" s="45"/>
      <c r="DIH88" s="45"/>
      <c r="DII88" s="45"/>
      <c r="DIJ88" s="45"/>
      <c r="DIK88" s="45"/>
      <c r="DIL88" s="45"/>
      <c r="DIM88" s="45"/>
      <c r="DIN88" s="45"/>
      <c r="DIO88" s="45"/>
      <c r="DIP88" s="45"/>
      <c r="DIQ88" s="45"/>
      <c r="DIR88" s="45"/>
      <c r="DIS88" s="45"/>
      <c r="DIT88" s="45"/>
      <c r="DIU88" s="45"/>
      <c r="DIV88" s="45"/>
      <c r="DIW88" s="45"/>
      <c r="DIX88" s="45"/>
      <c r="DIY88" s="45"/>
      <c r="DIZ88" s="45"/>
      <c r="DJA88" s="45"/>
      <c r="DJB88" s="45"/>
      <c r="DJC88" s="45"/>
      <c r="DJD88" s="45"/>
      <c r="DJE88" s="45"/>
      <c r="DJF88" s="45"/>
      <c r="DJG88" s="45"/>
      <c r="DJH88" s="45"/>
      <c r="DJI88" s="45"/>
      <c r="DJJ88" s="45"/>
      <c r="DJK88" s="45"/>
      <c r="DJL88" s="45"/>
      <c r="DJM88" s="45"/>
      <c r="DJN88" s="45"/>
      <c r="DJO88" s="45"/>
      <c r="DJP88" s="45"/>
      <c r="DJQ88" s="45"/>
      <c r="DJR88" s="45"/>
      <c r="DJS88" s="45"/>
      <c r="DJT88" s="45"/>
      <c r="DJU88" s="45"/>
      <c r="DJV88" s="45"/>
      <c r="DJW88" s="45"/>
      <c r="DJX88" s="45"/>
      <c r="DJY88" s="45"/>
      <c r="DJZ88" s="45"/>
      <c r="DKA88" s="45"/>
      <c r="DKB88" s="45"/>
      <c r="DKC88" s="45"/>
      <c r="DKD88" s="45"/>
      <c r="DKE88" s="45"/>
      <c r="DKF88" s="45"/>
      <c r="DKG88" s="45"/>
      <c r="DKH88" s="45"/>
      <c r="DKI88" s="45"/>
      <c r="DKJ88" s="45"/>
      <c r="DKK88" s="45"/>
      <c r="DKL88" s="45"/>
      <c r="DKM88" s="45"/>
      <c r="DKN88" s="45"/>
      <c r="DKO88" s="45"/>
      <c r="DKP88" s="45"/>
      <c r="DKQ88" s="45"/>
      <c r="DKR88" s="45"/>
      <c r="DKS88" s="45"/>
      <c r="DKT88" s="45"/>
      <c r="DKU88" s="45"/>
      <c r="DKV88" s="45"/>
      <c r="DKW88" s="45"/>
      <c r="DKX88" s="45"/>
      <c r="DKY88" s="45"/>
      <c r="DKZ88" s="45"/>
      <c r="DLA88" s="45"/>
      <c r="DLB88" s="45"/>
      <c r="DLC88" s="45"/>
      <c r="DLD88" s="45"/>
      <c r="DLE88" s="45"/>
      <c r="DLF88" s="45"/>
      <c r="DLG88" s="45"/>
      <c r="DLH88" s="45"/>
      <c r="DLI88" s="45"/>
      <c r="DLJ88" s="45"/>
      <c r="DLK88" s="45"/>
      <c r="DLL88" s="45"/>
      <c r="DLM88" s="45"/>
      <c r="DLN88" s="45"/>
      <c r="DLO88" s="45"/>
      <c r="DLP88" s="45"/>
      <c r="DLQ88" s="45"/>
      <c r="DLR88" s="45"/>
      <c r="DLS88" s="45"/>
      <c r="DLT88" s="45"/>
      <c r="DLU88" s="45"/>
      <c r="DLV88" s="45"/>
      <c r="DLW88" s="45"/>
      <c r="DLX88" s="45"/>
      <c r="DLY88" s="45"/>
      <c r="DLZ88" s="45"/>
      <c r="DMA88" s="45"/>
      <c r="DMB88" s="45"/>
      <c r="DMC88" s="45"/>
      <c r="DMD88" s="45"/>
      <c r="DME88" s="45"/>
      <c r="DMF88" s="45"/>
      <c r="DMG88" s="45"/>
      <c r="DMH88" s="45"/>
      <c r="DMI88" s="45"/>
      <c r="DMJ88" s="45"/>
      <c r="DMK88" s="45"/>
      <c r="DML88" s="45"/>
      <c r="DMM88" s="45"/>
      <c r="DMN88" s="45"/>
      <c r="DMO88" s="45"/>
      <c r="DMP88" s="45"/>
      <c r="DMQ88" s="45"/>
      <c r="DMR88" s="45"/>
      <c r="DMS88" s="45"/>
      <c r="DMT88" s="45"/>
      <c r="DMU88" s="45"/>
      <c r="DMV88" s="45"/>
      <c r="DMW88" s="45"/>
      <c r="DMX88" s="45"/>
      <c r="DMY88" s="45"/>
      <c r="DMZ88" s="45"/>
      <c r="DNA88" s="45"/>
      <c r="DNB88" s="45"/>
      <c r="DNC88" s="45"/>
      <c r="DND88" s="45"/>
      <c r="DNE88" s="45"/>
      <c r="DNF88" s="45"/>
      <c r="DNG88" s="45"/>
      <c r="DNH88" s="45"/>
      <c r="DNI88" s="45"/>
      <c r="DNJ88" s="45"/>
      <c r="DNK88" s="45"/>
      <c r="DNL88" s="45"/>
      <c r="DNM88" s="45"/>
      <c r="DNN88" s="45"/>
      <c r="DNO88" s="45"/>
      <c r="DNP88" s="45"/>
      <c r="DNQ88" s="45"/>
      <c r="DNR88" s="45"/>
      <c r="DNS88" s="45"/>
      <c r="DNT88" s="45"/>
      <c r="DNU88" s="45"/>
      <c r="DNV88" s="45"/>
      <c r="DNW88" s="45"/>
      <c r="DNX88" s="45"/>
      <c r="DNY88" s="45"/>
      <c r="DNZ88" s="45"/>
      <c r="DOA88" s="45"/>
      <c r="DOB88" s="45"/>
      <c r="DOC88" s="45"/>
      <c r="DOD88" s="45"/>
      <c r="DOE88" s="45"/>
      <c r="DOF88" s="45"/>
      <c r="DOG88" s="45"/>
      <c r="DOH88" s="45"/>
      <c r="DOI88" s="45"/>
      <c r="DOJ88" s="45"/>
      <c r="DOK88" s="45"/>
      <c r="DOL88" s="45"/>
      <c r="DOM88" s="45"/>
      <c r="DON88" s="45"/>
      <c r="DOO88" s="45"/>
      <c r="DOP88" s="45"/>
      <c r="DOQ88" s="45"/>
      <c r="DOR88" s="45"/>
      <c r="DOS88" s="45"/>
      <c r="DOT88" s="45"/>
      <c r="DOU88" s="45"/>
      <c r="DOV88" s="45"/>
      <c r="DOW88" s="45"/>
      <c r="DOX88" s="45"/>
      <c r="DOY88" s="45"/>
      <c r="DOZ88" s="45"/>
      <c r="DPA88" s="45"/>
      <c r="DPB88" s="45"/>
      <c r="DPC88" s="45"/>
      <c r="DPD88" s="45"/>
      <c r="DPE88" s="45"/>
      <c r="DPF88" s="45"/>
      <c r="DPG88" s="45"/>
      <c r="DPH88" s="45"/>
      <c r="DPI88" s="45"/>
      <c r="DPJ88" s="45"/>
      <c r="DPK88" s="45"/>
      <c r="DPL88" s="45"/>
      <c r="DPM88" s="45"/>
      <c r="DPN88" s="45"/>
      <c r="DPO88" s="45"/>
      <c r="DPP88" s="45"/>
      <c r="DPQ88" s="45"/>
      <c r="DPR88" s="45"/>
      <c r="DPS88" s="45"/>
      <c r="DPT88" s="45"/>
      <c r="DPU88" s="45"/>
      <c r="DPV88" s="45"/>
      <c r="DPW88" s="45"/>
      <c r="DPX88" s="45"/>
      <c r="DPY88" s="45"/>
      <c r="DPZ88" s="45"/>
      <c r="DQA88" s="45"/>
      <c r="DQB88" s="45"/>
      <c r="DQC88" s="45"/>
      <c r="DQD88" s="45"/>
      <c r="DQE88" s="45"/>
      <c r="DQF88" s="45"/>
      <c r="DQG88" s="45"/>
      <c r="DQH88" s="45"/>
      <c r="DQI88" s="45"/>
      <c r="DQJ88" s="45"/>
      <c r="DQK88" s="45"/>
      <c r="DQL88" s="45"/>
      <c r="DQM88" s="45"/>
      <c r="DQN88" s="45"/>
      <c r="DQO88" s="45"/>
      <c r="DQP88" s="45"/>
      <c r="DQQ88" s="45"/>
      <c r="DQR88" s="45"/>
      <c r="DQS88" s="45"/>
      <c r="DQT88" s="45"/>
      <c r="DQU88" s="45"/>
      <c r="DQV88" s="45"/>
      <c r="DQW88" s="45"/>
      <c r="DQX88" s="45"/>
      <c r="DQY88" s="45"/>
      <c r="DQZ88" s="45"/>
      <c r="DRA88" s="45"/>
      <c r="DRB88" s="45"/>
      <c r="DRC88" s="45"/>
      <c r="DRD88" s="45"/>
      <c r="DRE88" s="45"/>
      <c r="DRF88" s="45"/>
      <c r="DRG88" s="45"/>
      <c r="DRH88" s="45"/>
      <c r="DRI88" s="45"/>
      <c r="DRJ88" s="45"/>
      <c r="DRK88" s="45"/>
      <c r="DRL88" s="45"/>
      <c r="DRM88" s="45"/>
      <c r="DRN88" s="45"/>
      <c r="DRO88" s="45"/>
      <c r="DRP88" s="45"/>
      <c r="DRQ88" s="45"/>
      <c r="DRR88" s="45"/>
      <c r="DRS88" s="45"/>
      <c r="DRT88" s="45"/>
      <c r="DRU88" s="45"/>
      <c r="DRV88" s="45"/>
      <c r="DRW88" s="45"/>
      <c r="DRX88" s="45"/>
      <c r="DRY88" s="45"/>
      <c r="DRZ88" s="45"/>
      <c r="DSA88" s="45"/>
      <c r="DSB88" s="45"/>
      <c r="DSC88" s="45"/>
      <c r="DSD88" s="45"/>
      <c r="DSE88" s="45"/>
      <c r="DSF88" s="45"/>
      <c r="DSG88" s="45"/>
      <c r="DSH88" s="45"/>
      <c r="DSI88" s="45"/>
      <c r="DSJ88" s="45"/>
      <c r="DSK88" s="45"/>
      <c r="DSL88" s="45"/>
      <c r="DSM88" s="45"/>
      <c r="DSN88" s="45"/>
      <c r="DSO88" s="45"/>
      <c r="DSP88" s="45"/>
      <c r="DSQ88" s="45"/>
      <c r="DSR88" s="45"/>
      <c r="DSS88" s="45"/>
      <c r="DST88" s="45"/>
      <c r="DSU88" s="45"/>
      <c r="DSV88" s="45"/>
      <c r="DSW88" s="45"/>
      <c r="DSX88" s="45"/>
      <c r="DSY88" s="45"/>
      <c r="DSZ88" s="45"/>
      <c r="DTA88" s="45"/>
      <c r="DTB88" s="45"/>
      <c r="DTC88" s="45"/>
      <c r="DTD88" s="45"/>
      <c r="DTE88" s="45"/>
      <c r="DTF88" s="45"/>
      <c r="DTG88" s="45"/>
      <c r="DTH88" s="45"/>
      <c r="DTI88" s="45"/>
      <c r="DTJ88" s="45"/>
      <c r="DTK88" s="45"/>
      <c r="DTL88" s="45"/>
      <c r="DTM88" s="45"/>
      <c r="DTN88" s="45"/>
      <c r="DTO88" s="45"/>
      <c r="DTP88" s="45"/>
      <c r="DTQ88" s="45"/>
      <c r="DTR88" s="45"/>
      <c r="DTS88" s="45"/>
      <c r="DTT88" s="45"/>
      <c r="DTU88" s="45"/>
      <c r="DTV88" s="45"/>
      <c r="DTW88" s="45"/>
      <c r="DTX88" s="45"/>
      <c r="DTY88" s="45"/>
      <c r="DTZ88" s="45"/>
      <c r="DUA88" s="45"/>
      <c r="DUB88" s="45"/>
      <c r="DUC88" s="45"/>
      <c r="DUD88" s="45"/>
      <c r="DUE88" s="45"/>
      <c r="DUF88" s="45"/>
      <c r="DUG88" s="45"/>
      <c r="DUH88" s="45"/>
      <c r="DUI88" s="45"/>
      <c r="DUJ88" s="45"/>
      <c r="DUK88" s="45"/>
      <c r="DUL88" s="45"/>
      <c r="DUM88" s="45"/>
      <c r="DUN88" s="45"/>
      <c r="DUO88" s="45"/>
      <c r="DUP88" s="45"/>
      <c r="DUQ88" s="45"/>
      <c r="DUR88" s="45"/>
      <c r="DUS88" s="45"/>
      <c r="DUT88" s="45"/>
      <c r="DUU88" s="45"/>
      <c r="DUV88" s="45"/>
      <c r="DUW88" s="45"/>
      <c r="DUX88" s="45"/>
      <c r="DUY88" s="45"/>
      <c r="DUZ88" s="45"/>
      <c r="DVA88" s="45"/>
      <c r="DVB88" s="45"/>
      <c r="DVC88" s="45"/>
      <c r="DVD88" s="45"/>
      <c r="DVE88" s="45"/>
      <c r="DVF88" s="45"/>
      <c r="DVG88" s="45"/>
      <c r="DVH88" s="45"/>
      <c r="DVI88" s="45"/>
      <c r="DVJ88" s="45"/>
      <c r="DVK88" s="45"/>
      <c r="DVL88" s="45"/>
      <c r="DVM88" s="45"/>
      <c r="DVN88" s="45"/>
      <c r="DVO88" s="45"/>
      <c r="DVP88" s="45"/>
      <c r="DVQ88" s="45"/>
      <c r="DVR88" s="45"/>
      <c r="DVS88" s="45"/>
      <c r="DVT88" s="45"/>
      <c r="DVU88" s="45"/>
      <c r="DVV88" s="45"/>
      <c r="DVW88" s="45"/>
      <c r="DVX88" s="45"/>
      <c r="DVY88" s="45"/>
      <c r="DVZ88" s="45"/>
      <c r="DWA88" s="45"/>
      <c r="DWB88" s="45"/>
      <c r="DWC88" s="45"/>
      <c r="DWD88" s="45"/>
      <c r="DWE88" s="45"/>
      <c r="DWF88" s="45"/>
      <c r="DWG88" s="45"/>
      <c r="DWH88" s="45"/>
      <c r="DWI88" s="45"/>
      <c r="DWJ88" s="45"/>
      <c r="DWK88" s="45"/>
      <c r="DWL88" s="45"/>
      <c r="DWM88" s="45"/>
      <c r="DWN88" s="45"/>
      <c r="DWO88" s="45"/>
      <c r="DWP88" s="45"/>
      <c r="DWQ88" s="45"/>
      <c r="DWR88" s="45"/>
      <c r="DWS88" s="45"/>
      <c r="DWT88" s="45"/>
      <c r="DWU88" s="45"/>
      <c r="DWV88" s="45"/>
      <c r="DWW88" s="45"/>
      <c r="DWX88" s="45"/>
      <c r="DWY88" s="45"/>
      <c r="DWZ88" s="45"/>
      <c r="DXA88" s="45"/>
      <c r="DXB88" s="45"/>
      <c r="DXC88" s="45"/>
      <c r="DXD88" s="45"/>
      <c r="DXE88" s="45"/>
      <c r="DXF88" s="45"/>
      <c r="DXG88" s="45"/>
      <c r="DXH88" s="45"/>
      <c r="DXI88" s="45"/>
      <c r="DXJ88" s="45"/>
      <c r="DXK88" s="45"/>
      <c r="DXL88" s="45"/>
      <c r="DXM88" s="45"/>
      <c r="DXN88" s="45"/>
      <c r="DXO88" s="45"/>
      <c r="DXP88" s="45"/>
      <c r="DXQ88" s="45"/>
      <c r="DXR88" s="45"/>
      <c r="DXS88" s="45"/>
      <c r="DXT88" s="45"/>
      <c r="DXU88" s="45"/>
      <c r="DXV88" s="45"/>
      <c r="DXW88" s="45"/>
      <c r="DXX88" s="45"/>
      <c r="DXY88" s="45"/>
      <c r="DXZ88" s="45"/>
      <c r="DYA88" s="45"/>
      <c r="DYB88" s="45"/>
      <c r="DYC88" s="45"/>
      <c r="DYD88" s="45"/>
      <c r="DYE88" s="45"/>
      <c r="DYF88" s="45"/>
      <c r="DYG88" s="45"/>
      <c r="DYH88" s="45"/>
      <c r="DYI88" s="45"/>
      <c r="DYJ88" s="45"/>
      <c r="DYK88" s="45"/>
      <c r="DYL88" s="45"/>
      <c r="DYM88" s="45"/>
      <c r="DYN88" s="45"/>
      <c r="DYO88" s="45"/>
      <c r="DYP88" s="45"/>
      <c r="DYQ88" s="45"/>
      <c r="DYR88" s="45"/>
      <c r="DYS88" s="45"/>
      <c r="DYT88" s="45"/>
      <c r="DYU88" s="45"/>
      <c r="DYV88" s="45"/>
      <c r="DYW88" s="45"/>
      <c r="DYX88" s="45"/>
      <c r="DYY88" s="45"/>
      <c r="DYZ88" s="45"/>
      <c r="DZA88" s="45"/>
      <c r="DZB88" s="45"/>
      <c r="DZC88" s="45"/>
      <c r="DZD88" s="45"/>
      <c r="DZE88" s="45"/>
      <c r="DZF88" s="45"/>
      <c r="DZG88" s="45"/>
      <c r="DZH88" s="45"/>
      <c r="DZI88" s="45"/>
      <c r="DZJ88" s="45"/>
      <c r="DZK88" s="45"/>
      <c r="DZL88" s="45"/>
      <c r="DZM88" s="45"/>
      <c r="DZN88" s="45"/>
      <c r="DZO88" s="45"/>
      <c r="DZP88" s="45"/>
      <c r="DZQ88" s="45"/>
      <c r="DZR88" s="45"/>
      <c r="DZS88" s="45"/>
      <c r="DZT88" s="45"/>
      <c r="DZU88" s="45"/>
      <c r="DZV88" s="45"/>
      <c r="DZW88" s="45"/>
      <c r="DZX88" s="45"/>
      <c r="DZY88" s="45"/>
      <c r="DZZ88" s="45"/>
      <c r="EAA88" s="45"/>
      <c r="EAB88" s="45"/>
      <c r="EAC88" s="45"/>
      <c r="EAD88" s="45"/>
      <c r="EAE88" s="45"/>
      <c r="EAF88" s="45"/>
      <c r="EAG88" s="45"/>
      <c r="EAH88" s="45"/>
      <c r="EAI88" s="45"/>
      <c r="EAJ88" s="45"/>
      <c r="EAK88" s="45"/>
      <c r="EAL88" s="45"/>
      <c r="EAM88" s="45"/>
      <c r="EAN88" s="45"/>
      <c r="EAO88" s="45"/>
      <c r="EAP88" s="45"/>
      <c r="EAQ88" s="45"/>
      <c r="EAR88" s="45"/>
      <c r="EAS88" s="45"/>
      <c r="EAT88" s="45"/>
      <c r="EAU88" s="45"/>
      <c r="EAV88" s="45"/>
      <c r="EAW88" s="45"/>
      <c r="EAX88" s="45"/>
      <c r="EAY88" s="45"/>
      <c r="EAZ88" s="45"/>
      <c r="EBA88" s="45"/>
      <c r="EBB88" s="45"/>
      <c r="EBC88" s="45"/>
      <c r="EBD88" s="45"/>
      <c r="EBE88" s="45"/>
      <c r="EBF88" s="45"/>
      <c r="EBG88" s="45"/>
      <c r="EBH88" s="45"/>
      <c r="EBI88" s="45"/>
      <c r="EBJ88" s="45"/>
      <c r="EBK88" s="45"/>
      <c r="EBL88" s="45"/>
      <c r="EBM88" s="45"/>
      <c r="EBN88" s="45"/>
      <c r="EBO88" s="45"/>
      <c r="EBP88" s="45"/>
      <c r="EBQ88" s="45"/>
      <c r="EBR88" s="45"/>
      <c r="EBS88" s="45"/>
      <c r="EBT88" s="45"/>
      <c r="EBU88" s="45"/>
      <c r="EBV88" s="45"/>
      <c r="EBW88" s="45"/>
      <c r="EBX88" s="45"/>
      <c r="EBY88" s="45"/>
      <c r="EBZ88" s="45"/>
      <c r="ECA88" s="45"/>
      <c r="ECB88" s="45"/>
      <c r="ECC88" s="45"/>
      <c r="ECD88" s="45"/>
      <c r="ECE88" s="45"/>
      <c r="ECF88" s="45"/>
      <c r="ECG88" s="45"/>
      <c r="ECH88" s="45"/>
      <c r="ECI88" s="45"/>
      <c r="ECJ88" s="45"/>
      <c r="ECK88" s="45"/>
      <c r="ECL88" s="45"/>
      <c r="ECM88" s="45"/>
      <c r="ECN88" s="45"/>
      <c r="ECO88" s="45"/>
      <c r="ECP88" s="45"/>
      <c r="ECQ88" s="45"/>
      <c r="ECR88" s="45"/>
      <c r="ECS88" s="45"/>
      <c r="ECT88" s="45"/>
      <c r="ECU88" s="45"/>
      <c r="ECV88" s="45"/>
      <c r="ECW88" s="45"/>
      <c r="ECX88" s="45"/>
      <c r="ECY88" s="45"/>
      <c r="ECZ88" s="45"/>
      <c r="EDA88" s="45"/>
      <c r="EDB88" s="45"/>
      <c r="EDC88" s="45"/>
      <c r="EDD88" s="45"/>
      <c r="EDE88" s="45"/>
      <c r="EDF88" s="45"/>
      <c r="EDG88" s="45"/>
      <c r="EDH88" s="45"/>
      <c r="EDI88" s="45"/>
      <c r="EDJ88" s="45"/>
      <c r="EDK88" s="45"/>
      <c r="EDL88" s="45"/>
      <c r="EDM88" s="45"/>
      <c r="EDN88" s="45"/>
      <c r="EDO88" s="45"/>
      <c r="EDP88" s="45"/>
      <c r="EDQ88" s="45"/>
      <c r="EDR88" s="45"/>
      <c r="EDS88" s="45"/>
      <c r="EDT88" s="45"/>
      <c r="EDU88" s="45"/>
      <c r="EDV88" s="45"/>
      <c r="EDW88" s="45"/>
      <c r="EDX88" s="45"/>
      <c r="EDY88" s="45"/>
      <c r="EDZ88" s="45"/>
      <c r="EEA88" s="45"/>
      <c r="EEB88" s="45"/>
      <c r="EEC88" s="45"/>
      <c r="EED88" s="45"/>
      <c r="EEE88" s="45"/>
      <c r="EEF88" s="45"/>
      <c r="EEG88" s="45"/>
      <c r="EEH88" s="45"/>
      <c r="EEI88" s="45"/>
      <c r="EEJ88" s="45"/>
      <c r="EEK88" s="45"/>
      <c r="EEL88" s="45"/>
      <c r="EEM88" s="45"/>
      <c r="EEN88" s="45"/>
      <c r="EEO88" s="45"/>
      <c r="EEP88" s="45"/>
      <c r="EEQ88" s="45"/>
      <c r="EER88" s="45"/>
      <c r="EES88" s="45"/>
      <c r="EET88" s="45"/>
      <c r="EEU88" s="45"/>
      <c r="EEV88" s="45"/>
      <c r="EEW88" s="45"/>
      <c r="EEX88" s="45"/>
      <c r="EEY88" s="45"/>
      <c r="EEZ88" s="45"/>
      <c r="EFA88" s="45"/>
      <c r="EFB88" s="45"/>
      <c r="EFC88" s="45"/>
      <c r="EFD88" s="45"/>
      <c r="EFE88" s="45"/>
      <c r="EFF88" s="45"/>
      <c r="EFG88" s="45"/>
      <c r="EFH88" s="45"/>
      <c r="EFI88" s="45"/>
      <c r="EFJ88" s="45"/>
      <c r="EFK88" s="45"/>
      <c r="EFL88" s="45"/>
      <c r="EFM88" s="45"/>
      <c r="EFN88" s="45"/>
      <c r="EFO88" s="45"/>
      <c r="EFP88" s="45"/>
      <c r="EFQ88" s="45"/>
      <c r="EFR88" s="45"/>
      <c r="EFS88" s="45"/>
      <c r="EFT88" s="45"/>
      <c r="EFU88" s="45"/>
      <c r="EFV88" s="45"/>
      <c r="EFW88" s="45"/>
      <c r="EFX88" s="45"/>
      <c r="EFY88" s="45"/>
      <c r="EFZ88" s="45"/>
      <c r="EGA88" s="45"/>
      <c r="EGB88" s="45"/>
      <c r="EGC88" s="45"/>
      <c r="EGD88" s="45"/>
      <c r="EGE88" s="45"/>
      <c r="EGF88" s="45"/>
      <c r="EGG88" s="45"/>
      <c r="EGH88" s="45"/>
      <c r="EGI88" s="45"/>
      <c r="EGJ88" s="45"/>
      <c r="EGK88" s="45"/>
      <c r="EGL88" s="45"/>
      <c r="EGM88" s="45"/>
      <c r="EGN88" s="45"/>
      <c r="EGO88" s="45"/>
      <c r="EGP88" s="45"/>
      <c r="EGQ88" s="45"/>
      <c r="EGR88" s="45"/>
      <c r="EGS88" s="45"/>
      <c r="EGT88" s="45"/>
      <c r="EGU88" s="45"/>
      <c r="EGV88" s="45"/>
      <c r="EGW88" s="45"/>
      <c r="EGX88" s="45"/>
      <c r="EGY88" s="45"/>
      <c r="EGZ88" s="45"/>
      <c r="EHA88" s="45"/>
      <c r="EHB88" s="45"/>
      <c r="EHC88" s="45"/>
      <c r="EHD88" s="45"/>
      <c r="EHE88" s="45"/>
      <c r="EHF88" s="45"/>
      <c r="EHG88" s="45"/>
      <c r="EHH88" s="45"/>
      <c r="EHI88" s="45"/>
      <c r="EHJ88" s="45"/>
      <c r="EHK88" s="45"/>
      <c r="EHL88" s="45"/>
      <c r="EHM88" s="45"/>
      <c r="EHN88" s="45"/>
      <c r="EHO88" s="45"/>
      <c r="EHP88" s="45"/>
      <c r="EHQ88" s="45"/>
      <c r="EHR88" s="45"/>
      <c r="EHS88" s="45"/>
      <c r="EHT88" s="45"/>
      <c r="EHU88" s="45"/>
      <c r="EHV88" s="45"/>
      <c r="EHW88" s="45"/>
      <c r="EHX88" s="45"/>
      <c r="EHY88" s="45"/>
      <c r="EHZ88" s="45"/>
      <c r="EIA88" s="45"/>
      <c r="EIB88" s="45"/>
      <c r="EIC88" s="45"/>
      <c r="EID88" s="45"/>
      <c r="EIE88" s="45"/>
      <c r="EIF88" s="45"/>
      <c r="EIG88" s="45"/>
      <c r="EIH88" s="45"/>
      <c r="EII88" s="45"/>
      <c r="EIJ88" s="45"/>
      <c r="EIK88" s="45"/>
      <c r="EIL88" s="45"/>
      <c r="EIM88" s="45"/>
      <c r="EIN88" s="45"/>
      <c r="EIO88" s="45"/>
      <c r="EIP88" s="45"/>
      <c r="EIQ88" s="45"/>
      <c r="EIR88" s="45"/>
      <c r="EIS88" s="45"/>
      <c r="EIT88" s="45"/>
      <c r="EIU88" s="45"/>
      <c r="EIV88" s="45"/>
      <c r="EIW88" s="45"/>
      <c r="EIX88" s="45"/>
      <c r="EIY88" s="45"/>
      <c r="EIZ88" s="45"/>
      <c r="EJA88" s="45"/>
      <c r="EJB88" s="45"/>
      <c r="EJC88" s="45"/>
      <c r="EJD88" s="45"/>
      <c r="EJE88" s="45"/>
      <c r="EJF88" s="45"/>
      <c r="EJG88" s="45"/>
      <c r="EJH88" s="45"/>
      <c r="EJI88" s="45"/>
      <c r="EJJ88" s="45"/>
      <c r="EJK88" s="45"/>
      <c r="EJL88" s="45"/>
      <c r="EJM88" s="45"/>
      <c r="EJN88" s="45"/>
      <c r="EJO88" s="45"/>
      <c r="EJP88" s="45"/>
      <c r="EJQ88" s="45"/>
      <c r="EJR88" s="45"/>
      <c r="EJS88" s="45"/>
      <c r="EJT88" s="45"/>
      <c r="EJU88" s="45"/>
      <c r="EJV88" s="45"/>
      <c r="EJW88" s="45"/>
      <c r="EJX88" s="45"/>
      <c r="EJY88" s="45"/>
      <c r="EJZ88" s="45"/>
      <c r="EKA88" s="45"/>
      <c r="EKB88" s="45"/>
      <c r="EKC88" s="45"/>
      <c r="EKD88" s="45"/>
      <c r="EKE88" s="45"/>
      <c r="EKF88" s="45"/>
      <c r="EKG88" s="45"/>
      <c r="EKH88" s="45"/>
      <c r="EKI88" s="45"/>
      <c r="EKJ88" s="45"/>
      <c r="EKK88" s="45"/>
      <c r="EKL88" s="45"/>
      <c r="EKM88" s="45"/>
      <c r="EKN88" s="45"/>
      <c r="EKO88" s="45"/>
      <c r="EKP88" s="45"/>
      <c r="EKQ88" s="45"/>
      <c r="EKR88" s="45"/>
      <c r="EKS88" s="45"/>
      <c r="EKT88" s="45"/>
      <c r="EKU88" s="45"/>
      <c r="EKV88" s="45"/>
      <c r="EKW88" s="45"/>
      <c r="EKX88" s="45"/>
      <c r="EKY88" s="45"/>
      <c r="EKZ88" s="45"/>
      <c r="ELA88" s="45"/>
      <c r="ELB88" s="45"/>
      <c r="ELC88" s="45"/>
      <c r="ELD88" s="45"/>
      <c r="ELE88" s="45"/>
      <c r="ELF88" s="45"/>
      <c r="ELG88" s="45"/>
      <c r="ELH88" s="45"/>
      <c r="ELI88" s="45"/>
      <c r="ELJ88" s="45"/>
      <c r="ELK88" s="45"/>
      <c r="ELL88" s="45"/>
      <c r="ELM88" s="45"/>
      <c r="ELN88" s="45"/>
      <c r="ELO88" s="45"/>
      <c r="ELP88" s="45"/>
      <c r="ELQ88" s="45"/>
      <c r="ELR88" s="45"/>
      <c r="ELS88" s="45"/>
      <c r="ELT88" s="45"/>
      <c r="ELU88" s="45"/>
      <c r="ELV88" s="45"/>
      <c r="ELW88" s="45"/>
      <c r="ELX88" s="45"/>
      <c r="ELY88" s="45"/>
      <c r="ELZ88" s="45"/>
      <c r="EMA88" s="45"/>
      <c r="EMB88" s="45"/>
      <c r="EMC88" s="45"/>
      <c r="EMD88" s="45"/>
      <c r="EME88" s="45"/>
      <c r="EMF88" s="45"/>
      <c r="EMG88" s="45"/>
      <c r="EMH88" s="45"/>
      <c r="EMI88" s="45"/>
      <c r="EMJ88" s="45"/>
      <c r="EMK88" s="45"/>
      <c r="EML88" s="45"/>
      <c r="EMM88" s="45"/>
      <c r="EMN88" s="45"/>
      <c r="EMO88" s="45"/>
      <c r="EMP88" s="45"/>
      <c r="EMQ88" s="45"/>
      <c r="EMR88" s="45"/>
      <c r="EMS88" s="45"/>
      <c r="EMT88" s="45"/>
      <c r="EMU88" s="45"/>
      <c r="EMV88" s="45"/>
      <c r="EMW88" s="45"/>
      <c r="EMX88" s="45"/>
      <c r="EMY88" s="45"/>
      <c r="EMZ88" s="45"/>
      <c r="ENA88" s="45"/>
      <c r="ENB88" s="45"/>
      <c r="ENC88" s="45"/>
      <c r="END88" s="45"/>
      <c r="ENE88" s="45"/>
      <c r="ENF88" s="45"/>
      <c r="ENG88" s="45"/>
      <c r="ENH88" s="45"/>
      <c r="ENI88" s="45"/>
      <c r="ENJ88" s="45"/>
      <c r="ENK88" s="45"/>
      <c r="ENL88" s="45"/>
      <c r="ENM88" s="45"/>
      <c r="ENN88" s="45"/>
      <c r="ENO88" s="45"/>
      <c r="ENP88" s="45"/>
      <c r="ENQ88" s="45"/>
      <c r="ENR88" s="45"/>
      <c r="ENS88" s="45"/>
      <c r="ENT88" s="45"/>
      <c r="ENU88" s="45"/>
      <c r="ENV88" s="45"/>
      <c r="ENW88" s="45"/>
      <c r="ENX88" s="45"/>
      <c r="ENY88" s="45"/>
      <c r="ENZ88" s="45"/>
      <c r="EOA88" s="45"/>
      <c r="EOB88" s="45"/>
      <c r="EOC88" s="45"/>
      <c r="EOD88" s="45"/>
      <c r="EOE88" s="45"/>
      <c r="EOF88" s="45"/>
      <c r="EOG88" s="45"/>
      <c r="EOH88" s="45"/>
      <c r="EOI88" s="45"/>
      <c r="EOJ88" s="45"/>
      <c r="EOK88" s="45"/>
      <c r="EOL88" s="45"/>
      <c r="EOM88" s="45"/>
      <c r="EON88" s="45"/>
      <c r="EOO88" s="45"/>
      <c r="EOP88" s="45"/>
      <c r="EOQ88" s="45"/>
      <c r="EOR88" s="45"/>
      <c r="EOS88" s="45"/>
      <c r="EOT88" s="45"/>
      <c r="EOU88" s="45"/>
      <c r="EOV88" s="45"/>
      <c r="EOW88" s="45"/>
      <c r="EOX88" s="45"/>
      <c r="EOY88" s="45"/>
      <c r="EOZ88" s="45"/>
      <c r="EPA88" s="45"/>
      <c r="EPB88" s="45"/>
      <c r="EPC88" s="45"/>
      <c r="EPD88" s="45"/>
      <c r="EPE88" s="45"/>
      <c r="EPF88" s="45"/>
      <c r="EPG88" s="45"/>
      <c r="EPH88" s="45"/>
      <c r="EPI88" s="45"/>
      <c r="EPJ88" s="45"/>
      <c r="EPK88" s="45"/>
      <c r="EPL88" s="45"/>
      <c r="EPM88" s="45"/>
      <c r="EPN88" s="45"/>
      <c r="EPO88" s="45"/>
      <c r="EPP88" s="45"/>
      <c r="EPQ88" s="45"/>
      <c r="EPR88" s="45"/>
      <c r="EPS88" s="45"/>
      <c r="EPT88" s="45"/>
      <c r="EPU88" s="45"/>
      <c r="EPV88" s="45"/>
      <c r="EPW88" s="45"/>
      <c r="EPX88" s="45"/>
      <c r="EPY88" s="45"/>
      <c r="EPZ88" s="45"/>
      <c r="EQA88" s="45"/>
      <c r="EQB88" s="45"/>
      <c r="EQC88" s="45"/>
      <c r="EQD88" s="45"/>
      <c r="EQE88" s="45"/>
      <c r="EQF88" s="45"/>
      <c r="EQG88" s="45"/>
      <c r="EQH88" s="45"/>
      <c r="EQI88" s="45"/>
      <c r="EQJ88" s="45"/>
      <c r="EQK88" s="45"/>
      <c r="EQL88" s="45"/>
      <c r="EQM88" s="45"/>
      <c r="EQN88" s="45"/>
      <c r="EQO88" s="45"/>
      <c r="EQP88" s="45"/>
      <c r="EQQ88" s="45"/>
      <c r="EQR88" s="45"/>
      <c r="EQS88" s="45"/>
      <c r="EQT88" s="45"/>
      <c r="EQU88" s="45"/>
      <c r="EQV88" s="45"/>
      <c r="EQW88" s="45"/>
      <c r="EQX88" s="45"/>
      <c r="EQY88" s="45"/>
      <c r="EQZ88" s="45"/>
      <c r="ERA88" s="45"/>
      <c r="ERB88" s="45"/>
      <c r="ERC88" s="45"/>
      <c r="ERD88" s="45"/>
      <c r="ERE88" s="45"/>
      <c r="ERF88" s="45"/>
      <c r="ERG88" s="45"/>
      <c r="ERH88" s="45"/>
      <c r="ERI88" s="45"/>
      <c r="ERJ88" s="45"/>
      <c r="ERK88" s="45"/>
      <c r="ERL88" s="45"/>
      <c r="ERM88" s="45"/>
      <c r="ERN88" s="45"/>
      <c r="ERO88" s="45"/>
      <c r="ERP88" s="45"/>
      <c r="ERQ88" s="45"/>
      <c r="ERR88" s="45"/>
      <c r="ERS88" s="45"/>
      <c r="ERT88" s="45"/>
      <c r="ERU88" s="45"/>
      <c r="ERV88" s="45"/>
      <c r="ERW88" s="45"/>
      <c r="ERX88" s="45"/>
      <c r="ERY88" s="45"/>
      <c r="ERZ88" s="45"/>
      <c r="ESA88" s="45"/>
      <c r="ESB88" s="45"/>
      <c r="ESC88" s="45"/>
      <c r="ESD88" s="45"/>
      <c r="ESE88" s="45"/>
      <c r="ESF88" s="45"/>
      <c r="ESG88" s="45"/>
      <c r="ESH88" s="45"/>
      <c r="ESI88" s="45"/>
      <c r="ESJ88" s="45"/>
      <c r="ESK88" s="45"/>
      <c r="ESL88" s="45"/>
      <c r="ESM88" s="45"/>
      <c r="ESN88" s="45"/>
      <c r="ESO88" s="45"/>
      <c r="ESP88" s="45"/>
      <c r="ESQ88" s="45"/>
      <c r="ESR88" s="45"/>
      <c r="ESS88" s="45"/>
      <c r="EST88" s="45"/>
      <c r="ESU88" s="45"/>
      <c r="ESV88" s="45"/>
      <c r="ESW88" s="45"/>
      <c r="ESX88" s="45"/>
      <c r="ESY88" s="45"/>
      <c r="ESZ88" s="45"/>
      <c r="ETA88" s="45"/>
      <c r="ETB88" s="45"/>
      <c r="ETC88" s="45"/>
      <c r="ETD88" s="45"/>
      <c r="ETE88" s="45"/>
      <c r="ETF88" s="45"/>
      <c r="ETG88" s="45"/>
      <c r="ETH88" s="45"/>
      <c r="ETI88" s="45"/>
      <c r="ETJ88" s="45"/>
      <c r="ETK88" s="45"/>
      <c r="ETL88" s="45"/>
      <c r="ETM88" s="45"/>
      <c r="ETN88" s="45"/>
      <c r="ETO88" s="45"/>
      <c r="ETP88" s="45"/>
      <c r="ETQ88" s="45"/>
      <c r="ETR88" s="45"/>
      <c r="ETS88" s="45"/>
      <c r="ETT88" s="45"/>
      <c r="ETU88" s="45"/>
      <c r="ETV88" s="45"/>
      <c r="ETW88" s="45"/>
      <c r="ETX88" s="45"/>
      <c r="ETY88" s="45"/>
      <c r="ETZ88" s="45"/>
      <c r="EUA88" s="45"/>
      <c r="EUB88" s="45"/>
      <c r="EUC88" s="45"/>
      <c r="EUD88" s="45"/>
      <c r="EUE88" s="45"/>
      <c r="EUF88" s="45"/>
      <c r="EUG88" s="45"/>
      <c r="EUH88" s="45"/>
      <c r="EUI88" s="45"/>
      <c r="EUJ88" s="45"/>
      <c r="EUK88" s="45"/>
      <c r="EUL88" s="45"/>
      <c r="EUM88" s="45"/>
      <c r="EUN88" s="45"/>
      <c r="EUO88" s="45"/>
      <c r="EUP88" s="45"/>
      <c r="EUQ88" s="45"/>
      <c r="EUR88" s="45"/>
      <c r="EUS88" s="45"/>
      <c r="EUT88" s="45"/>
      <c r="EUU88" s="45"/>
      <c r="EUV88" s="45"/>
      <c r="EUW88" s="45"/>
      <c r="EUX88" s="45"/>
      <c r="EUY88" s="45"/>
      <c r="EUZ88" s="45"/>
      <c r="EVA88" s="45"/>
      <c r="EVB88" s="45"/>
      <c r="EVC88" s="45"/>
      <c r="EVD88" s="45"/>
      <c r="EVE88" s="45"/>
      <c r="EVF88" s="45"/>
      <c r="EVG88" s="45"/>
      <c r="EVH88" s="45"/>
      <c r="EVI88" s="45"/>
      <c r="EVJ88" s="45"/>
      <c r="EVK88" s="45"/>
      <c r="EVL88" s="45"/>
      <c r="EVM88" s="45"/>
      <c r="EVN88" s="45"/>
      <c r="EVO88" s="45"/>
      <c r="EVP88" s="45"/>
      <c r="EVQ88" s="45"/>
      <c r="EVR88" s="45"/>
      <c r="EVS88" s="45"/>
      <c r="EVT88" s="45"/>
      <c r="EVU88" s="45"/>
      <c r="EVV88" s="45"/>
      <c r="EVW88" s="45"/>
      <c r="EVX88" s="45"/>
      <c r="EVY88" s="45"/>
      <c r="EVZ88" s="45"/>
      <c r="EWA88" s="45"/>
      <c r="EWB88" s="45"/>
      <c r="EWC88" s="45"/>
      <c r="EWD88" s="45"/>
      <c r="EWE88" s="45"/>
      <c r="EWF88" s="45"/>
      <c r="EWG88" s="45"/>
      <c r="EWH88" s="45"/>
      <c r="EWI88" s="45"/>
      <c r="EWJ88" s="45"/>
      <c r="EWK88" s="45"/>
      <c r="EWL88" s="45"/>
      <c r="EWM88" s="45"/>
      <c r="EWN88" s="45"/>
      <c r="EWO88" s="45"/>
      <c r="EWP88" s="45"/>
      <c r="EWQ88" s="45"/>
      <c r="EWR88" s="45"/>
      <c r="EWS88" s="45"/>
      <c r="EWT88" s="45"/>
      <c r="EWU88" s="45"/>
      <c r="EWV88" s="45"/>
      <c r="EWW88" s="45"/>
      <c r="EWX88" s="45"/>
      <c r="EWY88" s="45"/>
      <c r="EWZ88" s="45"/>
      <c r="EXA88" s="45"/>
      <c r="EXB88" s="45"/>
      <c r="EXC88" s="45"/>
      <c r="EXD88" s="45"/>
      <c r="EXE88" s="45"/>
      <c r="EXF88" s="45"/>
      <c r="EXG88" s="45"/>
      <c r="EXH88" s="45"/>
      <c r="EXI88" s="45"/>
      <c r="EXJ88" s="45"/>
      <c r="EXK88" s="45"/>
      <c r="EXL88" s="45"/>
      <c r="EXM88" s="45"/>
      <c r="EXN88" s="45"/>
      <c r="EXO88" s="45"/>
      <c r="EXP88" s="45"/>
      <c r="EXQ88" s="45"/>
      <c r="EXR88" s="45"/>
      <c r="EXS88" s="45"/>
      <c r="EXT88" s="45"/>
      <c r="EXU88" s="45"/>
      <c r="EXV88" s="45"/>
      <c r="EXW88" s="45"/>
      <c r="EXX88" s="45"/>
      <c r="EXY88" s="45"/>
      <c r="EXZ88" s="45"/>
      <c r="EYA88" s="45"/>
      <c r="EYB88" s="45"/>
      <c r="EYC88" s="45"/>
      <c r="EYD88" s="45"/>
      <c r="EYE88" s="45"/>
      <c r="EYF88" s="45"/>
      <c r="EYG88" s="45"/>
      <c r="EYH88" s="45"/>
      <c r="EYI88" s="45"/>
      <c r="EYJ88" s="45"/>
      <c r="EYK88" s="45"/>
      <c r="EYL88" s="45"/>
      <c r="EYM88" s="45"/>
      <c r="EYN88" s="45"/>
      <c r="EYO88" s="45"/>
      <c r="EYP88" s="45"/>
      <c r="EYQ88" s="45"/>
      <c r="EYR88" s="45"/>
      <c r="EYS88" s="45"/>
      <c r="EYT88" s="45"/>
      <c r="EYU88" s="45"/>
      <c r="EYV88" s="45"/>
      <c r="EYW88" s="45"/>
      <c r="EYX88" s="45"/>
      <c r="EYY88" s="45"/>
      <c r="EYZ88" s="45"/>
      <c r="EZA88" s="45"/>
      <c r="EZB88" s="45"/>
      <c r="EZC88" s="45"/>
      <c r="EZD88" s="45"/>
      <c r="EZE88" s="45"/>
      <c r="EZF88" s="45"/>
      <c r="EZG88" s="45"/>
      <c r="EZH88" s="45"/>
      <c r="EZI88" s="45"/>
      <c r="EZJ88" s="45"/>
      <c r="EZK88" s="45"/>
      <c r="EZL88" s="45"/>
      <c r="EZM88" s="45"/>
      <c r="EZN88" s="45"/>
      <c r="EZO88" s="45"/>
      <c r="EZP88" s="45"/>
      <c r="EZQ88" s="45"/>
      <c r="EZR88" s="45"/>
      <c r="EZS88" s="45"/>
      <c r="EZT88" s="45"/>
      <c r="EZU88" s="45"/>
      <c r="EZV88" s="45"/>
      <c r="EZW88" s="45"/>
      <c r="EZX88" s="45"/>
      <c r="EZY88" s="45"/>
      <c r="EZZ88" s="45"/>
      <c r="FAA88" s="45"/>
      <c r="FAB88" s="45"/>
      <c r="FAC88" s="45"/>
      <c r="FAD88" s="45"/>
      <c r="FAE88" s="45"/>
      <c r="FAF88" s="45"/>
      <c r="FAG88" s="45"/>
      <c r="FAH88" s="45"/>
      <c r="FAI88" s="45"/>
      <c r="FAJ88" s="45"/>
      <c r="FAK88" s="45"/>
      <c r="FAL88" s="45"/>
      <c r="FAM88" s="45"/>
      <c r="FAN88" s="45"/>
      <c r="FAO88" s="45"/>
      <c r="FAP88" s="45"/>
      <c r="FAQ88" s="45"/>
      <c r="FAR88" s="45"/>
      <c r="FAS88" s="45"/>
      <c r="FAT88" s="45"/>
      <c r="FAU88" s="45"/>
      <c r="FAV88" s="45"/>
      <c r="FAW88" s="45"/>
      <c r="FAX88" s="45"/>
      <c r="FAY88" s="45"/>
      <c r="FAZ88" s="45"/>
      <c r="FBA88" s="45"/>
      <c r="FBB88" s="45"/>
      <c r="FBC88" s="45"/>
      <c r="FBD88" s="45"/>
      <c r="FBE88" s="45"/>
      <c r="FBF88" s="45"/>
      <c r="FBG88" s="45"/>
      <c r="FBH88" s="45"/>
      <c r="FBI88" s="45"/>
      <c r="FBJ88" s="45"/>
      <c r="FBK88" s="45"/>
      <c r="FBL88" s="45"/>
      <c r="FBM88" s="45"/>
      <c r="FBN88" s="45"/>
      <c r="FBO88" s="45"/>
      <c r="FBP88" s="45"/>
      <c r="FBQ88" s="45"/>
      <c r="FBR88" s="45"/>
      <c r="FBS88" s="45"/>
      <c r="FBT88" s="45"/>
      <c r="FBU88" s="45"/>
      <c r="FBV88" s="45"/>
      <c r="FBW88" s="45"/>
      <c r="FBX88" s="45"/>
      <c r="FBY88" s="45"/>
      <c r="FBZ88" s="45"/>
      <c r="FCA88" s="45"/>
      <c r="FCB88" s="45"/>
      <c r="FCC88" s="45"/>
      <c r="FCD88" s="45"/>
      <c r="FCE88" s="45"/>
      <c r="FCF88" s="45"/>
      <c r="FCG88" s="45"/>
      <c r="FCH88" s="45"/>
      <c r="FCI88" s="45"/>
      <c r="FCJ88" s="45"/>
      <c r="FCK88" s="45"/>
      <c r="FCL88" s="45"/>
      <c r="FCM88" s="45"/>
      <c r="FCN88" s="45"/>
      <c r="FCO88" s="45"/>
      <c r="FCP88" s="45"/>
      <c r="FCQ88" s="45"/>
      <c r="FCR88" s="45"/>
      <c r="FCS88" s="45"/>
      <c r="FCT88" s="45"/>
      <c r="FCU88" s="45"/>
      <c r="FCV88" s="45"/>
      <c r="FCW88" s="45"/>
      <c r="FCX88" s="45"/>
      <c r="FCY88" s="45"/>
      <c r="FCZ88" s="45"/>
      <c r="FDA88" s="45"/>
      <c r="FDB88" s="45"/>
      <c r="FDC88" s="45"/>
      <c r="FDD88" s="45"/>
      <c r="FDE88" s="45"/>
      <c r="FDF88" s="45"/>
      <c r="FDG88" s="45"/>
      <c r="FDH88" s="45"/>
      <c r="FDI88" s="45"/>
      <c r="FDJ88" s="45"/>
      <c r="FDK88" s="45"/>
      <c r="FDL88" s="45"/>
      <c r="FDM88" s="45"/>
      <c r="FDN88" s="45"/>
      <c r="FDO88" s="45"/>
      <c r="FDP88" s="45"/>
      <c r="FDQ88" s="45"/>
      <c r="FDR88" s="45"/>
      <c r="FDS88" s="45"/>
      <c r="FDT88" s="45"/>
      <c r="FDU88" s="45"/>
      <c r="FDV88" s="45"/>
      <c r="FDW88" s="45"/>
      <c r="FDX88" s="45"/>
      <c r="FDY88" s="45"/>
      <c r="FDZ88" s="45"/>
      <c r="FEA88" s="45"/>
      <c r="FEB88" s="45"/>
      <c r="FEC88" s="45"/>
      <c r="FED88" s="45"/>
      <c r="FEE88" s="45"/>
      <c r="FEF88" s="45"/>
      <c r="FEG88" s="45"/>
      <c r="FEH88" s="45"/>
      <c r="FEI88" s="45"/>
      <c r="FEJ88" s="45"/>
      <c r="FEK88" s="45"/>
      <c r="FEL88" s="45"/>
      <c r="FEM88" s="45"/>
      <c r="FEN88" s="45"/>
      <c r="FEO88" s="45"/>
      <c r="FEP88" s="45"/>
      <c r="FEQ88" s="45"/>
      <c r="FER88" s="45"/>
      <c r="FES88" s="45"/>
      <c r="FET88" s="45"/>
      <c r="FEU88" s="45"/>
      <c r="FEV88" s="45"/>
      <c r="FEW88" s="45"/>
      <c r="FEX88" s="45"/>
      <c r="FEY88" s="45"/>
      <c r="FEZ88" s="45"/>
      <c r="FFA88" s="45"/>
      <c r="FFB88" s="45"/>
      <c r="FFC88" s="45"/>
      <c r="FFD88" s="45"/>
      <c r="FFE88" s="45"/>
      <c r="FFF88" s="45"/>
      <c r="FFG88" s="45"/>
      <c r="FFH88" s="45"/>
      <c r="FFI88" s="45"/>
      <c r="FFJ88" s="45"/>
      <c r="FFK88" s="45"/>
      <c r="FFL88" s="45"/>
      <c r="FFM88" s="45"/>
      <c r="FFN88" s="45"/>
      <c r="FFO88" s="45"/>
      <c r="FFP88" s="45"/>
      <c r="FFQ88" s="45"/>
      <c r="FFR88" s="45"/>
      <c r="FFS88" s="45"/>
      <c r="FFT88" s="45"/>
      <c r="FFU88" s="45"/>
      <c r="FFV88" s="45"/>
      <c r="FFW88" s="45"/>
      <c r="FFX88" s="45"/>
      <c r="FFY88" s="45"/>
      <c r="FFZ88" s="45"/>
      <c r="FGA88" s="45"/>
      <c r="FGB88" s="45"/>
      <c r="FGC88" s="45"/>
      <c r="FGD88" s="45"/>
      <c r="FGE88" s="45"/>
      <c r="FGF88" s="45"/>
      <c r="FGG88" s="45"/>
      <c r="FGH88" s="45"/>
      <c r="FGI88" s="45"/>
      <c r="FGJ88" s="45"/>
      <c r="FGK88" s="45"/>
      <c r="FGL88" s="45"/>
      <c r="FGM88" s="45"/>
      <c r="FGN88" s="45"/>
      <c r="FGO88" s="45"/>
      <c r="FGP88" s="45"/>
      <c r="FGQ88" s="45"/>
      <c r="FGR88" s="45"/>
      <c r="FGS88" s="45"/>
      <c r="FGT88" s="45"/>
      <c r="FGU88" s="45"/>
      <c r="FGV88" s="45"/>
      <c r="FGW88" s="45"/>
      <c r="FGX88" s="45"/>
      <c r="FGY88" s="45"/>
      <c r="FGZ88" s="45"/>
      <c r="FHA88" s="45"/>
      <c r="FHB88" s="45"/>
      <c r="FHC88" s="45"/>
      <c r="FHD88" s="45"/>
      <c r="FHE88" s="45"/>
      <c r="FHF88" s="45"/>
      <c r="FHG88" s="45"/>
      <c r="FHH88" s="45"/>
      <c r="FHI88" s="45"/>
      <c r="FHJ88" s="45"/>
      <c r="FHK88" s="45"/>
      <c r="FHL88" s="45"/>
      <c r="FHM88" s="45"/>
      <c r="FHN88" s="45"/>
      <c r="FHO88" s="45"/>
      <c r="FHP88" s="45"/>
      <c r="FHQ88" s="45"/>
      <c r="FHR88" s="45"/>
      <c r="FHS88" s="45"/>
      <c r="FHT88" s="45"/>
      <c r="FHU88" s="45"/>
      <c r="FHV88" s="45"/>
      <c r="FHW88" s="45"/>
      <c r="FHX88" s="45"/>
      <c r="FHY88" s="45"/>
      <c r="FHZ88" s="45"/>
      <c r="FIA88" s="45"/>
      <c r="FIB88" s="45"/>
      <c r="FIC88" s="45"/>
      <c r="FID88" s="45"/>
      <c r="FIE88" s="45"/>
      <c r="FIF88" s="45"/>
      <c r="FIG88" s="45"/>
      <c r="FIH88" s="45"/>
      <c r="FII88" s="45"/>
      <c r="FIJ88" s="45"/>
      <c r="FIK88" s="45"/>
      <c r="FIL88" s="45"/>
      <c r="FIM88" s="45"/>
      <c r="FIN88" s="45"/>
      <c r="FIO88" s="45"/>
      <c r="FIP88" s="45"/>
      <c r="FIQ88" s="45"/>
      <c r="FIR88" s="45"/>
      <c r="FIS88" s="45"/>
      <c r="FIT88" s="45"/>
      <c r="FIU88" s="45"/>
      <c r="FIV88" s="45"/>
      <c r="FIW88" s="45"/>
      <c r="FIX88" s="45"/>
      <c r="FIY88" s="45"/>
      <c r="FIZ88" s="45"/>
      <c r="FJA88" s="45"/>
      <c r="FJB88" s="45"/>
      <c r="FJC88" s="45"/>
      <c r="FJD88" s="45"/>
      <c r="FJE88" s="45"/>
      <c r="FJF88" s="45"/>
      <c r="FJG88" s="45"/>
      <c r="FJH88" s="45"/>
      <c r="FJI88" s="45"/>
      <c r="FJJ88" s="45"/>
      <c r="FJK88" s="45"/>
      <c r="FJL88" s="45"/>
      <c r="FJM88" s="45"/>
      <c r="FJN88" s="45"/>
      <c r="FJO88" s="45"/>
      <c r="FJP88" s="45"/>
      <c r="FJQ88" s="45"/>
      <c r="FJR88" s="45"/>
      <c r="FJS88" s="45"/>
      <c r="FJT88" s="45"/>
      <c r="FJU88" s="45"/>
      <c r="FJV88" s="45"/>
      <c r="FJW88" s="45"/>
      <c r="FJX88" s="45"/>
      <c r="FJY88" s="45"/>
      <c r="FJZ88" s="45"/>
      <c r="FKA88" s="45"/>
      <c r="FKB88" s="45"/>
      <c r="FKC88" s="45"/>
      <c r="FKD88" s="45"/>
      <c r="FKE88" s="45"/>
      <c r="FKF88" s="45"/>
      <c r="FKG88" s="45"/>
      <c r="FKH88" s="45"/>
      <c r="FKI88" s="45"/>
      <c r="FKJ88" s="45"/>
      <c r="FKK88" s="45"/>
      <c r="FKL88" s="45"/>
      <c r="FKM88" s="45"/>
      <c r="FKN88" s="45"/>
      <c r="FKO88" s="45"/>
      <c r="FKP88" s="45"/>
      <c r="FKQ88" s="45"/>
      <c r="FKR88" s="45"/>
      <c r="FKS88" s="45"/>
      <c r="FKT88" s="45"/>
      <c r="FKU88" s="45"/>
      <c r="FKV88" s="45"/>
      <c r="FKW88" s="45"/>
      <c r="FKX88" s="45"/>
      <c r="FKY88" s="45"/>
      <c r="FKZ88" s="45"/>
      <c r="FLA88" s="45"/>
      <c r="FLB88" s="45"/>
      <c r="FLC88" s="45"/>
      <c r="FLD88" s="45"/>
      <c r="FLE88" s="45"/>
      <c r="FLF88" s="45"/>
      <c r="FLG88" s="45"/>
      <c r="FLH88" s="45"/>
      <c r="FLI88" s="45"/>
      <c r="FLJ88" s="45"/>
      <c r="FLK88" s="45"/>
      <c r="FLL88" s="45"/>
      <c r="FLM88" s="45"/>
      <c r="FLN88" s="45"/>
      <c r="FLO88" s="45"/>
      <c r="FLP88" s="45"/>
      <c r="FLQ88" s="45"/>
      <c r="FLR88" s="45"/>
      <c r="FLS88" s="45"/>
      <c r="FLT88" s="45"/>
      <c r="FLU88" s="45"/>
      <c r="FLV88" s="45"/>
      <c r="FLW88" s="45"/>
      <c r="FLX88" s="45"/>
      <c r="FLY88" s="45"/>
      <c r="FLZ88" s="45"/>
      <c r="FMA88" s="45"/>
      <c r="FMB88" s="45"/>
      <c r="FMC88" s="45"/>
      <c r="FMD88" s="45"/>
      <c r="FME88" s="45"/>
      <c r="FMF88" s="45"/>
      <c r="FMG88" s="45"/>
      <c r="FMH88" s="45"/>
      <c r="FMI88" s="45"/>
      <c r="FMJ88" s="45"/>
      <c r="FMK88" s="45"/>
      <c r="FML88" s="45"/>
      <c r="FMM88" s="45"/>
      <c r="FMN88" s="45"/>
      <c r="FMO88" s="45"/>
      <c r="FMP88" s="45"/>
      <c r="FMQ88" s="45"/>
      <c r="FMR88" s="45"/>
      <c r="FMS88" s="45"/>
      <c r="FMT88" s="45"/>
      <c r="FMU88" s="45"/>
      <c r="FMV88" s="45"/>
      <c r="FMW88" s="45"/>
      <c r="FMX88" s="45"/>
      <c r="FMY88" s="45"/>
      <c r="FMZ88" s="45"/>
      <c r="FNA88" s="45"/>
      <c r="FNB88" s="45"/>
      <c r="FNC88" s="45"/>
      <c r="FND88" s="45"/>
      <c r="FNE88" s="45"/>
      <c r="FNF88" s="45"/>
      <c r="FNG88" s="45"/>
      <c r="FNH88" s="45"/>
      <c r="FNI88" s="45"/>
      <c r="FNJ88" s="45"/>
      <c r="FNK88" s="45"/>
      <c r="FNL88" s="45"/>
      <c r="FNM88" s="45"/>
      <c r="FNN88" s="45"/>
      <c r="FNO88" s="45"/>
      <c r="FNP88" s="45"/>
      <c r="FNQ88" s="45"/>
      <c r="FNR88" s="45"/>
      <c r="FNS88" s="45"/>
      <c r="FNT88" s="45"/>
      <c r="FNU88" s="45"/>
      <c r="FNV88" s="45"/>
      <c r="FNW88" s="45"/>
      <c r="FNX88" s="45"/>
      <c r="FNY88" s="45"/>
      <c r="FNZ88" s="45"/>
      <c r="FOA88" s="45"/>
      <c r="FOB88" s="45"/>
      <c r="FOC88" s="45"/>
      <c r="FOD88" s="45"/>
      <c r="FOE88" s="45"/>
      <c r="FOF88" s="45"/>
      <c r="FOG88" s="45"/>
      <c r="FOH88" s="45"/>
      <c r="FOI88" s="45"/>
      <c r="FOJ88" s="45"/>
      <c r="FOK88" s="45"/>
      <c r="FOL88" s="45"/>
      <c r="FOM88" s="45"/>
      <c r="FON88" s="45"/>
      <c r="FOO88" s="45"/>
      <c r="FOP88" s="45"/>
      <c r="FOQ88" s="45"/>
      <c r="FOR88" s="45"/>
      <c r="FOS88" s="45"/>
      <c r="FOT88" s="45"/>
      <c r="FOU88" s="45"/>
      <c r="FOV88" s="45"/>
      <c r="FOW88" s="45"/>
      <c r="FOX88" s="45"/>
      <c r="FOY88" s="45"/>
      <c r="FOZ88" s="45"/>
      <c r="FPA88" s="45"/>
      <c r="FPB88" s="45"/>
      <c r="FPC88" s="45"/>
      <c r="FPD88" s="45"/>
      <c r="FPE88" s="45"/>
      <c r="FPF88" s="45"/>
      <c r="FPG88" s="45"/>
      <c r="FPH88" s="45"/>
      <c r="FPI88" s="45"/>
      <c r="FPJ88" s="45"/>
      <c r="FPK88" s="45"/>
      <c r="FPL88" s="45"/>
      <c r="FPM88" s="45"/>
      <c r="FPN88" s="45"/>
      <c r="FPO88" s="45"/>
      <c r="FPP88" s="45"/>
      <c r="FPQ88" s="45"/>
      <c r="FPR88" s="45"/>
      <c r="FPS88" s="45"/>
      <c r="FPT88" s="45"/>
      <c r="FPU88" s="45"/>
      <c r="FPV88" s="45"/>
      <c r="FPW88" s="45"/>
      <c r="FPX88" s="45"/>
      <c r="FPY88" s="45"/>
      <c r="FPZ88" s="45"/>
      <c r="FQA88" s="45"/>
      <c r="FQB88" s="45"/>
      <c r="FQC88" s="45"/>
      <c r="FQD88" s="45"/>
      <c r="FQE88" s="45"/>
      <c r="FQF88" s="45"/>
      <c r="FQG88" s="45"/>
      <c r="FQH88" s="45"/>
      <c r="FQI88" s="45"/>
      <c r="FQJ88" s="45"/>
      <c r="FQK88" s="45"/>
      <c r="FQL88" s="45"/>
      <c r="FQM88" s="45"/>
      <c r="FQN88" s="45"/>
      <c r="FQO88" s="45"/>
      <c r="FQP88" s="45"/>
      <c r="FQQ88" s="45"/>
      <c r="FQR88" s="45"/>
      <c r="FQS88" s="45"/>
      <c r="FQT88" s="45"/>
      <c r="FQU88" s="45"/>
      <c r="FQV88" s="45"/>
      <c r="FQW88" s="45"/>
      <c r="FQX88" s="45"/>
      <c r="FQY88" s="45"/>
      <c r="FQZ88" s="45"/>
      <c r="FRA88" s="45"/>
      <c r="FRB88" s="45"/>
      <c r="FRC88" s="45"/>
      <c r="FRD88" s="45"/>
      <c r="FRE88" s="45"/>
      <c r="FRF88" s="45"/>
      <c r="FRG88" s="45"/>
      <c r="FRH88" s="45"/>
      <c r="FRI88" s="45"/>
      <c r="FRJ88" s="45"/>
      <c r="FRK88" s="45"/>
      <c r="FRL88" s="45"/>
      <c r="FRM88" s="45"/>
      <c r="FRN88" s="45"/>
      <c r="FRO88" s="45"/>
      <c r="FRP88" s="45"/>
      <c r="FRQ88" s="45"/>
      <c r="FRR88" s="45"/>
      <c r="FRS88" s="45"/>
      <c r="FRT88" s="45"/>
      <c r="FRU88" s="45"/>
      <c r="FRV88" s="45"/>
      <c r="FRW88" s="45"/>
      <c r="FRX88" s="45"/>
      <c r="FRY88" s="45"/>
      <c r="FRZ88" s="45"/>
      <c r="FSA88" s="45"/>
      <c r="FSB88" s="45"/>
      <c r="FSC88" s="45"/>
      <c r="FSD88" s="45"/>
      <c r="FSE88" s="45"/>
      <c r="FSF88" s="45"/>
      <c r="FSG88" s="45"/>
      <c r="FSH88" s="45"/>
      <c r="FSI88" s="45"/>
      <c r="FSJ88" s="45"/>
      <c r="FSK88" s="45"/>
      <c r="FSL88" s="45"/>
      <c r="FSM88" s="45"/>
      <c r="FSN88" s="45"/>
      <c r="FSO88" s="45"/>
      <c r="FSP88" s="45"/>
      <c r="FSQ88" s="45"/>
      <c r="FSR88" s="45"/>
      <c r="FSS88" s="45"/>
      <c r="FST88" s="45"/>
      <c r="FSU88" s="45"/>
      <c r="FSV88" s="45"/>
      <c r="FSW88" s="45"/>
      <c r="FSX88" s="45"/>
      <c r="FSY88" s="45"/>
      <c r="FSZ88" s="45"/>
      <c r="FTA88" s="45"/>
      <c r="FTB88" s="45"/>
      <c r="FTC88" s="45"/>
      <c r="FTD88" s="45"/>
      <c r="FTE88" s="45"/>
      <c r="FTF88" s="45"/>
      <c r="FTG88" s="45"/>
      <c r="FTH88" s="45"/>
      <c r="FTI88" s="45"/>
      <c r="FTJ88" s="45"/>
      <c r="FTK88" s="45"/>
      <c r="FTL88" s="45"/>
      <c r="FTM88" s="45"/>
      <c r="FTN88" s="45"/>
      <c r="FTO88" s="45"/>
      <c r="FTP88" s="45"/>
      <c r="FTQ88" s="45"/>
      <c r="FTR88" s="45"/>
      <c r="FTS88" s="45"/>
      <c r="FTT88" s="45"/>
      <c r="FTU88" s="45"/>
      <c r="FTV88" s="45"/>
      <c r="FTW88" s="45"/>
      <c r="FTX88" s="45"/>
      <c r="FTY88" s="45"/>
      <c r="FTZ88" s="45"/>
      <c r="FUA88" s="45"/>
      <c r="FUB88" s="45"/>
      <c r="FUC88" s="45"/>
      <c r="FUD88" s="45"/>
      <c r="FUE88" s="45"/>
      <c r="FUF88" s="45"/>
      <c r="FUG88" s="45"/>
      <c r="FUH88" s="45"/>
      <c r="FUI88" s="45"/>
      <c r="FUJ88" s="45"/>
      <c r="FUK88" s="45"/>
      <c r="FUL88" s="45"/>
      <c r="FUM88" s="45"/>
      <c r="FUN88" s="45"/>
      <c r="FUO88" s="45"/>
      <c r="FUP88" s="45"/>
      <c r="FUQ88" s="45"/>
      <c r="FUR88" s="45"/>
      <c r="FUS88" s="45"/>
      <c r="FUT88" s="45"/>
      <c r="FUU88" s="45"/>
      <c r="FUV88" s="45"/>
      <c r="FUW88" s="45"/>
      <c r="FUX88" s="45"/>
      <c r="FUY88" s="45"/>
      <c r="FUZ88" s="45"/>
      <c r="FVA88" s="45"/>
      <c r="FVB88" s="45"/>
      <c r="FVC88" s="45"/>
      <c r="FVD88" s="45"/>
      <c r="FVE88" s="45"/>
      <c r="FVF88" s="45"/>
      <c r="FVG88" s="45"/>
      <c r="FVH88" s="45"/>
      <c r="FVI88" s="45"/>
      <c r="FVJ88" s="45"/>
      <c r="FVK88" s="45"/>
      <c r="FVL88" s="45"/>
      <c r="FVM88" s="45"/>
      <c r="FVN88" s="45"/>
      <c r="FVO88" s="45"/>
      <c r="FVP88" s="45"/>
      <c r="FVQ88" s="45"/>
      <c r="FVR88" s="45"/>
      <c r="FVS88" s="45"/>
      <c r="FVT88" s="45"/>
      <c r="FVU88" s="45"/>
      <c r="FVV88" s="45"/>
      <c r="FVW88" s="45"/>
      <c r="FVX88" s="45"/>
      <c r="FVY88" s="45"/>
      <c r="FVZ88" s="45"/>
      <c r="FWA88" s="45"/>
      <c r="FWB88" s="45"/>
      <c r="FWC88" s="45"/>
      <c r="FWD88" s="45"/>
      <c r="FWE88" s="45"/>
      <c r="FWF88" s="45"/>
      <c r="FWG88" s="45"/>
      <c r="FWH88" s="45"/>
      <c r="FWI88" s="45"/>
      <c r="FWJ88" s="45"/>
      <c r="FWK88" s="45"/>
      <c r="FWL88" s="45"/>
      <c r="FWM88" s="45"/>
      <c r="FWN88" s="45"/>
      <c r="FWO88" s="45"/>
      <c r="FWP88" s="45"/>
      <c r="FWQ88" s="45"/>
      <c r="FWR88" s="45"/>
      <c r="FWS88" s="45"/>
      <c r="FWT88" s="45"/>
      <c r="FWU88" s="45"/>
      <c r="FWV88" s="45"/>
      <c r="FWW88" s="45"/>
      <c r="FWX88" s="45"/>
      <c r="FWY88" s="45"/>
      <c r="FWZ88" s="45"/>
      <c r="FXA88" s="45"/>
      <c r="FXB88" s="45"/>
      <c r="FXC88" s="45"/>
      <c r="FXD88" s="45"/>
      <c r="FXE88" s="45"/>
      <c r="FXF88" s="45"/>
      <c r="FXG88" s="45"/>
      <c r="FXH88" s="45"/>
      <c r="FXI88" s="45"/>
      <c r="FXJ88" s="45"/>
      <c r="FXK88" s="45"/>
      <c r="FXL88" s="45"/>
      <c r="FXM88" s="45"/>
      <c r="FXN88" s="45"/>
      <c r="FXO88" s="45"/>
      <c r="FXP88" s="45"/>
      <c r="FXQ88" s="45"/>
      <c r="FXR88" s="45"/>
      <c r="FXS88" s="45"/>
      <c r="FXT88" s="45"/>
      <c r="FXU88" s="45"/>
      <c r="FXV88" s="45"/>
      <c r="FXW88" s="45"/>
      <c r="FXX88" s="45"/>
      <c r="FXY88" s="45"/>
      <c r="FXZ88" s="45"/>
      <c r="FYA88" s="45"/>
      <c r="FYB88" s="45"/>
      <c r="FYC88" s="45"/>
      <c r="FYD88" s="45"/>
      <c r="FYE88" s="45"/>
      <c r="FYF88" s="45"/>
      <c r="FYG88" s="45"/>
      <c r="FYH88" s="45"/>
      <c r="FYI88" s="45"/>
      <c r="FYJ88" s="45"/>
      <c r="FYK88" s="45"/>
      <c r="FYL88" s="45"/>
      <c r="FYM88" s="45"/>
      <c r="FYN88" s="45"/>
      <c r="FYO88" s="45"/>
      <c r="FYP88" s="45"/>
      <c r="FYQ88" s="45"/>
      <c r="FYR88" s="45"/>
      <c r="FYS88" s="45"/>
      <c r="FYT88" s="45"/>
      <c r="FYU88" s="45"/>
      <c r="FYV88" s="45"/>
      <c r="FYW88" s="45"/>
      <c r="FYX88" s="45"/>
      <c r="FYY88" s="45"/>
      <c r="FYZ88" s="45"/>
      <c r="FZA88" s="45"/>
      <c r="FZB88" s="45"/>
      <c r="FZC88" s="45"/>
      <c r="FZD88" s="45"/>
      <c r="FZE88" s="45"/>
      <c r="FZF88" s="45"/>
      <c r="FZG88" s="45"/>
      <c r="FZH88" s="45"/>
      <c r="FZI88" s="45"/>
      <c r="FZJ88" s="45"/>
      <c r="FZK88" s="45"/>
      <c r="FZL88" s="45"/>
      <c r="FZM88" s="45"/>
      <c r="FZN88" s="45"/>
      <c r="FZO88" s="45"/>
      <c r="FZP88" s="45"/>
      <c r="FZQ88" s="45"/>
      <c r="FZR88" s="45"/>
      <c r="FZS88" s="45"/>
      <c r="FZT88" s="45"/>
      <c r="FZU88" s="45"/>
      <c r="FZV88" s="45"/>
      <c r="FZW88" s="45"/>
      <c r="FZX88" s="45"/>
      <c r="FZY88" s="45"/>
      <c r="FZZ88" s="45"/>
      <c r="GAA88" s="45"/>
      <c r="GAB88" s="45"/>
      <c r="GAC88" s="45"/>
      <c r="GAD88" s="45"/>
      <c r="GAE88" s="45"/>
      <c r="GAF88" s="45"/>
      <c r="GAG88" s="45"/>
      <c r="GAH88" s="45"/>
      <c r="GAI88" s="45"/>
      <c r="GAJ88" s="45"/>
      <c r="GAK88" s="45"/>
      <c r="GAL88" s="45"/>
      <c r="GAM88" s="45"/>
      <c r="GAN88" s="45"/>
      <c r="GAO88" s="45"/>
      <c r="GAP88" s="45"/>
      <c r="GAQ88" s="45"/>
      <c r="GAR88" s="45"/>
      <c r="GAS88" s="45"/>
      <c r="GAT88" s="45"/>
      <c r="GAU88" s="45"/>
      <c r="GAV88" s="45"/>
      <c r="GAW88" s="45"/>
      <c r="GAX88" s="45"/>
      <c r="GAY88" s="45"/>
      <c r="GAZ88" s="45"/>
      <c r="GBA88" s="45"/>
      <c r="GBB88" s="45"/>
      <c r="GBC88" s="45"/>
      <c r="GBD88" s="45"/>
      <c r="GBE88" s="45"/>
      <c r="GBF88" s="45"/>
      <c r="GBG88" s="45"/>
      <c r="GBH88" s="45"/>
      <c r="GBI88" s="45"/>
      <c r="GBJ88" s="45"/>
      <c r="GBK88" s="45"/>
      <c r="GBL88" s="45"/>
      <c r="GBM88" s="45"/>
      <c r="GBN88" s="45"/>
      <c r="GBO88" s="45"/>
      <c r="GBP88" s="45"/>
      <c r="GBQ88" s="45"/>
      <c r="GBR88" s="45"/>
      <c r="GBS88" s="45"/>
      <c r="GBT88" s="45"/>
      <c r="GBU88" s="45"/>
      <c r="GBV88" s="45"/>
      <c r="GBW88" s="45"/>
      <c r="GBX88" s="45"/>
      <c r="GBY88" s="45"/>
      <c r="GBZ88" s="45"/>
      <c r="GCA88" s="45"/>
      <c r="GCB88" s="45"/>
      <c r="GCC88" s="45"/>
      <c r="GCD88" s="45"/>
      <c r="GCE88" s="45"/>
      <c r="GCF88" s="45"/>
      <c r="GCG88" s="45"/>
      <c r="GCH88" s="45"/>
      <c r="GCI88" s="45"/>
      <c r="GCJ88" s="45"/>
      <c r="GCK88" s="45"/>
      <c r="GCL88" s="45"/>
      <c r="GCM88" s="45"/>
      <c r="GCN88" s="45"/>
      <c r="GCO88" s="45"/>
      <c r="GCP88" s="45"/>
      <c r="GCQ88" s="45"/>
      <c r="GCR88" s="45"/>
      <c r="GCS88" s="45"/>
      <c r="GCT88" s="45"/>
      <c r="GCU88" s="45"/>
      <c r="GCV88" s="45"/>
      <c r="GCW88" s="45"/>
      <c r="GCX88" s="45"/>
      <c r="GCY88" s="45"/>
      <c r="GCZ88" s="45"/>
      <c r="GDA88" s="45"/>
      <c r="GDB88" s="45"/>
      <c r="GDC88" s="45"/>
      <c r="GDD88" s="45"/>
      <c r="GDE88" s="45"/>
      <c r="GDF88" s="45"/>
      <c r="GDG88" s="45"/>
      <c r="GDH88" s="45"/>
      <c r="GDI88" s="45"/>
      <c r="GDJ88" s="45"/>
      <c r="GDK88" s="45"/>
      <c r="GDL88" s="45"/>
      <c r="GDM88" s="45"/>
      <c r="GDN88" s="45"/>
      <c r="GDO88" s="45"/>
      <c r="GDP88" s="45"/>
      <c r="GDQ88" s="45"/>
      <c r="GDR88" s="45"/>
      <c r="GDS88" s="45"/>
      <c r="GDT88" s="45"/>
      <c r="GDU88" s="45"/>
      <c r="GDV88" s="45"/>
      <c r="GDW88" s="45"/>
      <c r="GDX88" s="45"/>
      <c r="GDY88" s="45"/>
      <c r="GDZ88" s="45"/>
      <c r="GEA88" s="45"/>
      <c r="GEB88" s="45"/>
      <c r="GEC88" s="45"/>
      <c r="GED88" s="45"/>
      <c r="GEE88" s="45"/>
      <c r="GEF88" s="45"/>
      <c r="GEG88" s="45"/>
      <c r="GEH88" s="45"/>
      <c r="GEI88" s="45"/>
      <c r="GEJ88" s="45"/>
      <c r="GEK88" s="45"/>
      <c r="GEL88" s="45"/>
      <c r="GEM88" s="45"/>
      <c r="GEN88" s="45"/>
      <c r="GEO88" s="45"/>
      <c r="GEP88" s="45"/>
      <c r="GEQ88" s="45"/>
      <c r="GER88" s="45"/>
      <c r="GES88" s="45"/>
      <c r="GET88" s="45"/>
      <c r="GEU88" s="45"/>
      <c r="GEV88" s="45"/>
      <c r="GEW88" s="45"/>
      <c r="GEX88" s="45"/>
      <c r="GEY88" s="45"/>
      <c r="GEZ88" s="45"/>
      <c r="GFA88" s="45"/>
      <c r="GFB88" s="45"/>
      <c r="GFC88" s="45"/>
      <c r="GFD88" s="45"/>
      <c r="GFE88" s="45"/>
      <c r="GFF88" s="45"/>
      <c r="GFG88" s="45"/>
      <c r="GFH88" s="45"/>
      <c r="GFI88" s="45"/>
      <c r="GFJ88" s="45"/>
      <c r="GFK88" s="45"/>
      <c r="GFL88" s="45"/>
      <c r="GFM88" s="45"/>
      <c r="GFN88" s="45"/>
      <c r="GFO88" s="45"/>
      <c r="GFP88" s="45"/>
      <c r="GFQ88" s="45"/>
      <c r="GFR88" s="45"/>
      <c r="GFS88" s="45"/>
      <c r="GFT88" s="45"/>
      <c r="GFU88" s="45"/>
      <c r="GFV88" s="45"/>
      <c r="GFW88" s="45"/>
      <c r="GFX88" s="45"/>
      <c r="GFY88" s="45"/>
      <c r="GFZ88" s="45"/>
      <c r="GGA88" s="45"/>
      <c r="GGB88" s="45"/>
      <c r="GGC88" s="45"/>
      <c r="GGD88" s="45"/>
      <c r="GGE88" s="45"/>
      <c r="GGF88" s="45"/>
      <c r="GGG88" s="45"/>
      <c r="GGH88" s="45"/>
      <c r="GGI88" s="45"/>
      <c r="GGJ88" s="45"/>
      <c r="GGK88" s="45"/>
      <c r="GGL88" s="45"/>
      <c r="GGM88" s="45"/>
      <c r="GGN88" s="45"/>
      <c r="GGO88" s="45"/>
      <c r="GGP88" s="45"/>
      <c r="GGQ88" s="45"/>
      <c r="GGR88" s="45"/>
      <c r="GGS88" s="45"/>
      <c r="GGT88" s="45"/>
      <c r="GGU88" s="45"/>
      <c r="GGV88" s="45"/>
      <c r="GGW88" s="45"/>
      <c r="GGX88" s="45"/>
      <c r="GGY88" s="45"/>
      <c r="GGZ88" s="45"/>
      <c r="GHA88" s="45"/>
      <c r="GHB88" s="45"/>
      <c r="GHC88" s="45"/>
      <c r="GHD88" s="45"/>
      <c r="GHE88" s="45"/>
      <c r="GHF88" s="45"/>
      <c r="GHG88" s="45"/>
      <c r="GHH88" s="45"/>
      <c r="GHI88" s="45"/>
      <c r="GHJ88" s="45"/>
      <c r="GHK88" s="45"/>
      <c r="GHL88" s="45"/>
      <c r="GHM88" s="45"/>
      <c r="GHN88" s="45"/>
      <c r="GHO88" s="45"/>
      <c r="GHP88" s="45"/>
      <c r="GHQ88" s="45"/>
      <c r="GHR88" s="45"/>
      <c r="GHS88" s="45"/>
      <c r="GHT88" s="45"/>
      <c r="GHU88" s="45"/>
      <c r="GHV88" s="45"/>
      <c r="GHW88" s="45"/>
      <c r="GHX88" s="45"/>
      <c r="GHY88" s="45"/>
      <c r="GHZ88" s="45"/>
      <c r="GIA88" s="45"/>
      <c r="GIB88" s="45"/>
      <c r="GIC88" s="45"/>
      <c r="GID88" s="45"/>
      <c r="GIE88" s="45"/>
      <c r="GIF88" s="45"/>
      <c r="GIG88" s="45"/>
      <c r="GIH88" s="45"/>
      <c r="GII88" s="45"/>
      <c r="GIJ88" s="45"/>
      <c r="GIK88" s="45"/>
      <c r="GIL88" s="45"/>
      <c r="GIM88" s="45"/>
      <c r="GIN88" s="45"/>
      <c r="GIO88" s="45"/>
      <c r="GIP88" s="45"/>
      <c r="GIQ88" s="45"/>
      <c r="GIR88" s="45"/>
      <c r="GIS88" s="45"/>
      <c r="GIT88" s="45"/>
      <c r="GIU88" s="45"/>
      <c r="GIV88" s="45"/>
      <c r="GIW88" s="45"/>
      <c r="GIX88" s="45"/>
      <c r="GIY88" s="45"/>
      <c r="GIZ88" s="45"/>
      <c r="GJA88" s="45"/>
      <c r="GJB88" s="45"/>
      <c r="GJC88" s="45"/>
      <c r="GJD88" s="45"/>
      <c r="GJE88" s="45"/>
      <c r="GJF88" s="45"/>
      <c r="GJG88" s="45"/>
      <c r="GJH88" s="45"/>
      <c r="GJI88" s="45"/>
      <c r="GJJ88" s="45"/>
      <c r="GJK88" s="45"/>
      <c r="GJL88" s="45"/>
      <c r="GJM88" s="45"/>
      <c r="GJN88" s="45"/>
      <c r="GJO88" s="45"/>
      <c r="GJP88" s="45"/>
      <c r="GJQ88" s="45"/>
      <c r="GJR88" s="45"/>
      <c r="GJS88" s="45"/>
      <c r="GJT88" s="45"/>
      <c r="GJU88" s="45"/>
      <c r="GJV88" s="45"/>
      <c r="GJW88" s="45"/>
      <c r="GJX88" s="45"/>
      <c r="GJY88" s="45"/>
      <c r="GJZ88" s="45"/>
      <c r="GKA88" s="45"/>
      <c r="GKB88" s="45"/>
      <c r="GKC88" s="45"/>
      <c r="GKD88" s="45"/>
      <c r="GKE88" s="45"/>
      <c r="GKF88" s="45"/>
      <c r="GKG88" s="45"/>
      <c r="GKH88" s="45"/>
      <c r="GKI88" s="45"/>
      <c r="GKJ88" s="45"/>
      <c r="GKK88" s="45"/>
      <c r="GKL88" s="45"/>
      <c r="GKM88" s="45"/>
      <c r="GKN88" s="45"/>
      <c r="GKO88" s="45"/>
      <c r="GKP88" s="45"/>
      <c r="GKQ88" s="45"/>
      <c r="GKR88" s="45"/>
      <c r="GKS88" s="45"/>
      <c r="GKT88" s="45"/>
      <c r="GKU88" s="45"/>
      <c r="GKV88" s="45"/>
      <c r="GKW88" s="45"/>
      <c r="GKX88" s="45"/>
      <c r="GKY88" s="45"/>
      <c r="GKZ88" s="45"/>
      <c r="GLA88" s="45"/>
      <c r="GLB88" s="45"/>
      <c r="GLC88" s="45"/>
      <c r="GLD88" s="45"/>
      <c r="GLE88" s="45"/>
      <c r="GLF88" s="45"/>
      <c r="GLG88" s="45"/>
      <c r="GLH88" s="45"/>
      <c r="GLI88" s="45"/>
      <c r="GLJ88" s="45"/>
      <c r="GLK88" s="45"/>
      <c r="GLL88" s="45"/>
      <c r="GLM88" s="45"/>
      <c r="GLN88" s="45"/>
      <c r="GLO88" s="45"/>
      <c r="GLP88" s="45"/>
      <c r="GLQ88" s="45"/>
      <c r="GLR88" s="45"/>
      <c r="GLS88" s="45"/>
      <c r="GLT88" s="45"/>
      <c r="GLU88" s="45"/>
      <c r="GLV88" s="45"/>
      <c r="GLW88" s="45"/>
      <c r="GLX88" s="45"/>
      <c r="GLY88" s="45"/>
      <c r="GLZ88" s="45"/>
      <c r="GMA88" s="45"/>
      <c r="GMB88" s="45"/>
      <c r="GMC88" s="45"/>
      <c r="GMD88" s="45"/>
      <c r="GME88" s="45"/>
      <c r="GMF88" s="45"/>
      <c r="GMG88" s="45"/>
      <c r="GMH88" s="45"/>
      <c r="GMI88" s="45"/>
      <c r="GMJ88" s="45"/>
      <c r="GMK88" s="45"/>
      <c r="GML88" s="45"/>
      <c r="GMM88" s="45"/>
      <c r="GMN88" s="45"/>
      <c r="GMO88" s="45"/>
      <c r="GMP88" s="45"/>
      <c r="GMQ88" s="45"/>
      <c r="GMR88" s="45"/>
      <c r="GMS88" s="45"/>
      <c r="GMT88" s="45"/>
      <c r="GMU88" s="45"/>
      <c r="GMV88" s="45"/>
      <c r="GMW88" s="45"/>
      <c r="GMX88" s="45"/>
      <c r="GMY88" s="45"/>
      <c r="GMZ88" s="45"/>
      <c r="GNA88" s="45"/>
      <c r="GNB88" s="45"/>
      <c r="GNC88" s="45"/>
      <c r="GND88" s="45"/>
      <c r="GNE88" s="45"/>
      <c r="GNF88" s="45"/>
      <c r="GNG88" s="45"/>
      <c r="GNH88" s="45"/>
      <c r="GNI88" s="45"/>
      <c r="GNJ88" s="45"/>
      <c r="GNK88" s="45"/>
      <c r="GNL88" s="45"/>
      <c r="GNM88" s="45"/>
      <c r="GNN88" s="45"/>
      <c r="GNO88" s="45"/>
      <c r="GNP88" s="45"/>
      <c r="GNQ88" s="45"/>
      <c r="GNR88" s="45"/>
      <c r="GNS88" s="45"/>
      <c r="GNT88" s="45"/>
      <c r="GNU88" s="45"/>
      <c r="GNV88" s="45"/>
      <c r="GNW88" s="45"/>
      <c r="GNX88" s="45"/>
      <c r="GNY88" s="45"/>
      <c r="GNZ88" s="45"/>
      <c r="GOA88" s="45"/>
      <c r="GOB88" s="45"/>
      <c r="GOC88" s="45"/>
      <c r="GOD88" s="45"/>
      <c r="GOE88" s="45"/>
      <c r="GOF88" s="45"/>
      <c r="GOG88" s="45"/>
      <c r="GOH88" s="45"/>
      <c r="GOI88" s="45"/>
      <c r="GOJ88" s="45"/>
      <c r="GOK88" s="45"/>
      <c r="GOL88" s="45"/>
      <c r="GOM88" s="45"/>
      <c r="GON88" s="45"/>
      <c r="GOO88" s="45"/>
      <c r="GOP88" s="45"/>
      <c r="GOQ88" s="45"/>
      <c r="GOR88" s="45"/>
      <c r="GOS88" s="45"/>
      <c r="GOT88" s="45"/>
      <c r="GOU88" s="45"/>
      <c r="GOV88" s="45"/>
      <c r="GOW88" s="45"/>
      <c r="GOX88" s="45"/>
      <c r="GOY88" s="45"/>
      <c r="GOZ88" s="45"/>
      <c r="GPA88" s="45"/>
      <c r="GPB88" s="45"/>
      <c r="GPC88" s="45"/>
      <c r="GPD88" s="45"/>
      <c r="GPE88" s="45"/>
      <c r="GPF88" s="45"/>
      <c r="GPG88" s="45"/>
      <c r="GPH88" s="45"/>
      <c r="GPI88" s="45"/>
      <c r="GPJ88" s="45"/>
      <c r="GPK88" s="45"/>
      <c r="GPL88" s="45"/>
      <c r="GPM88" s="45"/>
      <c r="GPN88" s="45"/>
      <c r="GPO88" s="45"/>
      <c r="GPP88" s="45"/>
      <c r="GPQ88" s="45"/>
      <c r="GPR88" s="45"/>
      <c r="GPS88" s="45"/>
      <c r="GPT88" s="45"/>
      <c r="GPU88" s="45"/>
      <c r="GPV88" s="45"/>
      <c r="GPW88" s="45"/>
      <c r="GPX88" s="45"/>
      <c r="GPY88" s="45"/>
      <c r="GPZ88" s="45"/>
      <c r="GQA88" s="45"/>
      <c r="GQB88" s="45"/>
      <c r="GQC88" s="45"/>
      <c r="GQD88" s="45"/>
      <c r="GQE88" s="45"/>
      <c r="GQF88" s="45"/>
      <c r="GQG88" s="45"/>
      <c r="GQH88" s="45"/>
      <c r="GQI88" s="45"/>
      <c r="GQJ88" s="45"/>
      <c r="GQK88" s="45"/>
      <c r="GQL88" s="45"/>
      <c r="GQM88" s="45"/>
      <c r="GQN88" s="45"/>
      <c r="GQO88" s="45"/>
      <c r="GQP88" s="45"/>
      <c r="GQQ88" s="45"/>
      <c r="GQR88" s="45"/>
      <c r="GQS88" s="45"/>
      <c r="GQT88" s="45"/>
      <c r="GQU88" s="45"/>
      <c r="GQV88" s="45"/>
      <c r="GQW88" s="45"/>
      <c r="GQX88" s="45"/>
      <c r="GQY88" s="45"/>
      <c r="GQZ88" s="45"/>
      <c r="GRA88" s="45"/>
      <c r="GRB88" s="45"/>
      <c r="GRC88" s="45"/>
      <c r="GRD88" s="45"/>
      <c r="GRE88" s="45"/>
      <c r="GRF88" s="45"/>
      <c r="GRG88" s="45"/>
      <c r="GRH88" s="45"/>
      <c r="GRI88" s="45"/>
      <c r="GRJ88" s="45"/>
      <c r="GRK88" s="45"/>
      <c r="GRL88" s="45"/>
      <c r="GRM88" s="45"/>
      <c r="GRN88" s="45"/>
      <c r="GRO88" s="45"/>
      <c r="GRP88" s="45"/>
      <c r="GRQ88" s="45"/>
      <c r="GRR88" s="45"/>
      <c r="GRS88" s="45"/>
      <c r="GRT88" s="45"/>
      <c r="GRU88" s="45"/>
      <c r="GRV88" s="45"/>
      <c r="GRW88" s="45"/>
      <c r="GRX88" s="45"/>
      <c r="GRY88" s="45"/>
      <c r="GRZ88" s="45"/>
      <c r="GSA88" s="45"/>
      <c r="GSB88" s="45"/>
      <c r="GSC88" s="45"/>
      <c r="GSD88" s="45"/>
      <c r="GSE88" s="45"/>
      <c r="GSF88" s="45"/>
      <c r="GSG88" s="45"/>
      <c r="GSH88" s="45"/>
      <c r="GSI88" s="45"/>
      <c r="GSJ88" s="45"/>
      <c r="GSK88" s="45"/>
      <c r="GSL88" s="45"/>
      <c r="GSM88" s="45"/>
      <c r="GSN88" s="45"/>
      <c r="GSO88" s="45"/>
      <c r="GSP88" s="45"/>
      <c r="GSQ88" s="45"/>
      <c r="GSR88" s="45"/>
      <c r="GSS88" s="45"/>
      <c r="GST88" s="45"/>
      <c r="GSU88" s="45"/>
      <c r="GSV88" s="45"/>
      <c r="GSW88" s="45"/>
      <c r="GSX88" s="45"/>
      <c r="GSY88" s="45"/>
      <c r="GSZ88" s="45"/>
      <c r="GTA88" s="45"/>
      <c r="GTB88" s="45"/>
      <c r="GTC88" s="45"/>
      <c r="GTD88" s="45"/>
      <c r="GTE88" s="45"/>
      <c r="GTF88" s="45"/>
      <c r="GTG88" s="45"/>
      <c r="GTH88" s="45"/>
      <c r="GTI88" s="45"/>
      <c r="GTJ88" s="45"/>
      <c r="GTK88" s="45"/>
      <c r="GTL88" s="45"/>
      <c r="GTM88" s="45"/>
      <c r="GTN88" s="45"/>
      <c r="GTO88" s="45"/>
      <c r="GTP88" s="45"/>
      <c r="GTQ88" s="45"/>
      <c r="GTR88" s="45"/>
      <c r="GTS88" s="45"/>
      <c r="GTT88" s="45"/>
      <c r="GTU88" s="45"/>
      <c r="GTV88" s="45"/>
      <c r="GTW88" s="45"/>
      <c r="GTX88" s="45"/>
      <c r="GTY88" s="45"/>
      <c r="GTZ88" s="45"/>
      <c r="GUA88" s="45"/>
      <c r="GUB88" s="45"/>
      <c r="GUC88" s="45"/>
      <c r="GUD88" s="45"/>
      <c r="GUE88" s="45"/>
      <c r="GUF88" s="45"/>
      <c r="GUG88" s="45"/>
      <c r="GUH88" s="45"/>
      <c r="GUI88" s="45"/>
      <c r="GUJ88" s="45"/>
      <c r="GUK88" s="45"/>
      <c r="GUL88" s="45"/>
      <c r="GUM88" s="45"/>
      <c r="GUN88" s="45"/>
      <c r="GUO88" s="45"/>
      <c r="GUP88" s="45"/>
      <c r="GUQ88" s="45"/>
      <c r="GUR88" s="45"/>
      <c r="GUS88" s="45"/>
      <c r="GUT88" s="45"/>
      <c r="GUU88" s="45"/>
      <c r="GUV88" s="45"/>
      <c r="GUW88" s="45"/>
      <c r="GUX88" s="45"/>
      <c r="GUY88" s="45"/>
      <c r="GUZ88" s="45"/>
      <c r="GVA88" s="45"/>
      <c r="GVB88" s="45"/>
      <c r="GVC88" s="45"/>
      <c r="GVD88" s="45"/>
      <c r="GVE88" s="45"/>
      <c r="GVF88" s="45"/>
      <c r="GVG88" s="45"/>
      <c r="GVH88" s="45"/>
      <c r="GVI88" s="45"/>
      <c r="GVJ88" s="45"/>
      <c r="GVK88" s="45"/>
      <c r="GVL88" s="45"/>
      <c r="GVM88" s="45"/>
      <c r="GVN88" s="45"/>
      <c r="GVO88" s="45"/>
      <c r="GVP88" s="45"/>
      <c r="GVQ88" s="45"/>
      <c r="GVR88" s="45"/>
      <c r="GVS88" s="45"/>
      <c r="GVT88" s="45"/>
      <c r="GVU88" s="45"/>
      <c r="GVV88" s="45"/>
      <c r="GVW88" s="45"/>
      <c r="GVX88" s="45"/>
      <c r="GVY88" s="45"/>
      <c r="GVZ88" s="45"/>
      <c r="GWA88" s="45"/>
      <c r="GWB88" s="45"/>
      <c r="GWC88" s="45"/>
      <c r="GWD88" s="45"/>
      <c r="GWE88" s="45"/>
      <c r="GWF88" s="45"/>
      <c r="GWG88" s="45"/>
      <c r="GWH88" s="45"/>
      <c r="GWI88" s="45"/>
      <c r="GWJ88" s="45"/>
      <c r="GWK88" s="45"/>
      <c r="GWL88" s="45"/>
      <c r="GWM88" s="45"/>
      <c r="GWN88" s="45"/>
      <c r="GWO88" s="45"/>
      <c r="GWP88" s="45"/>
      <c r="GWQ88" s="45"/>
      <c r="GWR88" s="45"/>
      <c r="GWS88" s="45"/>
      <c r="GWT88" s="45"/>
      <c r="GWU88" s="45"/>
      <c r="GWV88" s="45"/>
      <c r="GWW88" s="45"/>
      <c r="GWX88" s="45"/>
      <c r="GWY88" s="45"/>
      <c r="GWZ88" s="45"/>
      <c r="GXA88" s="45"/>
      <c r="GXB88" s="45"/>
      <c r="GXC88" s="45"/>
      <c r="GXD88" s="45"/>
      <c r="GXE88" s="45"/>
      <c r="GXF88" s="45"/>
      <c r="GXG88" s="45"/>
      <c r="GXH88" s="45"/>
      <c r="GXI88" s="45"/>
      <c r="GXJ88" s="45"/>
      <c r="GXK88" s="45"/>
      <c r="GXL88" s="45"/>
      <c r="GXM88" s="45"/>
      <c r="GXN88" s="45"/>
      <c r="GXO88" s="45"/>
      <c r="GXP88" s="45"/>
      <c r="GXQ88" s="45"/>
      <c r="GXR88" s="45"/>
      <c r="GXS88" s="45"/>
      <c r="GXT88" s="45"/>
      <c r="GXU88" s="45"/>
      <c r="GXV88" s="45"/>
      <c r="GXW88" s="45"/>
      <c r="GXX88" s="45"/>
      <c r="GXY88" s="45"/>
      <c r="GXZ88" s="45"/>
      <c r="GYA88" s="45"/>
      <c r="GYB88" s="45"/>
      <c r="GYC88" s="45"/>
      <c r="GYD88" s="45"/>
      <c r="GYE88" s="45"/>
      <c r="GYF88" s="45"/>
      <c r="GYG88" s="45"/>
      <c r="GYH88" s="45"/>
      <c r="GYI88" s="45"/>
      <c r="GYJ88" s="45"/>
      <c r="GYK88" s="45"/>
      <c r="GYL88" s="45"/>
      <c r="GYM88" s="45"/>
      <c r="GYN88" s="45"/>
      <c r="GYO88" s="45"/>
      <c r="GYP88" s="45"/>
      <c r="GYQ88" s="45"/>
      <c r="GYR88" s="45"/>
      <c r="GYS88" s="45"/>
      <c r="GYT88" s="45"/>
      <c r="GYU88" s="45"/>
      <c r="GYV88" s="45"/>
      <c r="GYW88" s="45"/>
      <c r="GYX88" s="45"/>
      <c r="GYY88" s="45"/>
      <c r="GYZ88" s="45"/>
      <c r="GZA88" s="45"/>
      <c r="GZB88" s="45"/>
      <c r="GZC88" s="45"/>
      <c r="GZD88" s="45"/>
      <c r="GZE88" s="45"/>
      <c r="GZF88" s="45"/>
      <c r="GZG88" s="45"/>
      <c r="GZH88" s="45"/>
      <c r="GZI88" s="45"/>
      <c r="GZJ88" s="45"/>
      <c r="GZK88" s="45"/>
      <c r="GZL88" s="45"/>
      <c r="GZM88" s="45"/>
      <c r="GZN88" s="45"/>
      <c r="GZO88" s="45"/>
      <c r="GZP88" s="45"/>
      <c r="GZQ88" s="45"/>
      <c r="GZR88" s="45"/>
      <c r="GZS88" s="45"/>
      <c r="GZT88" s="45"/>
      <c r="GZU88" s="45"/>
      <c r="GZV88" s="45"/>
      <c r="GZW88" s="45"/>
      <c r="GZX88" s="45"/>
      <c r="GZY88" s="45"/>
      <c r="GZZ88" s="45"/>
      <c r="HAA88" s="45"/>
      <c r="HAB88" s="45"/>
      <c r="HAC88" s="45"/>
      <c r="HAD88" s="45"/>
      <c r="HAE88" s="45"/>
      <c r="HAF88" s="45"/>
      <c r="HAG88" s="45"/>
      <c r="HAH88" s="45"/>
      <c r="HAI88" s="45"/>
      <c r="HAJ88" s="45"/>
      <c r="HAK88" s="45"/>
      <c r="HAL88" s="45"/>
      <c r="HAM88" s="45"/>
      <c r="HAN88" s="45"/>
      <c r="HAO88" s="45"/>
      <c r="HAP88" s="45"/>
      <c r="HAQ88" s="45"/>
      <c r="HAR88" s="45"/>
      <c r="HAS88" s="45"/>
      <c r="HAT88" s="45"/>
      <c r="HAU88" s="45"/>
      <c r="HAV88" s="45"/>
      <c r="HAW88" s="45"/>
      <c r="HAX88" s="45"/>
      <c r="HAY88" s="45"/>
      <c r="HAZ88" s="45"/>
      <c r="HBA88" s="45"/>
      <c r="HBB88" s="45"/>
      <c r="HBC88" s="45"/>
      <c r="HBD88" s="45"/>
      <c r="HBE88" s="45"/>
      <c r="HBF88" s="45"/>
      <c r="HBG88" s="45"/>
      <c r="HBH88" s="45"/>
      <c r="HBI88" s="45"/>
      <c r="HBJ88" s="45"/>
      <c r="HBK88" s="45"/>
      <c r="HBL88" s="45"/>
      <c r="HBM88" s="45"/>
      <c r="HBN88" s="45"/>
      <c r="HBO88" s="45"/>
      <c r="HBP88" s="45"/>
      <c r="HBQ88" s="45"/>
      <c r="HBR88" s="45"/>
      <c r="HBS88" s="45"/>
      <c r="HBT88" s="45"/>
      <c r="HBU88" s="45"/>
      <c r="HBV88" s="45"/>
      <c r="HBW88" s="45"/>
      <c r="HBX88" s="45"/>
      <c r="HBY88" s="45"/>
      <c r="HBZ88" s="45"/>
      <c r="HCA88" s="45"/>
      <c r="HCB88" s="45"/>
      <c r="HCC88" s="45"/>
      <c r="HCD88" s="45"/>
      <c r="HCE88" s="45"/>
      <c r="HCF88" s="45"/>
      <c r="HCG88" s="45"/>
      <c r="HCH88" s="45"/>
      <c r="HCI88" s="45"/>
      <c r="HCJ88" s="45"/>
      <c r="HCK88" s="45"/>
      <c r="HCL88" s="45"/>
      <c r="HCM88" s="45"/>
      <c r="HCN88" s="45"/>
      <c r="HCO88" s="45"/>
      <c r="HCP88" s="45"/>
      <c r="HCQ88" s="45"/>
      <c r="HCR88" s="45"/>
      <c r="HCS88" s="45"/>
      <c r="HCT88" s="45"/>
      <c r="HCU88" s="45"/>
      <c r="HCV88" s="45"/>
      <c r="HCW88" s="45"/>
      <c r="HCX88" s="45"/>
      <c r="HCY88" s="45"/>
      <c r="HCZ88" s="45"/>
      <c r="HDA88" s="45"/>
      <c r="HDB88" s="45"/>
      <c r="HDC88" s="45"/>
      <c r="HDD88" s="45"/>
      <c r="HDE88" s="45"/>
      <c r="HDF88" s="45"/>
      <c r="HDG88" s="45"/>
      <c r="HDH88" s="45"/>
      <c r="HDI88" s="45"/>
      <c r="HDJ88" s="45"/>
      <c r="HDK88" s="45"/>
      <c r="HDL88" s="45"/>
      <c r="HDM88" s="45"/>
      <c r="HDN88" s="45"/>
      <c r="HDO88" s="45"/>
      <c r="HDP88" s="45"/>
      <c r="HDQ88" s="45"/>
      <c r="HDR88" s="45"/>
      <c r="HDS88" s="45"/>
      <c r="HDT88" s="45"/>
      <c r="HDU88" s="45"/>
      <c r="HDV88" s="45"/>
      <c r="HDW88" s="45"/>
      <c r="HDX88" s="45"/>
      <c r="HDY88" s="45"/>
      <c r="HDZ88" s="45"/>
      <c r="HEA88" s="45"/>
      <c r="HEB88" s="45"/>
      <c r="HEC88" s="45"/>
      <c r="HED88" s="45"/>
      <c r="HEE88" s="45"/>
      <c r="HEF88" s="45"/>
      <c r="HEG88" s="45"/>
      <c r="HEH88" s="45"/>
      <c r="HEI88" s="45"/>
      <c r="HEJ88" s="45"/>
      <c r="HEK88" s="45"/>
      <c r="HEL88" s="45"/>
      <c r="HEM88" s="45"/>
      <c r="HEN88" s="45"/>
      <c r="HEO88" s="45"/>
      <c r="HEP88" s="45"/>
      <c r="HEQ88" s="45"/>
      <c r="HER88" s="45"/>
      <c r="HES88" s="45"/>
      <c r="HET88" s="45"/>
      <c r="HEU88" s="45"/>
      <c r="HEV88" s="45"/>
      <c r="HEW88" s="45"/>
      <c r="HEX88" s="45"/>
      <c r="HEY88" s="45"/>
      <c r="HEZ88" s="45"/>
      <c r="HFA88" s="45"/>
      <c r="HFB88" s="45"/>
      <c r="HFC88" s="45"/>
      <c r="HFD88" s="45"/>
      <c r="HFE88" s="45"/>
      <c r="HFF88" s="45"/>
      <c r="HFG88" s="45"/>
      <c r="HFH88" s="45"/>
      <c r="HFI88" s="45"/>
      <c r="HFJ88" s="45"/>
      <c r="HFK88" s="45"/>
      <c r="HFL88" s="45"/>
      <c r="HFM88" s="45"/>
      <c r="HFN88" s="45"/>
      <c r="HFO88" s="45"/>
      <c r="HFP88" s="45"/>
      <c r="HFQ88" s="45"/>
      <c r="HFR88" s="45"/>
      <c r="HFS88" s="45"/>
      <c r="HFT88" s="45"/>
      <c r="HFU88" s="45"/>
      <c r="HFV88" s="45"/>
      <c r="HFW88" s="45"/>
      <c r="HFX88" s="45"/>
      <c r="HFY88" s="45"/>
      <c r="HFZ88" s="45"/>
      <c r="HGA88" s="45"/>
      <c r="HGB88" s="45"/>
      <c r="HGC88" s="45"/>
      <c r="HGD88" s="45"/>
      <c r="HGE88" s="45"/>
      <c r="HGF88" s="45"/>
      <c r="HGG88" s="45"/>
      <c r="HGH88" s="45"/>
      <c r="HGI88" s="45"/>
      <c r="HGJ88" s="45"/>
      <c r="HGK88" s="45"/>
      <c r="HGL88" s="45"/>
      <c r="HGM88" s="45"/>
      <c r="HGN88" s="45"/>
      <c r="HGO88" s="45"/>
      <c r="HGP88" s="45"/>
      <c r="HGQ88" s="45"/>
      <c r="HGR88" s="45"/>
      <c r="HGS88" s="45"/>
      <c r="HGT88" s="45"/>
      <c r="HGU88" s="45"/>
      <c r="HGV88" s="45"/>
      <c r="HGW88" s="45"/>
      <c r="HGX88" s="45"/>
      <c r="HGY88" s="45"/>
      <c r="HGZ88" s="45"/>
      <c r="HHA88" s="45"/>
      <c r="HHB88" s="45"/>
      <c r="HHC88" s="45"/>
      <c r="HHD88" s="45"/>
      <c r="HHE88" s="45"/>
      <c r="HHF88" s="45"/>
      <c r="HHG88" s="45"/>
      <c r="HHH88" s="45"/>
      <c r="HHI88" s="45"/>
      <c r="HHJ88" s="45"/>
      <c r="HHK88" s="45"/>
      <c r="HHL88" s="45"/>
      <c r="HHM88" s="45"/>
      <c r="HHN88" s="45"/>
      <c r="HHO88" s="45"/>
      <c r="HHP88" s="45"/>
      <c r="HHQ88" s="45"/>
      <c r="HHR88" s="45"/>
      <c r="HHS88" s="45"/>
      <c r="HHT88" s="45"/>
      <c r="HHU88" s="45"/>
      <c r="HHV88" s="45"/>
      <c r="HHW88" s="45"/>
      <c r="HHX88" s="45"/>
      <c r="HHY88" s="45"/>
      <c r="HHZ88" s="45"/>
      <c r="HIA88" s="45"/>
      <c r="HIB88" s="45"/>
      <c r="HIC88" s="45"/>
      <c r="HID88" s="45"/>
      <c r="HIE88" s="45"/>
      <c r="HIF88" s="45"/>
      <c r="HIG88" s="45"/>
      <c r="HIH88" s="45"/>
      <c r="HII88" s="45"/>
      <c r="HIJ88" s="45"/>
      <c r="HIK88" s="45"/>
      <c r="HIL88" s="45"/>
      <c r="HIM88" s="45"/>
      <c r="HIN88" s="45"/>
      <c r="HIO88" s="45"/>
      <c r="HIP88" s="45"/>
      <c r="HIQ88" s="45"/>
      <c r="HIR88" s="45"/>
      <c r="HIS88" s="45"/>
      <c r="HIT88" s="45"/>
      <c r="HIU88" s="45"/>
      <c r="HIV88" s="45"/>
      <c r="HIW88" s="45"/>
      <c r="HIX88" s="45"/>
      <c r="HIY88" s="45"/>
      <c r="HIZ88" s="45"/>
      <c r="HJA88" s="45"/>
      <c r="HJB88" s="45"/>
      <c r="HJC88" s="45"/>
      <c r="HJD88" s="45"/>
      <c r="HJE88" s="45"/>
      <c r="HJF88" s="45"/>
      <c r="HJG88" s="45"/>
      <c r="HJH88" s="45"/>
      <c r="HJI88" s="45"/>
      <c r="HJJ88" s="45"/>
      <c r="HJK88" s="45"/>
      <c r="HJL88" s="45"/>
      <c r="HJM88" s="45"/>
      <c r="HJN88" s="45"/>
      <c r="HJO88" s="45"/>
      <c r="HJP88" s="45"/>
      <c r="HJQ88" s="45"/>
      <c r="HJR88" s="45"/>
      <c r="HJS88" s="45"/>
      <c r="HJT88" s="45"/>
      <c r="HJU88" s="45"/>
      <c r="HJV88" s="45"/>
      <c r="HJW88" s="45"/>
      <c r="HJX88" s="45"/>
      <c r="HJY88" s="45"/>
      <c r="HJZ88" s="45"/>
      <c r="HKA88" s="45"/>
      <c r="HKB88" s="45"/>
      <c r="HKC88" s="45"/>
      <c r="HKD88" s="45"/>
      <c r="HKE88" s="45"/>
      <c r="HKF88" s="45"/>
      <c r="HKG88" s="45"/>
      <c r="HKH88" s="45"/>
      <c r="HKI88" s="45"/>
      <c r="HKJ88" s="45"/>
      <c r="HKK88" s="45"/>
      <c r="HKL88" s="45"/>
      <c r="HKM88" s="45"/>
      <c r="HKN88" s="45"/>
      <c r="HKO88" s="45"/>
      <c r="HKP88" s="45"/>
      <c r="HKQ88" s="45"/>
      <c r="HKR88" s="45"/>
      <c r="HKS88" s="45"/>
      <c r="HKT88" s="45"/>
      <c r="HKU88" s="45"/>
      <c r="HKV88" s="45"/>
      <c r="HKW88" s="45"/>
      <c r="HKX88" s="45"/>
      <c r="HKY88" s="45"/>
      <c r="HKZ88" s="45"/>
      <c r="HLA88" s="45"/>
      <c r="HLB88" s="45"/>
      <c r="HLC88" s="45"/>
      <c r="HLD88" s="45"/>
      <c r="HLE88" s="45"/>
      <c r="HLF88" s="45"/>
      <c r="HLG88" s="45"/>
      <c r="HLH88" s="45"/>
      <c r="HLI88" s="45"/>
      <c r="HLJ88" s="45"/>
      <c r="HLK88" s="45"/>
      <c r="HLL88" s="45"/>
      <c r="HLM88" s="45"/>
      <c r="HLN88" s="45"/>
      <c r="HLO88" s="45"/>
      <c r="HLP88" s="45"/>
      <c r="HLQ88" s="45"/>
      <c r="HLR88" s="45"/>
      <c r="HLS88" s="45"/>
      <c r="HLT88" s="45"/>
      <c r="HLU88" s="45"/>
      <c r="HLV88" s="45"/>
      <c r="HLW88" s="45"/>
      <c r="HLX88" s="45"/>
      <c r="HLY88" s="45"/>
      <c r="HLZ88" s="45"/>
      <c r="HMA88" s="45"/>
      <c r="HMB88" s="45"/>
      <c r="HMC88" s="45"/>
      <c r="HMD88" s="45"/>
      <c r="HME88" s="45"/>
      <c r="HMF88" s="45"/>
      <c r="HMG88" s="45"/>
      <c r="HMH88" s="45"/>
      <c r="HMI88" s="45"/>
      <c r="HMJ88" s="45"/>
      <c r="HMK88" s="45"/>
      <c r="HML88" s="45"/>
      <c r="HMM88" s="45"/>
      <c r="HMN88" s="45"/>
      <c r="HMO88" s="45"/>
      <c r="HMP88" s="45"/>
      <c r="HMQ88" s="45"/>
      <c r="HMR88" s="45"/>
      <c r="HMS88" s="45"/>
      <c r="HMT88" s="45"/>
      <c r="HMU88" s="45"/>
      <c r="HMV88" s="45"/>
      <c r="HMW88" s="45"/>
      <c r="HMX88" s="45"/>
      <c r="HMY88" s="45"/>
      <c r="HMZ88" s="45"/>
      <c r="HNA88" s="45"/>
      <c r="HNB88" s="45"/>
      <c r="HNC88" s="45"/>
      <c r="HND88" s="45"/>
      <c r="HNE88" s="45"/>
      <c r="HNF88" s="45"/>
      <c r="HNG88" s="45"/>
      <c r="HNH88" s="45"/>
      <c r="HNI88" s="45"/>
      <c r="HNJ88" s="45"/>
      <c r="HNK88" s="45"/>
      <c r="HNL88" s="45"/>
      <c r="HNM88" s="45"/>
      <c r="HNN88" s="45"/>
      <c r="HNO88" s="45"/>
      <c r="HNP88" s="45"/>
      <c r="HNQ88" s="45"/>
      <c r="HNR88" s="45"/>
      <c r="HNS88" s="45"/>
      <c r="HNT88" s="45"/>
      <c r="HNU88" s="45"/>
      <c r="HNV88" s="45"/>
      <c r="HNW88" s="45"/>
      <c r="HNX88" s="45"/>
      <c r="HNY88" s="45"/>
      <c r="HNZ88" s="45"/>
      <c r="HOA88" s="45"/>
      <c r="HOB88" s="45"/>
      <c r="HOC88" s="45"/>
      <c r="HOD88" s="45"/>
      <c r="HOE88" s="45"/>
      <c r="HOF88" s="45"/>
      <c r="HOG88" s="45"/>
      <c r="HOH88" s="45"/>
      <c r="HOI88" s="45"/>
      <c r="HOJ88" s="45"/>
      <c r="HOK88" s="45"/>
      <c r="HOL88" s="45"/>
      <c r="HOM88" s="45"/>
      <c r="HON88" s="45"/>
      <c r="HOO88" s="45"/>
      <c r="HOP88" s="45"/>
      <c r="HOQ88" s="45"/>
      <c r="HOR88" s="45"/>
      <c r="HOS88" s="45"/>
      <c r="HOT88" s="45"/>
      <c r="HOU88" s="45"/>
      <c r="HOV88" s="45"/>
      <c r="HOW88" s="45"/>
      <c r="HOX88" s="45"/>
      <c r="HOY88" s="45"/>
      <c r="HOZ88" s="45"/>
      <c r="HPA88" s="45"/>
      <c r="HPB88" s="45"/>
      <c r="HPC88" s="45"/>
      <c r="HPD88" s="45"/>
      <c r="HPE88" s="45"/>
      <c r="HPF88" s="45"/>
      <c r="HPG88" s="45"/>
      <c r="HPH88" s="45"/>
      <c r="HPI88" s="45"/>
      <c r="HPJ88" s="45"/>
      <c r="HPK88" s="45"/>
      <c r="HPL88" s="45"/>
      <c r="HPM88" s="45"/>
      <c r="HPN88" s="45"/>
      <c r="HPO88" s="45"/>
      <c r="HPP88" s="45"/>
      <c r="HPQ88" s="45"/>
      <c r="HPR88" s="45"/>
      <c r="HPS88" s="45"/>
      <c r="HPT88" s="45"/>
      <c r="HPU88" s="45"/>
      <c r="HPV88" s="45"/>
      <c r="HPW88" s="45"/>
      <c r="HPX88" s="45"/>
      <c r="HPY88" s="45"/>
      <c r="HPZ88" s="45"/>
      <c r="HQA88" s="45"/>
      <c r="HQB88" s="45"/>
      <c r="HQC88" s="45"/>
      <c r="HQD88" s="45"/>
      <c r="HQE88" s="45"/>
      <c r="HQF88" s="45"/>
      <c r="HQG88" s="45"/>
      <c r="HQH88" s="45"/>
      <c r="HQI88" s="45"/>
      <c r="HQJ88" s="45"/>
      <c r="HQK88" s="45"/>
      <c r="HQL88" s="45"/>
      <c r="HQM88" s="45"/>
      <c r="HQN88" s="45"/>
      <c r="HQO88" s="45"/>
      <c r="HQP88" s="45"/>
      <c r="HQQ88" s="45"/>
      <c r="HQR88" s="45"/>
      <c r="HQS88" s="45"/>
      <c r="HQT88" s="45"/>
      <c r="HQU88" s="45"/>
      <c r="HQV88" s="45"/>
      <c r="HQW88" s="45"/>
      <c r="HQX88" s="45"/>
      <c r="HQY88" s="45"/>
      <c r="HQZ88" s="45"/>
      <c r="HRA88" s="45"/>
      <c r="HRB88" s="45"/>
      <c r="HRC88" s="45"/>
      <c r="HRD88" s="45"/>
      <c r="HRE88" s="45"/>
      <c r="HRF88" s="45"/>
      <c r="HRG88" s="45"/>
      <c r="HRH88" s="45"/>
      <c r="HRI88" s="45"/>
      <c r="HRJ88" s="45"/>
      <c r="HRK88" s="45"/>
      <c r="HRL88" s="45"/>
      <c r="HRM88" s="45"/>
      <c r="HRN88" s="45"/>
      <c r="HRO88" s="45"/>
      <c r="HRP88" s="45"/>
      <c r="HRQ88" s="45"/>
      <c r="HRR88" s="45"/>
      <c r="HRS88" s="45"/>
      <c r="HRT88" s="45"/>
      <c r="HRU88" s="45"/>
      <c r="HRV88" s="45"/>
      <c r="HRW88" s="45"/>
      <c r="HRX88" s="45"/>
      <c r="HRY88" s="45"/>
      <c r="HRZ88" s="45"/>
      <c r="HSA88" s="45"/>
      <c r="HSB88" s="45"/>
      <c r="HSC88" s="45"/>
      <c r="HSD88" s="45"/>
      <c r="HSE88" s="45"/>
      <c r="HSF88" s="45"/>
      <c r="HSG88" s="45"/>
      <c r="HSH88" s="45"/>
      <c r="HSI88" s="45"/>
      <c r="HSJ88" s="45"/>
      <c r="HSK88" s="45"/>
      <c r="HSL88" s="45"/>
      <c r="HSM88" s="45"/>
      <c r="HSN88" s="45"/>
      <c r="HSO88" s="45"/>
      <c r="HSP88" s="45"/>
      <c r="HSQ88" s="45"/>
      <c r="HSR88" s="45"/>
      <c r="HSS88" s="45"/>
      <c r="HST88" s="45"/>
      <c r="HSU88" s="45"/>
      <c r="HSV88" s="45"/>
      <c r="HSW88" s="45"/>
      <c r="HSX88" s="45"/>
      <c r="HSY88" s="45"/>
      <c r="HSZ88" s="45"/>
      <c r="HTA88" s="45"/>
      <c r="HTB88" s="45"/>
      <c r="HTC88" s="45"/>
      <c r="HTD88" s="45"/>
      <c r="HTE88" s="45"/>
      <c r="HTF88" s="45"/>
      <c r="HTG88" s="45"/>
      <c r="HTH88" s="45"/>
      <c r="HTI88" s="45"/>
      <c r="HTJ88" s="45"/>
      <c r="HTK88" s="45"/>
      <c r="HTL88" s="45"/>
      <c r="HTM88" s="45"/>
      <c r="HTN88" s="45"/>
      <c r="HTO88" s="45"/>
      <c r="HTP88" s="45"/>
      <c r="HTQ88" s="45"/>
      <c r="HTR88" s="45"/>
      <c r="HTS88" s="45"/>
      <c r="HTT88" s="45"/>
      <c r="HTU88" s="45"/>
      <c r="HTV88" s="45"/>
      <c r="HTW88" s="45"/>
      <c r="HTX88" s="45"/>
      <c r="HTY88" s="45"/>
      <c r="HTZ88" s="45"/>
      <c r="HUA88" s="45"/>
      <c r="HUB88" s="45"/>
      <c r="HUC88" s="45"/>
      <c r="HUD88" s="45"/>
      <c r="HUE88" s="45"/>
      <c r="HUF88" s="45"/>
      <c r="HUG88" s="45"/>
      <c r="HUH88" s="45"/>
      <c r="HUI88" s="45"/>
      <c r="HUJ88" s="45"/>
      <c r="HUK88" s="45"/>
      <c r="HUL88" s="45"/>
      <c r="HUM88" s="45"/>
      <c r="HUN88" s="45"/>
      <c r="HUO88" s="45"/>
      <c r="HUP88" s="45"/>
      <c r="HUQ88" s="45"/>
      <c r="HUR88" s="45"/>
      <c r="HUS88" s="45"/>
      <c r="HUT88" s="45"/>
      <c r="HUU88" s="45"/>
      <c r="HUV88" s="45"/>
      <c r="HUW88" s="45"/>
      <c r="HUX88" s="45"/>
      <c r="HUY88" s="45"/>
      <c r="HUZ88" s="45"/>
      <c r="HVA88" s="45"/>
      <c r="HVB88" s="45"/>
      <c r="HVC88" s="45"/>
      <c r="HVD88" s="45"/>
      <c r="HVE88" s="45"/>
      <c r="HVF88" s="45"/>
      <c r="HVG88" s="45"/>
      <c r="HVH88" s="45"/>
      <c r="HVI88" s="45"/>
      <c r="HVJ88" s="45"/>
      <c r="HVK88" s="45"/>
      <c r="HVL88" s="45"/>
      <c r="HVM88" s="45"/>
      <c r="HVN88" s="45"/>
      <c r="HVO88" s="45"/>
      <c r="HVP88" s="45"/>
      <c r="HVQ88" s="45"/>
      <c r="HVR88" s="45"/>
      <c r="HVS88" s="45"/>
      <c r="HVT88" s="45"/>
      <c r="HVU88" s="45"/>
      <c r="HVV88" s="45"/>
      <c r="HVW88" s="45"/>
      <c r="HVX88" s="45"/>
      <c r="HVY88" s="45"/>
      <c r="HVZ88" s="45"/>
      <c r="HWA88" s="45"/>
      <c r="HWB88" s="45"/>
      <c r="HWC88" s="45"/>
      <c r="HWD88" s="45"/>
      <c r="HWE88" s="45"/>
      <c r="HWF88" s="45"/>
      <c r="HWG88" s="45"/>
      <c r="HWH88" s="45"/>
      <c r="HWI88" s="45"/>
      <c r="HWJ88" s="45"/>
      <c r="HWK88" s="45"/>
      <c r="HWL88" s="45"/>
      <c r="HWM88" s="45"/>
      <c r="HWN88" s="45"/>
      <c r="HWO88" s="45"/>
      <c r="HWP88" s="45"/>
      <c r="HWQ88" s="45"/>
      <c r="HWR88" s="45"/>
      <c r="HWS88" s="45"/>
      <c r="HWT88" s="45"/>
      <c r="HWU88" s="45"/>
      <c r="HWV88" s="45"/>
      <c r="HWW88" s="45"/>
      <c r="HWX88" s="45"/>
      <c r="HWY88" s="45"/>
      <c r="HWZ88" s="45"/>
      <c r="HXA88" s="45"/>
      <c r="HXB88" s="45"/>
      <c r="HXC88" s="45"/>
      <c r="HXD88" s="45"/>
      <c r="HXE88" s="45"/>
      <c r="HXF88" s="45"/>
      <c r="HXG88" s="45"/>
      <c r="HXH88" s="45"/>
      <c r="HXI88" s="45"/>
      <c r="HXJ88" s="45"/>
      <c r="HXK88" s="45"/>
      <c r="HXL88" s="45"/>
      <c r="HXM88" s="45"/>
      <c r="HXN88" s="45"/>
      <c r="HXO88" s="45"/>
      <c r="HXP88" s="45"/>
      <c r="HXQ88" s="45"/>
      <c r="HXR88" s="45"/>
      <c r="HXS88" s="45"/>
      <c r="HXT88" s="45"/>
      <c r="HXU88" s="45"/>
      <c r="HXV88" s="45"/>
      <c r="HXW88" s="45"/>
      <c r="HXX88" s="45"/>
      <c r="HXY88" s="45"/>
      <c r="HXZ88" s="45"/>
      <c r="HYA88" s="45"/>
      <c r="HYB88" s="45"/>
      <c r="HYC88" s="45"/>
      <c r="HYD88" s="45"/>
      <c r="HYE88" s="45"/>
      <c r="HYF88" s="45"/>
      <c r="HYG88" s="45"/>
      <c r="HYH88" s="45"/>
      <c r="HYI88" s="45"/>
      <c r="HYJ88" s="45"/>
      <c r="HYK88" s="45"/>
      <c r="HYL88" s="45"/>
      <c r="HYM88" s="45"/>
      <c r="HYN88" s="45"/>
      <c r="HYO88" s="45"/>
      <c r="HYP88" s="45"/>
      <c r="HYQ88" s="45"/>
      <c r="HYR88" s="45"/>
      <c r="HYS88" s="45"/>
      <c r="HYT88" s="45"/>
      <c r="HYU88" s="45"/>
      <c r="HYV88" s="45"/>
      <c r="HYW88" s="45"/>
      <c r="HYX88" s="45"/>
      <c r="HYY88" s="45"/>
      <c r="HYZ88" s="45"/>
      <c r="HZA88" s="45"/>
      <c r="HZB88" s="45"/>
      <c r="HZC88" s="45"/>
      <c r="HZD88" s="45"/>
      <c r="HZE88" s="45"/>
      <c r="HZF88" s="45"/>
      <c r="HZG88" s="45"/>
      <c r="HZH88" s="45"/>
      <c r="HZI88" s="45"/>
      <c r="HZJ88" s="45"/>
      <c r="HZK88" s="45"/>
      <c r="HZL88" s="45"/>
      <c r="HZM88" s="45"/>
      <c r="HZN88" s="45"/>
      <c r="HZO88" s="45"/>
      <c r="HZP88" s="45"/>
      <c r="HZQ88" s="45"/>
      <c r="HZR88" s="45"/>
      <c r="HZS88" s="45"/>
      <c r="HZT88" s="45"/>
      <c r="HZU88" s="45"/>
      <c r="HZV88" s="45"/>
      <c r="HZW88" s="45"/>
      <c r="HZX88" s="45"/>
      <c r="HZY88" s="45"/>
      <c r="HZZ88" s="45"/>
      <c r="IAA88" s="45"/>
      <c r="IAB88" s="45"/>
      <c r="IAC88" s="45"/>
      <c r="IAD88" s="45"/>
      <c r="IAE88" s="45"/>
      <c r="IAF88" s="45"/>
      <c r="IAG88" s="45"/>
      <c r="IAH88" s="45"/>
      <c r="IAI88" s="45"/>
      <c r="IAJ88" s="45"/>
      <c r="IAK88" s="45"/>
      <c r="IAL88" s="45"/>
      <c r="IAM88" s="45"/>
      <c r="IAN88" s="45"/>
      <c r="IAO88" s="45"/>
      <c r="IAP88" s="45"/>
      <c r="IAQ88" s="45"/>
      <c r="IAR88" s="45"/>
      <c r="IAS88" s="45"/>
      <c r="IAT88" s="45"/>
      <c r="IAU88" s="45"/>
      <c r="IAV88" s="45"/>
      <c r="IAW88" s="45"/>
      <c r="IAX88" s="45"/>
      <c r="IAY88" s="45"/>
      <c r="IAZ88" s="45"/>
      <c r="IBA88" s="45"/>
      <c r="IBB88" s="45"/>
      <c r="IBC88" s="45"/>
      <c r="IBD88" s="45"/>
      <c r="IBE88" s="45"/>
      <c r="IBF88" s="45"/>
      <c r="IBG88" s="45"/>
      <c r="IBH88" s="45"/>
      <c r="IBI88" s="45"/>
      <c r="IBJ88" s="45"/>
      <c r="IBK88" s="45"/>
      <c r="IBL88" s="45"/>
      <c r="IBM88" s="45"/>
      <c r="IBN88" s="45"/>
      <c r="IBO88" s="45"/>
      <c r="IBP88" s="45"/>
      <c r="IBQ88" s="45"/>
      <c r="IBR88" s="45"/>
      <c r="IBS88" s="45"/>
      <c r="IBT88" s="45"/>
      <c r="IBU88" s="45"/>
      <c r="IBV88" s="45"/>
      <c r="IBW88" s="45"/>
      <c r="IBX88" s="45"/>
      <c r="IBY88" s="45"/>
      <c r="IBZ88" s="45"/>
      <c r="ICA88" s="45"/>
      <c r="ICB88" s="45"/>
      <c r="ICC88" s="45"/>
      <c r="ICD88" s="45"/>
      <c r="ICE88" s="45"/>
      <c r="ICF88" s="45"/>
      <c r="ICG88" s="45"/>
      <c r="ICH88" s="45"/>
      <c r="ICI88" s="45"/>
      <c r="ICJ88" s="45"/>
      <c r="ICK88" s="45"/>
      <c r="ICL88" s="45"/>
      <c r="ICM88" s="45"/>
      <c r="ICN88" s="45"/>
      <c r="ICO88" s="45"/>
      <c r="ICP88" s="45"/>
      <c r="ICQ88" s="45"/>
      <c r="ICR88" s="45"/>
      <c r="ICS88" s="45"/>
      <c r="ICT88" s="45"/>
      <c r="ICU88" s="45"/>
      <c r="ICV88" s="45"/>
      <c r="ICW88" s="45"/>
      <c r="ICX88" s="45"/>
      <c r="ICY88" s="45"/>
      <c r="ICZ88" s="45"/>
      <c r="IDA88" s="45"/>
      <c r="IDB88" s="45"/>
      <c r="IDC88" s="45"/>
      <c r="IDD88" s="45"/>
      <c r="IDE88" s="45"/>
      <c r="IDF88" s="45"/>
      <c r="IDG88" s="45"/>
      <c r="IDH88" s="45"/>
      <c r="IDI88" s="45"/>
      <c r="IDJ88" s="45"/>
      <c r="IDK88" s="45"/>
      <c r="IDL88" s="45"/>
      <c r="IDM88" s="45"/>
      <c r="IDN88" s="45"/>
      <c r="IDO88" s="45"/>
      <c r="IDP88" s="45"/>
      <c r="IDQ88" s="45"/>
      <c r="IDR88" s="45"/>
      <c r="IDS88" s="45"/>
      <c r="IDT88" s="45"/>
      <c r="IDU88" s="45"/>
      <c r="IDV88" s="45"/>
      <c r="IDW88" s="45"/>
      <c r="IDX88" s="45"/>
      <c r="IDY88" s="45"/>
      <c r="IDZ88" s="45"/>
      <c r="IEA88" s="45"/>
      <c r="IEB88" s="45"/>
      <c r="IEC88" s="45"/>
      <c r="IED88" s="45"/>
      <c r="IEE88" s="45"/>
      <c r="IEF88" s="45"/>
      <c r="IEG88" s="45"/>
      <c r="IEH88" s="45"/>
      <c r="IEI88" s="45"/>
      <c r="IEJ88" s="45"/>
      <c r="IEK88" s="45"/>
      <c r="IEL88" s="45"/>
      <c r="IEM88" s="45"/>
      <c r="IEN88" s="45"/>
      <c r="IEO88" s="45"/>
      <c r="IEP88" s="45"/>
      <c r="IEQ88" s="45"/>
      <c r="IER88" s="45"/>
      <c r="IES88" s="45"/>
      <c r="IET88" s="45"/>
      <c r="IEU88" s="45"/>
      <c r="IEV88" s="45"/>
      <c r="IEW88" s="45"/>
      <c r="IEX88" s="45"/>
      <c r="IEY88" s="45"/>
      <c r="IEZ88" s="45"/>
      <c r="IFA88" s="45"/>
      <c r="IFB88" s="45"/>
      <c r="IFC88" s="45"/>
      <c r="IFD88" s="45"/>
      <c r="IFE88" s="45"/>
      <c r="IFF88" s="45"/>
      <c r="IFG88" s="45"/>
      <c r="IFH88" s="45"/>
      <c r="IFI88" s="45"/>
      <c r="IFJ88" s="45"/>
      <c r="IFK88" s="45"/>
      <c r="IFL88" s="45"/>
      <c r="IFM88" s="45"/>
      <c r="IFN88" s="45"/>
      <c r="IFO88" s="45"/>
      <c r="IFP88" s="45"/>
      <c r="IFQ88" s="45"/>
      <c r="IFR88" s="45"/>
      <c r="IFS88" s="45"/>
      <c r="IFT88" s="45"/>
      <c r="IFU88" s="45"/>
      <c r="IFV88" s="45"/>
      <c r="IFW88" s="45"/>
      <c r="IFX88" s="45"/>
      <c r="IFY88" s="45"/>
      <c r="IFZ88" s="45"/>
      <c r="IGA88" s="45"/>
      <c r="IGB88" s="45"/>
      <c r="IGC88" s="45"/>
      <c r="IGD88" s="45"/>
      <c r="IGE88" s="45"/>
      <c r="IGF88" s="45"/>
      <c r="IGG88" s="45"/>
      <c r="IGH88" s="45"/>
      <c r="IGI88" s="45"/>
      <c r="IGJ88" s="45"/>
      <c r="IGK88" s="45"/>
      <c r="IGL88" s="45"/>
      <c r="IGM88" s="45"/>
      <c r="IGN88" s="45"/>
      <c r="IGO88" s="45"/>
      <c r="IGP88" s="45"/>
      <c r="IGQ88" s="45"/>
      <c r="IGR88" s="45"/>
      <c r="IGS88" s="45"/>
      <c r="IGT88" s="45"/>
      <c r="IGU88" s="45"/>
      <c r="IGV88" s="45"/>
      <c r="IGW88" s="45"/>
      <c r="IGX88" s="45"/>
      <c r="IGY88" s="45"/>
      <c r="IGZ88" s="45"/>
      <c r="IHA88" s="45"/>
      <c r="IHB88" s="45"/>
      <c r="IHC88" s="45"/>
      <c r="IHD88" s="45"/>
      <c r="IHE88" s="45"/>
      <c r="IHF88" s="45"/>
      <c r="IHG88" s="45"/>
      <c r="IHH88" s="45"/>
      <c r="IHI88" s="45"/>
      <c r="IHJ88" s="45"/>
      <c r="IHK88" s="45"/>
      <c r="IHL88" s="45"/>
      <c r="IHM88" s="45"/>
      <c r="IHN88" s="45"/>
      <c r="IHO88" s="45"/>
      <c r="IHP88" s="45"/>
      <c r="IHQ88" s="45"/>
      <c r="IHR88" s="45"/>
      <c r="IHS88" s="45"/>
      <c r="IHT88" s="45"/>
      <c r="IHU88" s="45"/>
      <c r="IHV88" s="45"/>
      <c r="IHW88" s="45"/>
      <c r="IHX88" s="45"/>
      <c r="IHY88" s="45"/>
      <c r="IHZ88" s="45"/>
      <c r="IIA88" s="45"/>
      <c r="IIB88" s="45"/>
      <c r="IIC88" s="45"/>
      <c r="IID88" s="45"/>
      <c r="IIE88" s="45"/>
      <c r="IIF88" s="45"/>
      <c r="IIG88" s="45"/>
      <c r="IIH88" s="45"/>
      <c r="III88" s="45"/>
      <c r="IIJ88" s="45"/>
      <c r="IIK88" s="45"/>
      <c r="IIL88" s="45"/>
      <c r="IIM88" s="45"/>
      <c r="IIN88" s="45"/>
      <c r="IIO88" s="45"/>
      <c r="IIP88" s="45"/>
      <c r="IIQ88" s="45"/>
      <c r="IIR88" s="45"/>
      <c r="IIS88" s="45"/>
      <c r="IIT88" s="45"/>
      <c r="IIU88" s="45"/>
      <c r="IIV88" s="45"/>
      <c r="IIW88" s="45"/>
      <c r="IIX88" s="45"/>
      <c r="IIY88" s="45"/>
      <c r="IIZ88" s="45"/>
      <c r="IJA88" s="45"/>
      <c r="IJB88" s="45"/>
      <c r="IJC88" s="45"/>
      <c r="IJD88" s="45"/>
      <c r="IJE88" s="45"/>
      <c r="IJF88" s="45"/>
      <c r="IJG88" s="45"/>
      <c r="IJH88" s="45"/>
      <c r="IJI88" s="45"/>
      <c r="IJJ88" s="45"/>
      <c r="IJK88" s="45"/>
      <c r="IJL88" s="45"/>
      <c r="IJM88" s="45"/>
      <c r="IJN88" s="45"/>
      <c r="IJO88" s="45"/>
      <c r="IJP88" s="45"/>
      <c r="IJQ88" s="45"/>
      <c r="IJR88" s="45"/>
      <c r="IJS88" s="45"/>
      <c r="IJT88" s="45"/>
      <c r="IJU88" s="45"/>
      <c r="IJV88" s="45"/>
      <c r="IJW88" s="45"/>
      <c r="IJX88" s="45"/>
      <c r="IJY88" s="45"/>
      <c r="IJZ88" s="45"/>
      <c r="IKA88" s="45"/>
      <c r="IKB88" s="45"/>
      <c r="IKC88" s="45"/>
      <c r="IKD88" s="45"/>
      <c r="IKE88" s="45"/>
      <c r="IKF88" s="45"/>
      <c r="IKG88" s="45"/>
      <c r="IKH88" s="45"/>
      <c r="IKI88" s="45"/>
      <c r="IKJ88" s="45"/>
      <c r="IKK88" s="45"/>
      <c r="IKL88" s="45"/>
      <c r="IKM88" s="45"/>
      <c r="IKN88" s="45"/>
      <c r="IKO88" s="45"/>
      <c r="IKP88" s="45"/>
      <c r="IKQ88" s="45"/>
      <c r="IKR88" s="45"/>
      <c r="IKS88" s="45"/>
      <c r="IKT88" s="45"/>
      <c r="IKU88" s="45"/>
      <c r="IKV88" s="45"/>
      <c r="IKW88" s="45"/>
      <c r="IKX88" s="45"/>
      <c r="IKY88" s="45"/>
      <c r="IKZ88" s="45"/>
      <c r="ILA88" s="45"/>
      <c r="ILB88" s="45"/>
      <c r="ILC88" s="45"/>
      <c r="ILD88" s="45"/>
      <c r="ILE88" s="45"/>
      <c r="ILF88" s="45"/>
      <c r="ILG88" s="45"/>
      <c r="ILH88" s="45"/>
      <c r="ILI88" s="45"/>
      <c r="ILJ88" s="45"/>
      <c r="ILK88" s="45"/>
      <c r="ILL88" s="45"/>
      <c r="ILM88" s="45"/>
      <c r="ILN88" s="45"/>
      <c r="ILO88" s="45"/>
      <c r="ILP88" s="45"/>
      <c r="ILQ88" s="45"/>
      <c r="ILR88" s="45"/>
      <c r="ILS88" s="45"/>
      <c r="ILT88" s="45"/>
      <c r="ILU88" s="45"/>
      <c r="ILV88" s="45"/>
      <c r="ILW88" s="45"/>
      <c r="ILX88" s="45"/>
      <c r="ILY88" s="45"/>
      <c r="ILZ88" s="45"/>
      <c r="IMA88" s="45"/>
      <c r="IMB88" s="45"/>
      <c r="IMC88" s="45"/>
      <c r="IMD88" s="45"/>
      <c r="IME88" s="45"/>
      <c r="IMF88" s="45"/>
      <c r="IMG88" s="45"/>
      <c r="IMH88" s="45"/>
      <c r="IMI88" s="45"/>
      <c r="IMJ88" s="45"/>
      <c r="IMK88" s="45"/>
      <c r="IML88" s="45"/>
      <c r="IMM88" s="45"/>
      <c r="IMN88" s="45"/>
      <c r="IMO88" s="45"/>
      <c r="IMP88" s="45"/>
      <c r="IMQ88" s="45"/>
      <c r="IMR88" s="45"/>
      <c r="IMS88" s="45"/>
      <c r="IMT88" s="45"/>
      <c r="IMU88" s="45"/>
      <c r="IMV88" s="45"/>
      <c r="IMW88" s="45"/>
      <c r="IMX88" s="45"/>
      <c r="IMY88" s="45"/>
      <c r="IMZ88" s="45"/>
      <c r="INA88" s="45"/>
      <c r="INB88" s="45"/>
      <c r="INC88" s="45"/>
      <c r="IND88" s="45"/>
      <c r="INE88" s="45"/>
      <c r="INF88" s="45"/>
      <c r="ING88" s="45"/>
      <c r="INH88" s="45"/>
      <c r="INI88" s="45"/>
      <c r="INJ88" s="45"/>
      <c r="INK88" s="45"/>
      <c r="INL88" s="45"/>
      <c r="INM88" s="45"/>
      <c r="INN88" s="45"/>
      <c r="INO88" s="45"/>
      <c r="INP88" s="45"/>
      <c r="INQ88" s="45"/>
      <c r="INR88" s="45"/>
      <c r="INS88" s="45"/>
      <c r="INT88" s="45"/>
      <c r="INU88" s="45"/>
      <c r="INV88" s="45"/>
      <c r="INW88" s="45"/>
      <c r="INX88" s="45"/>
      <c r="INY88" s="45"/>
      <c r="INZ88" s="45"/>
      <c r="IOA88" s="45"/>
      <c r="IOB88" s="45"/>
      <c r="IOC88" s="45"/>
      <c r="IOD88" s="45"/>
      <c r="IOE88" s="45"/>
      <c r="IOF88" s="45"/>
      <c r="IOG88" s="45"/>
      <c r="IOH88" s="45"/>
      <c r="IOI88" s="45"/>
      <c r="IOJ88" s="45"/>
      <c r="IOK88" s="45"/>
      <c r="IOL88" s="45"/>
      <c r="IOM88" s="45"/>
      <c r="ION88" s="45"/>
      <c r="IOO88" s="45"/>
      <c r="IOP88" s="45"/>
      <c r="IOQ88" s="45"/>
      <c r="IOR88" s="45"/>
      <c r="IOS88" s="45"/>
      <c r="IOT88" s="45"/>
      <c r="IOU88" s="45"/>
      <c r="IOV88" s="45"/>
      <c r="IOW88" s="45"/>
      <c r="IOX88" s="45"/>
      <c r="IOY88" s="45"/>
      <c r="IOZ88" s="45"/>
      <c r="IPA88" s="45"/>
      <c r="IPB88" s="45"/>
      <c r="IPC88" s="45"/>
      <c r="IPD88" s="45"/>
      <c r="IPE88" s="45"/>
      <c r="IPF88" s="45"/>
      <c r="IPG88" s="45"/>
      <c r="IPH88" s="45"/>
      <c r="IPI88" s="45"/>
      <c r="IPJ88" s="45"/>
      <c r="IPK88" s="45"/>
      <c r="IPL88" s="45"/>
      <c r="IPM88" s="45"/>
      <c r="IPN88" s="45"/>
      <c r="IPO88" s="45"/>
      <c r="IPP88" s="45"/>
      <c r="IPQ88" s="45"/>
      <c r="IPR88" s="45"/>
      <c r="IPS88" s="45"/>
      <c r="IPT88" s="45"/>
      <c r="IPU88" s="45"/>
      <c r="IPV88" s="45"/>
      <c r="IPW88" s="45"/>
      <c r="IPX88" s="45"/>
      <c r="IPY88" s="45"/>
      <c r="IPZ88" s="45"/>
      <c r="IQA88" s="45"/>
      <c r="IQB88" s="45"/>
      <c r="IQC88" s="45"/>
      <c r="IQD88" s="45"/>
      <c r="IQE88" s="45"/>
      <c r="IQF88" s="45"/>
      <c r="IQG88" s="45"/>
      <c r="IQH88" s="45"/>
      <c r="IQI88" s="45"/>
      <c r="IQJ88" s="45"/>
      <c r="IQK88" s="45"/>
      <c r="IQL88" s="45"/>
      <c r="IQM88" s="45"/>
      <c r="IQN88" s="45"/>
      <c r="IQO88" s="45"/>
      <c r="IQP88" s="45"/>
      <c r="IQQ88" s="45"/>
      <c r="IQR88" s="45"/>
      <c r="IQS88" s="45"/>
      <c r="IQT88" s="45"/>
      <c r="IQU88" s="45"/>
      <c r="IQV88" s="45"/>
      <c r="IQW88" s="45"/>
      <c r="IQX88" s="45"/>
      <c r="IQY88" s="45"/>
      <c r="IQZ88" s="45"/>
      <c r="IRA88" s="45"/>
      <c r="IRB88" s="45"/>
      <c r="IRC88" s="45"/>
      <c r="IRD88" s="45"/>
      <c r="IRE88" s="45"/>
      <c r="IRF88" s="45"/>
      <c r="IRG88" s="45"/>
      <c r="IRH88" s="45"/>
      <c r="IRI88" s="45"/>
      <c r="IRJ88" s="45"/>
      <c r="IRK88" s="45"/>
      <c r="IRL88" s="45"/>
      <c r="IRM88" s="45"/>
      <c r="IRN88" s="45"/>
      <c r="IRO88" s="45"/>
      <c r="IRP88" s="45"/>
      <c r="IRQ88" s="45"/>
      <c r="IRR88" s="45"/>
      <c r="IRS88" s="45"/>
      <c r="IRT88" s="45"/>
      <c r="IRU88" s="45"/>
      <c r="IRV88" s="45"/>
      <c r="IRW88" s="45"/>
      <c r="IRX88" s="45"/>
      <c r="IRY88" s="45"/>
      <c r="IRZ88" s="45"/>
      <c r="ISA88" s="45"/>
      <c r="ISB88" s="45"/>
      <c r="ISC88" s="45"/>
      <c r="ISD88" s="45"/>
      <c r="ISE88" s="45"/>
      <c r="ISF88" s="45"/>
      <c r="ISG88" s="45"/>
      <c r="ISH88" s="45"/>
      <c r="ISI88" s="45"/>
      <c r="ISJ88" s="45"/>
      <c r="ISK88" s="45"/>
      <c r="ISL88" s="45"/>
      <c r="ISM88" s="45"/>
      <c r="ISN88" s="45"/>
      <c r="ISO88" s="45"/>
      <c r="ISP88" s="45"/>
      <c r="ISQ88" s="45"/>
      <c r="ISR88" s="45"/>
      <c r="ISS88" s="45"/>
      <c r="IST88" s="45"/>
      <c r="ISU88" s="45"/>
      <c r="ISV88" s="45"/>
      <c r="ISW88" s="45"/>
      <c r="ISX88" s="45"/>
      <c r="ISY88" s="45"/>
      <c r="ISZ88" s="45"/>
      <c r="ITA88" s="45"/>
      <c r="ITB88" s="45"/>
      <c r="ITC88" s="45"/>
      <c r="ITD88" s="45"/>
      <c r="ITE88" s="45"/>
      <c r="ITF88" s="45"/>
      <c r="ITG88" s="45"/>
      <c r="ITH88" s="45"/>
      <c r="ITI88" s="45"/>
      <c r="ITJ88" s="45"/>
      <c r="ITK88" s="45"/>
      <c r="ITL88" s="45"/>
      <c r="ITM88" s="45"/>
      <c r="ITN88" s="45"/>
      <c r="ITO88" s="45"/>
      <c r="ITP88" s="45"/>
      <c r="ITQ88" s="45"/>
      <c r="ITR88" s="45"/>
      <c r="ITS88" s="45"/>
      <c r="ITT88" s="45"/>
      <c r="ITU88" s="45"/>
      <c r="ITV88" s="45"/>
      <c r="ITW88" s="45"/>
      <c r="ITX88" s="45"/>
      <c r="ITY88" s="45"/>
      <c r="ITZ88" s="45"/>
      <c r="IUA88" s="45"/>
      <c r="IUB88" s="45"/>
      <c r="IUC88" s="45"/>
      <c r="IUD88" s="45"/>
      <c r="IUE88" s="45"/>
      <c r="IUF88" s="45"/>
      <c r="IUG88" s="45"/>
      <c r="IUH88" s="45"/>
      <c r="IUI88" s="45"/>
      <c r="IUJ88" s="45"/>
      <c r="IUK88" s="45"/>
      <c r="IUL88" s="45"/>
      <c r="IUM88" s="45"/>
      <c r="IUN88" s="45"/>
      <c r="IUO88" s="45"/>
      <c r="IUP88" s="45"/>
      <c r="IUQ88" s="45"/>
      <c r="IUR88" s="45"/>
      <c r="IUS88" s="45"/>
      <c r="IUT88" s="45"/>
      <c r="IUU88" s="45"/>
      <c r="IUV88" s="45"/>
      <c r="IUW88" s="45"/>
      <c r="IUX88" s="45"/>
      <c r="IUY88" s="45"/>
      <c r="IUZ88" s="45"/>
      <c r="IVA88" s="45"/>
      <c r="IVB88" s="45"/>
      <c r="IVC88" s="45"/>
      <c r="IVD88" s="45"/>
      <c r="IVE88" s="45"/>
      <c r="IVF88" s="45"/>
      <c r="IVG88" s="45"/>
      <c r="IVH88" s="45"/>
      <c r="IVI88" s="45"/>
      <c r="IVJ88" s="45"/>
      <c r="IVK88" s="45"/>
      <c r="IVL88" s="45"/>
      <c r="IVM88" s="45"/>
      <c r="IVN88" s="45"/>
      <c r="IVO88" s="45"/>
      <c r="IVP88" s="45"/>
      <c r="IVQ88" s="45"/>
      <c r="IVR88" s="45"/>
      <c r="IVS88" s="45"/>
      <c r="IVT88" s="45"/>
      <c r="IVU88" s="45"/>
      <c r="IVV88" s="45"/>
      <c r="IVW88" s="45"/>
      <c r="IVX88" s="45"/>
      <c r="IVY88" s="45"/>
      <c r="IVZ88" s="45"/>
      <c r="IWA88" s="45"/>
      <c r="IWB88" s="45"/>
      <c r="IWC88" s="45"/>
      <c r="IWD88" s="45"/>
      <c r="IWE88" s="45"/>
      <c r="IWF88" s="45"/>
      <c r="IWG88" s="45"/>
      <c r="IWH88" s="45"/>
      <c r="IWI88" s="45"/>
      <c r="IWJ88" s="45"/>
      <c r="IWK88" s="45"/>
      <c r="IWL88" s="45"/>
      <c r="IWM88" s="45"/>
      <c r="IWN88" s="45"/>
      <c r="IWO88" s="45"/>
      <c r="IWP88" s="45"/>
      <c r="IWQ88" s="45"/>
      <c r="IWR88" s="45"/>
      <c r="IWS88" s="45"/>
      <c r="IWT88" s="45"/>
      <c r="IWU88" s="45"/>
      <c r="IWV88" s="45"/>
      <c r="IWW88" s="45"/>
      <c r="IWX88" s="45"/>
      <c r="IWY88" s="45"/>
      <c r="IWZ88" s="45"/>
      <c r="IXA88" s="45"/>
      <c r="IXB88" s="45"/>
      <c r="IXC88" s="45"/>
      <c r="IXD88" s="45"/>
      <c r="IXE88" s="45"/>
      <c r="IXF88" s="45"/>
      <c r="IXG88" s="45"/>
      <c r="IXH88" s="45"/>
      <c r="IXI88" s="45"/>
      <c r="IXJ88" s="45"/>
      <c r="IXK88" s="45"/>
      <c r="IXL88" s="45"/>
      <c r="IXM88" s="45"/>
      <c r="IXN88" s="45"/>
      <c r="IXO88" s="45"/>
      <c r="IXP88" s="45"/>
      <c r="IXQ88" s="45"/>
      <c r="IXR88" s="45"/>
      <c r="IXS88" s="45"/>
      <c r="IXT88" s="45"/>
      <c r="IXU88" s="45"/>
      <c r="IXV88" s="45"/>
      <c r="IXW88" s="45"/>
      <c r="IXX88" s="45"/>
      <c r="IXY88" s="45"/>
      <c r="IXZ88" s="45"/>
      <c r="IYA88" s="45"/>
      <c r="IYB88" s="45"/>
      <c r="IYC88" s="45"/>
      <c r="IYD88" s="45"/>
      <c r="IYE88" s="45"/>
      <c r="IYF88" s="45"/>
      <c r="IYG88" s="45"/>
      <c r="IYH88" s="45"/>
      <c r="IYI88" s="45"/>
      <c r="IYJ88" s="45"/>
      <c r="IYK88" s="45"/>
      <c r="IYL88" s="45"/>
      <c r="IYM88" s="45"/>
      <c r="IYN88" s="45"/>
      <c r="IYO88" s="45"/>
      <c r="IYP88" s="45"/>
      <c r="IYQ88" s="45"/>
      <c r="IYR88" s="45"/>
      <c r="IYS88" s="45"/>
      <c r="IYT88" s="45"/>
      <c r="IYU88" s="45"/>
      <c r="IYV88" s="45"/>
      <c r="IYW88" s="45"/>
      <c r="IYX88" s="45"/>
      <c r="IYY88" s="45"/>
      <c r="IYZ88" s="45"/>
      <c r="IZA88" s="45"/>
      <c r="IZB88" s="45"/>
      <c r="IZC88" s="45"/>
      <c r="IZD88" s="45"/>
      <c r="IZE88" s="45"/>
      <c r="IZF88" s="45"/>
      <c r="IZG88" s="45"/>
      <c r="IZH88" s="45"/>
      <c r="IZI88" s="45"/>
      <c r="IZJ88" s="45"/>
      <c r="IZK88" s="45"/>
      <c r="IZL88" s="45"/>
      <c r="IZM88" s="45"/>
      <c r="IZN88" s="45"/>
      <c r="IZO88" s="45"/>
      <c r="IZP88" s="45"/>
      <c r="IZQ88" s="45"/>
      <c r="IZR88" s="45"/>
      <c r="IZS88" s="45"/>
      <c r="IZT88" s="45"/>
      <c r="IZU88" s="45"/>
      <c r="IZV88" s="45"/>
      <c r="IZW88" s="45"/>
      <c r="IZX88" s="45"/>
      <c r="IZY88" s="45"/>
      <c r="IZZ88" s="45"/>
      <c r="JAA88" s="45"/>
      <c r="JAB88" s="45"/>
      <c r="JAC88" s="45"/>
      <c r="JAD88" s="45"/>
      <c r="JAE88" s="45"/>
      <c r="JAF88" s="45"/>
      <c r="JAG88" s="45"/>
      <c r="JAH88" s="45"/>
      <c r="JAI88" s="45"/>
      <c r="JAJ88" s="45"/>
      <c r="JAK88" s="45"/>
      <c r="JAL88" s="45"/>
      <c r="JAM88" s="45"/>
      <c r="JAN88" s="45"/>
      <c r="JAO88" s="45"/>
      <c r="JAP88" s="45"/>
      <c r="JAQ88" s="45"/>
      <c r="JAR88" s="45"/>
      <c r="JAS88" s="45"/>
      <c r="JAT88" s="45"/>
      <c r="JAU88" s="45"/>
      <c r="JAV88" s="45"/>
      <c r="JAW88" s="45"/>
      <c r="JAX88" s="45"/>
      <c r="JAY88" s="45"/>
      <c r="JAZ88" s="45"/>
      <c r="JBA88" s="45"/>
      <c r="JBB88" s="45"/>
      <c r="JBC88" s="45"/>
      <c r="JBD88" s="45"/>
      <c r="JBE88" s="45"/>
      <c r="JBF88" s="45"/>
      <c r="JBG88" s="45"/>
      <c r="JBH88" s="45"/>
      <c r="JBI88" s="45"/>
      <c r="JBJ88" s="45"/>
      <c r="JBK88" s="45"/>
      <c r="JBL88" s="45"/>
      <c r="JBM88" s="45"/>
      <c r="JBN88" s="45"/>
      <c r="JBO88" s="45"/>
      <c r="JBP88" s="45"/>
      <c r="JBQ88" s="45"/>
      <c r="JBR88" s="45"/>
      <c r="JBS88" s="45"/>
      <c r="JBT88" s="45"/>
      <c r="JBU88" s="45"/>
      <c r="JBV88" s="45"/>
      <c r="JBW88" s="45"/>
      <c r="JBX88" s="45"/>
      <c r="JBY88" s="45"/>
      <c r="JBZ88" s="45"/>
      <c r="JCA88" s="45"/>
      <c r="JCB88" s="45"/>
      <c r="JCC88" s="45"/>
      <c r="JCD88" s="45"/>
      <c r="JCE88" s="45"/>
      <c r="JCF88" s="45"/>
      <c r="JCG88" s="45"/>
      <c r="JCH88" s="45"/>
      <c r="JCI88" s="45"/>
      <c r="JCJ88" s="45"/>
      <c r="JCK88" s="45"/>
      <c r="JCL88" s="45"/>
      <c r="JCM88" s="45"/>
      <c r="JCN88" s="45"/>
      <c r="JCO88" s="45"/>
      <c r="JCP88" s="45"/>
      <c r="JCQ88" s="45"/>
      <c r="JCR88" s="45"/>
      <c r="JCS88" s="45"/>
      <c r="JCT88" s="45"/>
      <c r="JCU88" s="45"/>
      <c r="JCV88" s="45"/>
      <c r="JCW88" s="45"/>
      <c r="JCX88" s="45"/>
      <c r="JCY88" s="45"/>
      <c r="JCZ88" s="45"/>
      <c r="JDA88" s="45"/>
      <c r="JDB88" s="45"/>
      <c r="JDC88" s="45"/>
      <c r="JDD88" s="45"/>
      <c r="JDE88" s="45"/>
      <c r="JDF88" s="45"/>
      <c r="JDG88" s="45"/>
      <c r="JDH88" s="45"/>
      <c r="JDI88" s="45"/>
      <c r="JDJ88" s="45"/>
      <c r="JDK88" s="45"/>
      <c r="JDL88" s="45"/>
      <c r="JDM88" s="45"/>
      <c r="JDN88" s="45"/>
      <c r="JDO88" s="45"/>
      <c r="JDP88" s="45"/>
      <c r="JDQ88" s="45"/>
      <c r="JDR88" s="45"/>
      <c r="JDS88" s="45"/>
      <c r="JDT88" s="45"/>
      <c r="JDU88" s="45"/>
      <c r="JDV88" s="45"/>
      <c r="JDW88" s="45"/>
      <c r="JDX88" s="45"/>
      <c r="JDY88" s="45"/>
      <c r="JDZ88" s="45"/>
      <c r="JEA88" s="45"/>
      <c r="JEB88" s="45"/>
      <c r="JEC88" s="45"/>
      <c r="JED88" s="45"/>
      <c r="JEE88" s="45"/>
      <c r="JEF88" s="45"/>
      <c r="JEG88" s="45"/>
      <c r="JEH88" s="45"/>
      <c r="JEI88" s="45"/>
      <c r="JEJ88" s="45"/>
      <c r="JEK88" s="45"/>
      <c r="JEL88" s="45"/>
      <c r="JEM88" s="45"/>
      <c r="JEN88" s="45"/>
      <c r="JEO88" s="45"/>
      <c r="JEP88" s="45"/>
      <c r="JEQ88" s="45"/>
      <c r="JER88" s="45"/>
      <c r="JES88" s="45"/>
      <c r="JET88" s="45"/>
      <c r="JEU88" s="45"/>
      <c r="JEV88" s="45"/>
      <c r="JEW88" s="45"/>
      <c r="JEX88" s="45"/>
      <c r="JEY88" s="45"/>
      <c r="JEZ88" s="45"/>
      <c r="JFA88" s="45"/>
      <c r="JFB88" s="45"/>
      <c r="JFC88" s="45"/>
      <c r="JFD88" s="45"/>
      <c r="JFE88" s="45"/>
      <c r="JFF88" s="45"/>
      <c r="JFG88" s="45"/>
      <c r="JFH88" s="45"/>
      <c r="JFI88" s="45"/>
      <c r="JFJ88" s="45"/>
      <c r="JFK88" s="45"/>
      <c r="JFL88" s="45"/>
      <c r="JFM88" s="45"/>
      <c r="JFN88" s="45"/>
      <c r="JFO88" s="45"/>
      <c r="JFP88" s="45"/>
      <c r="JFQ88" s="45"/>
      <c r="JFR88" s="45"/>
      <c r="JFS88" s="45"/>
      <c r="JFT88" s="45"/>
      <c r="JFU88" s="45"/>
      <c r="JFV88" s="45"/>
      <c r="JFW88" s="45"/>
      <c r="JFX88" s="45"/>
      <c r="JFY88" s="45"/>
      <c r="JFZ88" s="45"/>
      <c r="JGA88" s="45"/>
      <c r="JGB88" s="45"/>
      <c r="JGC88" s="45"/>
      <c r="JGD88" s="45"/>
      <c r="JGE88" s="45"/>
      <c r="JGF88" s="45"/>
      <c r="JGG88" s="45"/>
      <c r="JGH88" s="45"/>
      <c r="JGI88" s="45"/>
      <c r="JGJ88" s="45"/>
      <c r="JGK88" s="45"/>
      <c r="JGL88" s="45"/>
      <c r="JGM88" s="45"/>
      <c r="JGN88" s="45"/>
      <c r="JGO88" s="45"/>
      <c r="JGP88" s="45"/>
      <c r="JGQ88" s="45"/>
      <c r="JGR88" s="45"/>
      <c r="JGS88" s="45"/>
      <c r="JGT88" s="45"/>
      <c r="JGU88" s="45"/>
      <c r="JGV88" s="45"/>
      <c r="JGW88" s="45"/>
      <c r="JGX88" s="45"/>
      <c r="JGY88" s="45"/>
      <c r="JGZ88" s="45"/>
      <c r="JHA88" s="45"/>
      <c r="JHB88" s="45"/>
      <c r="JHC88" s="45"/>
      <c r="JHD88" s="45"/>
      <c r="JHE88" s="45"/>
      <c r="JHF88" s="45"/>
      <c r="JHG88" s="45"/>
      <c r="JHH88" s="45"/>
      <c r="JHI88" s="45"/>
      <c r="JHJ88" s="45"/>
      <c r="JHK88" s="45"/>
      <c r="JHL88" s="45"/>
      <c r="JHM88" s="45"/>
      <c r="JHN88" s="45"/>
      <c r="JHO88" s="45"/>
      <c r="JHP88" s="45"/>
      <c r="JHQ88" s="45"/>
      <c r="JHR88" s="45"/>
      <c r="JHS88" s="45"/>
      <c r="JHT88" s="45"/>
      <c r="JHU88" s="45"/>
      <c r="JHV88" s="45"/>
      <c r="JHW88" s="45"/>
      <c r="JHX88" s="45"/>
      <c r="JHY88" s="45"/>
      <c r="JHZ88" s="45"/>
      <c r="JIA88" s="45"/>
      <c r="JIB88" s="45"/>
      <c r="JIC88" s="45"/>
      <c r="JID88" s="45"/>
      <c r="JIE88" s="45"/>
      <c r="JIF88" s="45"/>
      <c r="JIG88" s="45"/>
      <c r="JIH88" s="45"/>
      <c r="JII88" s="45"/>
      <c r="JIJ88" s="45"/>
      <c r="JIK88" s="45"/>
      <c r="JIL88" s="45"/>
      <c r="JIM88" s="45"/>
      <c r="JIN88" s="45"/>
      <c r="JIO88" s="45"/>
      <c r="JIP88" s="45"/>
      <c r="JIQ88" s="45"/>
      <c r="JIR88" s="45"/>
      <c r="JIS88" s="45"/>
      <c r="JIT88" s="45"/>
      <c r="JIU88" s="45"/>
      <c r="JIV88" s="45"/>
      <c r="JIW88" s="45"/>
      <c r="JIX88" s="45"/>
      <c r="JIY88" s="45"/>
      <c r="JIZ88" s="45"/>
      <c r="JJA88" s="45"/>
      <c r="JJB88" s="45"/>
      <c r="JJC88" s="45"/>
      <c r="JJD88" s="45"/>
      <c r="JJE88" s="45"/>
      <c r="JJF88" s="45"/>
      <c r="JJG88" s="45"/>
      <c r="JJH88" s="45"/>
      <c r="JJI88" s="45"/>
      <c r="JJJ88" s="45"/>
      <c r="JJK88" s="45"/>
      <c r="JJL88" s="45"/>
      <c r="JJM88" s="45"/>
      <c r="JJN88" s="45"/>
      <c r="JJO88" s="45"/>
      <c r="JJP88" s="45"/>
      <c r="JJQ88" s="45"/>
      <c r="JJR88" s="45"/>
      <c r="JJS88" s="45"/>
      <c r="JJT88" s="45"/>
      <c r="JJU88" s="45"/>
      <c r="JJV88" s="45"/>
      <c r="JJW88" s="45"/>
      <c r="JJX88" s="45"/>
      <c r="JJY88" s="45"/>
      <c r="JJZ88" s="45"/>
      <c r="JKA88" s="45"/>
      <c r="JKB88" s="45"/>
      <c r="JKC88" s="45"/>
      <c r="JKD88" s="45"/>
      <c r="JKE88" s="45"/>
      <c r="JKF88" s="45"/>
      <c r="JKG88" s="45"/>
      <c r="JKH88" s="45"/>
      <c r="JKI88" s="45"/>
      <c r="JKJ88" s="45"/>
      <c r="JKK88" s="45"/>
      <c r="JKL88" s="45"/>
      <c r="JKM88" s="45"/>
      <c r="JKN88" s="45"/>
      <c r="JKO88" s="45"/>
      <c r="JKP88" s="45"/>
      <c r="JKQ88" s="45"/>
      <c r="JKR88" s="45"/>
      <c r="JKS88" s="45"/>
      <c r="JKT88" s="45"/>
      <c r="JKU88" s="45"/>
      <c r="JKV88" s="45"/>
      <c r="JKW88" s="45"/>
      <c r="JKX88" s="45"/>
      <c r="JKY88" s="45"/>
      <c r="JKZ88" s="45"/>
      <c r="JLA88" s="45"/>
      <c r="JLB88" s="45"/>
      <c r="JLC88" s="45"/>
      <c r="JLD88" s="45"/>
      <c r="JLE88" s="45"/>
      <c r="JLF88" s="45"/>
      <c r="JLG88" s="45"/>
      <c r="JLH88" s="45"/>
      <c r="JLI88" s="45"/>
      <c r="JLJ88" s="45"/>
      <c r="JLK88" s="45"/>
      <c r="JLL88" s="45"/>
      <c r="JLM88" s="45"/>
      <c r="JLN88" s="45"/>
      <c r="JLO88" s="45"/>
      <c r="JLP88" s="45"/>
      <c r="JLQ88" s="45"/>
      <c r="JLR88" s="45"/>
      <c r="JLS88" s="45"/>
      <c r="JLT88" s="45"/>
      <c r="JLU88" s="45"/>
      <c r="JLV88" s="45"/>
      <c r="JLW88" s="45"/>
      <c r="JLX88" s="45"/>
      <c r="JLY88" s="45"/>
      <c r="JLZ88" s="45"/>
      <c r="JMA88" s="45"/>
      <c r="JMB88" s="45"/>
      <c r="JMC88" s="45"/>
      <c r="JMD88" s="45"/>
      <c r="JME88" s="45"/>
      <c r="JMF88" s="45"/>
      <c r="JMG88" s="45"/>
      <c r="JMH88" s="45"/>
      <c r="JMI88" s="45"/>
      <c r="JMJ88" s="45"/>
      <c r="JMK88" s="45"/>
      <c r="JML88" s="45"/>
      <c r="JMM88" s="45"/>
      <c r="JMN88" s="45"/>
      <c r="JMO88" s="45"/>
      <c r="JMP88" s="45"/>
      <c r="JMQ88" s="45"/>
      <c r="JMR88" s="45"/>
      <c r="JMS88" s="45"/>
      <c r="JMT88" s="45"/>
      <c r="JMU88" s="45"/>
      <c r="JMV88" s="45"/>
      <c r="JMW88" s="45"/>
      <c r="JMX88" s="45"/>
      <c r="JMY88" s="45"/>
      <c r="JMZ88" s="45"/>
      <c r="JNA88" s="45"/>
      <c r="JNB88" s="45"/>
      <c r="JNC88" s="45"/>
      <c r="JND88" s="45"/>
      <c r="JNE88" s="45"/>
      <c r="JNF88" s="45"/>
      <c r="JNG88" s="45"/>
      <c r="JNH88" s="45"/>
      <c r="JNI88" s="45"/>
      <c r="JNJ88" s="45"/>
      <c r="JNK88" s="45"/>
      <c r="JNL88" s="45"/>
      <c r="JNM88" s="45"/>
      <c r="JNN88" s="45"/>
      <c r="JNO88" s="45"/>
      <c r="JNP88" s="45"/>
      <c r="JNQ88" s="45"/>
      <c r="JNR88" s="45"/>
      <c r="JNS88" s="45"/>
      <c r="JNT88" s="45"/>
      <c r="JNU88" s="45"/>
      <c r="JNV88" s="45"/>
      <c r="JNW88" s="45"/>
      <c r="JNX88" s="45"/>
      <c r="JNY88" s="45"/>
      <c r="JNZ88" s="45"/>
      <c r="JOA88" s="45"/>
      <c r="JOB88" s="45"/>
      <c r="JOC88" s="45"/>
      <c r="JOD88" s="45"/>
      <c r="JOE88" s="45"/>
      <c r="JOF88" s="45"/>
      <c r="JOG88" s="45"/>
      <c r="JOH88" s="45"/>
      <c r="JOI88" s="45"/>
      <c r="JOJ88" s="45"/>
      <c r="JOK88" s="45"/>
      <c r="JOL88" s="45"/>
      <c r="JOM88" s="45"/>
      <c r="JON88" s="45"/>
      <c r="JOO88" s="45"/>
      <c r="JOP88" s="45"/>
      <c r="JOQ88" s="45"/>
      <c r="JOR88" s="45"/>
      <c r="JOS88" s="45"/>
      <c r="JOT88" s="45"/>
      <c r="JOU88" s="45"/>
      <c r="JOV88" s="45"/>
      <c r="JOW88" s="45"/>
      <c r="JOX88" s="45"/>
      <c r="JOY88" s="45"/>
      <c r="JOZ88" s="45"/>
      <c r="JPA88" s="45"/>
      <c r="JPB88" s="45"/>
      <c r="JPC88" s="45"/>
      <c r="JPD88" s="45"/>
      <c r="JPE88" s="45"/>
      <c r="JPF88" s="45"/>
      <c r="JPG88" s="45"/>
      <c r="JPH88" s="45"/>
      <c r="JPI88" s="45"/>
      <c r="JPJ88" s="45"/>
      <c r="JPK88" s="45"/>
      <c r="JPL88" s="45"/>
      <c r="JPM88" s="45"/>
      <c r="JPN88" s="45"/>
      <c r="JPO88" s="45"/>
      <c r="JPP88" s="45"/>
      <c r="JPQ88" s="45"/>
      <c r="JPR88" s="45"/>
      <c r="JPS88" s="45"/>
      <c r="JPT88" s="45"/>
      <c r="JPU88" s="45"/>
      <c r="JPV88" s="45"/>
      <c r="JPW88" s="45"/>
      <c r="JPX88" s="45"/>
      <c r="JPY88" s="45"/>
      <c r="JPZ88" s="45"/>
      <c r="JQA88" s="45"/>
      <c r="JQB88" s="45"/>
      <c r="JQC88" s="45"/>
      <c r="JQD88" s="45"/>
      <c r="JQE88" s="45"/>
      <c r="JQF88" s="45"/>
      <c r="JQG88" s="45"/>
      <c r="JQH88" s="45"/>
      <c r="JQI88" s="45"/>
      <c r="JQJ88" s="45"/>
      <c r="JQK88" s="45"/>
      <c r="JQL88" s="45"/>
      <c r="JQM88" s="45"/>
      <c r="JQN88" s="45"/>
      <c r="JQO88" s="45"/>
      <c r="JQP88" s="45"/>
      <c r="JQQ88" s="45"/>
      <c r="JQR88" s="45"/>
      <c r="JQS88" s="45"/>
      <c r="JQT88" s="45"/>
      <c r="JQU88" s="45"/>
      <c r="JQV88" s="45"/>
      <c r="JQW88" s="45"/>
      <c r="JQX88" s="45"/>
      <c r="JQY88" s="45"/>
      <c r="JQZ88" s="45"/>
      <c r="JRA88" s="45"/>
      <c r="JRB88" s="45"/>
      <c r="JRC88" s="45"/>
      <c r="JRD88" s="45"/>
      <c r="JRE88" s="45"/>
      <c r="JRF88" s="45"/>
      <c r="JRG88" s="45"/>
      <c r="JRH88" s="45"/>
      <c r="JRI88" s="45"/>
      <c r="JRJ88" s="45"/>
      <c r="JRK88" s="45"/>
      <c r="JRL88" s="45"/>
      <c r="JRM88" s="45"/>
      <c r="JRN88" s="45"/>
      <c r="JRO88" s="45"/>
      <c r="JRP88" s="45"/>
      <c r="JRQ88" s="45"/>
      <c r="JRR88" s="45"/>
      <c r="JRS88" s="45"/>
      <c r="JRT88" s="45"/>
      <c r="JRU88" s="45"/>
      <c r="JRV88" s="45"/>
      <c r="JRW88" s="45"/>
      <c r="JRX88" s="45"/>
      <c r="JRY88" s="45"/>
      <c r="JRZ88" s="45"/>
      <c r="JSA88" s="45"/>
      <c r="JSB88" s="45"/>
      <c r="JSC88" s="45"/>
      <c r="JSD88" s="45"/>
      <c r="JSE88" s="45"/>
      <c r="JSF88" s="45"/>
      <c r="JSG88" s="45"/>
      <c r="JSH88" s="45"/>
      <c r="JSI88" s="45"/>
      <c r="JSJ88" s="45"/>
      <c r="JSK88" s="45"/>
      <c r="JSL88" s="45"/>
      <c r="JSM88" s="45"/>
      <c r="JSN88" s="45"/>
      <c r="JSO88" s="45"/>
      <c r="JSP88" s="45"/>
      <c r="JSQ88" s="45"/>
      <c r="JSR88" s="45"/>
      <c r="JSS88" s="45"/>
      <c r="JST88" s="45"/>
      <c r="JSU88" s="45"/>
      <c r="JSV88" s="45"/>
      <c r="JSW88" s="45"/>
      <c r="JSX88" s="45"/>
      <c r="JSY88" s="45"/>
      <c r="JSZ88" s="45"/>
      <c r="JTA88" s="45"/>
      <c r="JTB88" s="45"/>
      <c r="JTC88" s="45"/>
      <c r="JTD88" s="45"/>
      <c r="JTE88" s="45"/>
      <c r="JTF88" s="45"/>
      <c r="JTG88" s="45"/>
      <c r="JTH88" s="45"/>
      <c r="JTI88" s="45"/>
      <c r="JTJ88" s="45"/>
      <c r="JTK88" s="45"/>
      <c r="JTL88" s="45"/>
      <c r="JTM88" s="45"/>
      <c r="JTN88" s="45"/>
      <c r="JTO88" s="45"/>
      <c r="JTP88" s="45"/>
      <c r="JTQ88" s="45"/>
      <c r="JTR88" s="45"/>
      <c r="JTS88" s="45"/>
      <c r="JTT88" s="45"/>
      <c r="JTU88" s="45"/>
      <c r="JTV88" s="45"/>
      <c r="JTW88" s="45"/>
      <c r="JTX88" s="45"/>
      <c r="JTY88" s="45"/>
      <c r="JTZ88" s="45"/>
      <c r="JUA88" s="45"/>
      <c r="JUB88" s="45"/>
      <c r="JUC88" s="45"/>
      <c r="JUD88" s="45"/>
      <c r="JUE88" s="45"/>
      <c r="JUF88" s="45"/>
      <c r="JUG88" s="45"/>
      <c r="JUH88" s="45"/>
      <c r="JUI88" s="45"/>
      <c r="JUJ88" s="45"/>
      <c r="JUK88" s="45"/>
      <c r="JUL88" s="45"/>
      <c r="JUM88" s="45"/>
      <c r="JUN88" s="45"/>
      <c r="JUO88" s="45"/>
      <c r="JUP88" s="45"/>
      <c r="JUQ88" s="45"/>
      <c r="JUR88" s="45"/>
      <c r="JUS88" s="45"/>
      <c r="JUT88" s="45"/>
      <c r="JUU88" s="45"/>
      <c r="JUV88" s="45"/>
      <c r="JUW88" s="45"/>
      <c r="JUX88" s="45"/>
      <c r="JUY88" s="45"/>
      <c r="JUZ88" s="45"/>
      <c r="JVA88" s="45"/>
      <c r="JVB88" s="45"/>
      <c r="JVC88" s="45"/>
      <c r="JVD88" s="45"/>
      <c r="JVE88" s="45"/>
      <c r="JVF88" s="45"/>
      <c r="JVG88" s="45"/>
      <c r="JVH88" s="45"/>
      <c r="JVI88" s="45"/>
      <c r="JVJ88" s="45"/>
      <c r="JVK88" s="45"/>
      <c r="JVL88" s="45"/>
      <c r="JVM88" s="45"/>
      <c r="JVN88" s="45"/>
      <c r="JVO88" s="45"/>
      <c r="JVP88" s="45"/>
      <c r="JVQ88" s="45"/>
      <c r="JVR88" s="45"/>
      <c r="JVS88" s="45"/>
      <c r="JVT88" s="45"/>
      <c r="JVU88" s="45"/>
      <c r="JVV88" s="45"/>
      <c r="JVW88" s="45"/>
      <c r="JVX88" s="45"/>
      <c r="JVY88" s="45"/>
      <c r="JVZ88" s="45"/>
      <c r="JWA88" s="45"/>
      <c r="JWB88" s="45"/>
      <c r="JWC88" s="45"/>
      <c r="JWD88" s="45"/>
      <c r="JWE88" s="45"/>
      <c r="JWF88" s="45"/>
      <c r="JWG88" s="45"/>
      <c r="JWH88" s="45"/>
      <c r="JWI88" s="45"/>
      <c r="JWJ88" s="45"/>
      <c r="JWK88" s="45"/>
      <c r="JWL88" s="45"/>
      <c r="JWM88" s="45"/>
      <c r="JWN88" s="45"/>
      <c r="JWO88" s="45"/>
      <c r="JWP88" s="45"/>
      <c r="JWQ88" s="45"/>
      <c r="JWR88" s="45"/>
      <c r="JWS88" s="45"/>
      <c r="JWT88" s="45"/>
      <c r="JWU88" s="45"/>
      <c r="JWV88" s="45"/>
      <c r="JWW88" s="45"/>
      <c r="JWX88" s="45"/>
      <c r="JWY88" s="45"/>
      <c r="JWZ88" s="45"/>
      <c r="JXA88" s="45"/>
      <c r="JXB88" s="45"/>
      <c r="JXC88" s="45"/>
      <c r="JXD88" s="45"/>
      <c r="JXE88" s="45"/>
      <c r="JXF88" s="45"/>
      <c r="JXG88" s="45"/>
      <c r="JXH88" s="45"/>
      <c r="JXI88" s="45"/>
      <c r="JXJ88" s="45"/>
      <c r="JXK88" s="45"/>
      <c r="JXL88" s="45"/>
      <c r="JXM88" s="45"/>
      <c r="JXN88" s="45"/>
      <c r="JXO88" s="45"/>
      <c r="JXP88" s="45"/>
      <c r="JXQ88" s="45"/>
      <c r="JXR88" s="45"/>
      <c r="JXS88" s="45"/>
      <c r="JXT88" s="45"/>
      <c r="JXU88" s="45"/>
      <c r="JXV88" s="45"/>
      <c r="JXW88" s="45"/>
      <c r="JXX88" s="45"/>
      <c r="JXY88" s="45"/>
      <c r="JXZ88" s="45"/>
      <c r="JYA88" s="45"/>
      <c r="JYB88" s="45"/>
      <c r="JYC88" s="45"/>
      <c r="JYD88" s="45"/>
      <c r="JYE88" s="45"/>
      <c r="JYF88" s="45"/>
      <c r="JYG88" s="45"/>
      <c r="JYH88" s="45"/>
      <c r="JYI88" s="45"/>
      <c r="JYJ88" s="45"/>
      <c r="JYK88" s="45"/>
      <c r="JYL88" s="45"/>
      <c r="JYM88" s="45"/>
      <c r="JYN88" s="45"/>
      <c r="JYO88" s="45"/>
      <c r="JYP88" s="45"/>
      <c r="JYQ88" s="45"/>
      <c r="JYR88" s="45"/>
      <c r="JYS88" s="45"/>
      <c r="JYT88" s="45"/>
      <c r="JYU88" s="45"/>
      <c r="JYV88" s="45"/>
      <c r="JYW88" s="45"/>
      <c r="JYX88" s="45"/>
      <c r="JYY88" s="45"/>
      <c r="JYZ88" s="45"/>
      <c r="JZA88" s="45"/>
      <c r="JZB88" s="45"/>
      <c r="JZC88" s="45"/>
      <c r="JZD88" s="45"/>
      <c r="JZE88" s="45"/>
      <c r="JZF88" s="45"/>
      <c r="JZG88" s="45"/>
      <c r="JZH88" s="45"/>
      <c r="JZI88" s="45"/>
      <c r="JZJ88" s="45"/>
      <c r="JZK88" s="45"/>
      <c r="JZL88" s="45"/>
      <c r="JZM88" s="45"/>
      <c r="JZN88" s="45"/>
      <c r="JZO88" s="45"/>
      <c r="JZP88" s="45"/>
      <c r="JZQ88" s="45"/>
      <c r="JZR88" s="45"/>
      <c r="JZS88" s="45"/>
      <c r="JZT88" s="45"/>
      <c r="JZU88" s="45"/>
      <c r="JZV88" s="45"/>
      <c r="JZW88" s="45"/>
      <c r="JZX88" s="45"/>
      <c r="JZY88" s="45"/>
      <c r="JZZ88" s="45"/>
      <c r="KAA88" s="45"/>
      <c r="KAB88" s="45"/>
      <c r="KAC88" s="45"/>
      <c r="KAD88" s="45"/>
      <c r="KAE88" s="45"/>
      <c r="KAF88" s="45"/>
      <c r="KAG88" s="45"/>
      <c r="KAH88" s="45"/>
      <c r="KAI88" s="45"/>
      <c r="KAJ88" s="45"/>
      <c r="KAK88" s="45"/>
      <c r="KAL88" s="45"/>
      <c r="KAM88" s="45"/>
      <c r="KAN88" s="45"/>
      <c r="KAO88" s="45"/>
      <c r="KAP88" s="45"/>
      <c r="KAQ88" s="45"/>
      <c r="KAR88" s="45"/>
      <c r="KAS88" s="45"/>
      <c r="KAT88" s="45"/>
      <c r="KAU88" s="45"/>
      <c r="KAV88" s="45"/>
      <c r="KAW88" s="45"/>
      <c r="KAX88" s="45"/>
      <c r="KAY88" s="45"/>
      <c r="KAZ88" s="45"/>
      <c r="KBA88" s="45"/>
      <c r="KBB88" s="45"/>
      <c r="KBC88" s="45"/>
      <c r="KBD88" s="45"/>
      <c r="KBE88" s="45"/>
      <c r="KBF88" s="45"/>
      <c r="KBG88" s="45"/>
      <c r="KBH88" s="45"/>
      <c r="KBI88" s="45"/>
      <c r="KBJ88" s="45"/>
      <c r="KBK88" s="45"/>
      <c r="KBL88" s="45"/>
      <c r="KBM88" s="45"/>
      <c r="KBN88" s="45"/>
      <c r="KBO88" s="45"/>
      <c r="KBP88" s="45"/>
      <c r="KBQ88" s="45"/>
      <c r="KBR88" s="45"/>
      <c r="KBS88" s="45"/>
      <c r="KBT88" s="45"/>
      <c r="KBU88" s="45"/>
      <c r="KBV88" s="45"/>
      <c r="KBW88" s="45"/>
      <c r="KBX88" s="45"/>
      <c r="KBY88" s="45"/>
      <c r="KBZ88" s="45"/>
      <c r="KCA88" s="45"/>
      <c r="KCB88" s="45"/>
      <c r="KCC88" s="45"/>
      <c r="KCD88" s="45"/>
      <c r="KCE88" s="45"/>
      <c r="KCF88" s="45"/>
      <c r="KCG88" s="45"/>
      <c r="KCH88" s="45"/>
      <c r="KCI88" s="45"/>
      <c r="KCJ88" s="45"/>
      <c r="KCK88" s="45"/>
      <c r="KCL88" s="45"/>
      <c r="KCM88" s="45"/>
      <c r="KCN88" s="45"/>
      <c r="KCO88" s="45"/>
      <c r="KCP88" s="45"/>
      <c r="KCQ88" s="45"/>
      <c r="KCR88" s="45"/>
      <c r="KCS88" s="45"/>
      <c r="KCT88" s="45"/>
      <c r="KCU88" s="45"/>
      <c r="KCV88" s="45"/>
      <c r="KCW88" s="45"/>
      <c r="KCX88" s="45"/>
      <c r="KCY88" s="45"/>
      <c r="KCZ88" s="45"/>
      <c r="KDA88" s="45"/>
      <c r="KDB88" s="45"/>
      <c r="KDC88" s="45"/>
      <c r="KDD88" s="45"/>
      <c r="KDE88" s="45"/>
      <c r="KDF88" s="45"/>
      <c r="KDG88" s="45"/>
      <c r="KDH88" s="45"/>
      <c r="KDI88" s="45"/>
      <c r="KDJ88" s="45"/>
      <c r="KDK88" s="45"/>
      <c r="KDL88" s="45"/>
      <c r="KDM88" s="45"/>
      <c r="KDN88" s="45"/>
      <c r="KDO88" s="45"/>
      <c r="KDP88" s="45"/>
      <c r="KDQ88" s="45"/>
      <c r="KDR88" s="45"/>
      <c r="KDS88" s="45"/>
      <c r="KDT88" s="45"/>
      <c r="KDU88" s="45"/>
      <c r="KDV88" s="45"/>
      <c r="KDW88" s="45"/>
      <c r="KDX88" s="45"/>
      <c r="KDY88" s="45"/>
      <c r="KDZ88" s="45"/>
      <c r="KEA88" s="45"/>
      <c r="KEB88" s="45"/>
      <c r="KEC88" s="45"/>
      <c r="KED88" s="45"/>
      <c r="KEE88" s="45"/>
      <c r="KEF88" s="45"/>
      <c r="KEG88" s="45"/>
      <c r="KEH88" s="45"/>
      <c r="KEI88" s="45"/>
      <c r="KEJ88" s="45"/>
      <c r="KEK88" s="45"/>
      <c r="KEL88" s="45"/>
      <c r="KEM88" s="45"/>
      <c r="KEN88" s="45"/>
      <c r="KEO88" s="45"/>
      <c r="KEP88" s="45"/>
      <c r="KEQ88" s="45"/>
      <c r="KER88" s="45"/>
      <c r="KES88" s="45"/>
      <c r="KET88" s="45"/>
      <c r="KEU88" s="45"/>
      <c r="KEV88" s="45"/>
      <c r="KEW88" s="45"/>
      <c r="KEX88" s="45"/>
      <c r="KEY88" s="45"/>
      <c r="KEZ88" s="45"/>
      <c r="KFA88" s="45"/>
      <c r="KFB88" s="45"/>
      <c r="KFC88" s="45"/>
      <c r="KFD88" s="45"/>
      <c r="KFE88" s="45"/>
      <c r="KFF88" s="45"/>
      <c r="KFG88" s="45"/>
      <c r="KFH88" s="45"/>
      <c r="KFI88" s="45"/>
      <c r="KFJ88" s="45"/>
      <c r="KFK88" s="45"/>
      <c r="KFL88" s="45"/>
      <c r="KFM88" s="45"/>
      <c r="KFN88" s="45"/>
      <c r="KFO88" s="45"/>
      <c r="KFP88" s="45"/>
      <c r="KFQ88" s="45"/>
      <c r="KFR88" s="45"/>
      <c r="KFS88" s="45"/>
      <c r="KFT88" s="45"/>
      <c r="KFU88" s="45"/>
      <c r="KFV88" s="45"/>
      <c r="KFW88" s="45"/>
      <c r="KFX88" s="45"/>
      <c r="KFY88" s="45"/>
      <c r="KFZ88" s="45"/>
      <c r="KGA88" s="45"/>
      <c r="KGB88" s="45"/>
      <c r="KGC88" s="45"/>
      <c r="KGD88" s="45"/>
      <c r="KGE88" s="45"/>
      <c r="KGF88" s="45"/>
      <c r="KGG88" s="45"/>
      <c r="KGH88" s="45"/>
      <c r="KGI88" s="45"/>
      <c r="KGJ88" s="45"/>
      <c r="KGK88" s="45"/>
      <c r="KGL88" s="45"/>
      <c r="KGM88" s="45"/>
      <c r="KGN88" s="45"/>
      <c r="KGO88" s="45"/>
      <c r="KGP88" s="45"/>
      <c r="KGQ88" s="45"/>
      <c r="KGR88" s="45"/>
      <c r="KGS88" s="45"/>
      <c r="KGT88" s="45"/>
      <c r="KGU88" s="45"/>
      <c r="KGV88" s="45"/>
      <c r="KGW88" s="45"/>
      <c r="KGX88" s="45"/>
      <c r="KGY88" s="45"/>
      <c r="KGZ88" s="45"/>
      <c r="KHA88" s="45"/>
      <c r="KHB88" s="45"/>
      <c r="KHC88" s="45"/>
      <c r="KHD88" s="45"/>
      <c r="KHE88" s="45"/>
      <c r="KHF88" s="45"/>
      <c r="KHG88" s="45"/>
      <c r="KHH88" s="45"/>
      <c r="KHI88" s="45"/>
      <c r="KHJ88" s="45"/>
      <c r="KHK88" s="45"/>
      <c r="KHL88" s="45"/>
      <c r="KHM88" s="45"/>
      <c r="KHN88" s="45"/>
      <c r="KHO88" s="45"/>
      <c r="KHP88" s="45"/>
      <c r="KHQ88" s="45"/>
      <c r="KHR88" s="45"/>
      <c r="KHS88" s="45"/>
      <c r="KHT88" s="45"/>
      <c r="KHU88" s="45"/>
      <c r="KHV88" s="45"/>
      <c r="KHW88" s="45"/>
      <c r="KHX88" s="45"/>
      <c r="KHY88" s="45"/>
      <c r="KHZ88" s="45"/>
      <c r="KIA88" s="45"/>
      <c r="KIB88" s="45"/>
      <c r="KIC88" s="45"/>
      <c r="KID88" s="45"/>
      <c r="KIE88" s="45"/>
      <c r="KIF88" s="45"/>
      <c r="KIG88" s="45"/>
      <c r="KIH88" s="45"/>
      <c r="KII88" s="45"/>
      <c r="KIJ88" s="45"/>
      <c r="KIK88" s="45"/>
      <c r="KIL88" s="45"/>
      <c r="KIM88" s="45"/>
      <c r="KIN88" s="45"/>
      <c r="KIO88" s="45"/>
      <c r="KIP88" s="45"/>
      <c r="KIQ88" s="45"/>
      <c r="KIR88" s="45"/>
      <c r="KIS88" s="45"/>
      <c r="KIT88" s="45"/>
      <c r="KIU88" s="45"/>
      <c r="KIV88" s="45"/>
      <c r="KIW88" s="45"/>
      <c r="KIX88" s="45"/>
      <c r="KIY88" s="45"/>
      <c r="KIZ88" s="45"/>
      <c r="KJA88" s="45"/>
      <c r="KJB88" s="45"/>
      <c r="KJC88" s="45"/>
      <c r="KJD88" s="45"/>
      <c r="KJE88" s="45"/>
      <c r="KJF88" s="45"/>
      <c r="KJG88" s="45"/>
      <c r="KJH88" s="45"/>
      <c r="KJI88" s="45"/>
      <c r="KJJ88" s="45"/>
      <c r="KJK88" s="45"/>
      <c r="KJL88" s="45"/>
      <c r="KJM88" s="45"/>
      <c r="KJN88" s="45"/>
      <c r="KJO88" s="45"/>
      <c r="KJP88" s="45"/>
      <c r="KJQ88" s="45"/>
      <c r="KJR88" s="45"/>
      <c r="KJS88" s="45"/>
      <c r="KJT88" s="45"/>
      <c r="KJU88" s="45"/>
      <c r="KJV88" s="45"/>
      <c r="KJW88" s="45"/>
      <c r="KJX88" s="45"/>
      <c r="KJY88" s="45"/>
      <c r="KJZ88" s="45"/>
      <c r="KKA88" s="45"/>
      <c r="KKB88" s="45"/>
      <c r="KKC88" s="45"/>
      <c r="KKD88" s="45"/>
      <c r="KKE88" s="45"/>
      <c r="KKF88" s="45"/>
      <c r="KKG88" s="45"/>
      <c r="KKH88" s="45"/>
      <c r="KKI88" s="45"/>
      <c r="KKJ88" s="45"/>
      <c r="KKK88" s="45"/>
      <c r="KKL88" s="45"/>
      <c r="KKM88" s="45"/>
      <c r="KKN88" s="45"/>
      <c r="KKO88" s="45"/>
      <c r="KKP88" s="45"/>
      <c r="KKQ88" s="45"/>
      <c r="KKR88" s="45"/>
      <c r="KKS88" s="45"/>
      <c r="KKT88" s="45"/>
      <c r="KKU88" s="45"/>
      <c r="KKV88" s="45"/>
      <c r="KKW88" s="45"/>
      <c r="KKX88" s="45"/>
      <c r="KKY88" s="45"/>
      <c r="KKZ88" s="45"/>
      <c r="KLA88" s="45"/>
      <c r="KLB88" s="45"/>
      <c r="KLC88" s="45"/>
      <c r="KLD88" s="45"/>
      <c r="KLE88" s="45"/>
      <c r="KLF88" s="45"/>
      <c r="KLG88" s="45"/>
      <c r="KLH88" s="45"/>
      <c r="KLI88" s="45"/>
      <c r="KLJ88" s="45"/>
      <c r="KLK88" s="45"/>
      <c r="KLL88" s="45"/>
      <c r="KLM88" s="45"/>
      <c r="KLN88" s="45"/>
      <c r="KLO88" s="45"/>
      <c r="KLP88" s="45"/>
      <c r="KLQ88" s="45"/>
      <c r="KLR88" s="45"/>
      <c r="KLS88" s="45"/>
      <c r="KLT88" s="45"/>
      <c r="KLU88" s="45"/>
      <c r="KLV88" s="45"/>
      <c r="KLW88" s="45"/>
      <c r="KLX88" s="45"/>
      <c r="KLY88" s="45"/>
      <c r="KLZ88" s="45"/>
      <c r="KMA88" s="45"/>
      <c r="KMB88" s="45"/>
      <c r="KMC88" s="45"/>
      <c r="KMD88" s="45"/>
      <c r="KME88" s="45"/>
      <c r="KMF88" s="45"/>
      <c r="KMG88" s="45"/>
      <c r="KMH88" s="45"/>
      <c r="KMI88" s="45"/>
      <c r="KMJ88" s="45"/>
      <c r="KMK88" s="45"/>
      <c r="KML88" s="45"/>
      <c r="KMM88" s="45"/>
      <c r="KMN88" s="45"/>
      <c r="KMO88" s="45"/>
      <c r="KMP88" s="45"/>
      <c r="KMQ88" s="45"/>
      <c r="KMR88" s="45"/>
      <c r="KMS88" s="45"/>
      <c r="KMT88" s="45"/>
      <c r="KMU88" s="45"/>
      <c r="KMV88" s="45"/>
      <c r="KMW88" s="45"/>
      <c r="KMX88" s="45"/>
      <c r="KMY88" s="45"/>
      <c r="KMZ88" s="45"/>
      <c r="KNA88" s="45"/>
      <c r="KNB88" s="45"/>
      <c r="KNC88" s="45"/>
      <c r="KND88" s="45"/>
      <c r="KNE88" s="45"/>
      <c r="KNF88" s="45"/>
      <c r="KNG88" s="45"/>
      <c r="KNH88" s="45"/>
      <c r="KNI88" s="45"/>
      <c r="KNJ88" s="45"/>
      <c r="KNK88" s="45"/>
      <c r="KNL88" s="45"/>
      <c r="KNM88" s="45"/>
      <c r="KNN88" s="45"/>
      <c r="KNO88" s="45"/>
      <c r="KNP88" s="45"/>
      <c r="KNQ88" s="45"/>
      <c r="KNR88" s="45"/>
      <c r="KNS88" s="45"/>
      <c r="KNT88" s="45"/>
      <c r="KNU88" s="45"/>
      <c r="KNV88" s="45"/>
      <c r="KNW88" s="45"/>
      <c r="KNX88" s="45"/>
      <c r="KNY88" s="45"/>
      <c r="KNZ88" s="45"/>
      <c r="KOA88" s="45"/>
      <c r="KOB88" s="45"/>
      <c r="KOC88" s="45"/>
      <c r="KOD88" s="45"/>
      <c r="KOE88" s="45"/>
      <c r="KOF88" s="45"/>
      <c r="KOG88" s="45"/>
      <c r="KOH88" s="45"/>
      <c r="KOI88" s="45"/>
      <c r="KOJ88" s="45"/>
      <c r="KOK88" s="45"/>
      <c r="KOL88" s="45"/>
      <c r="KOM88" s="45"/>
      <c r="KON88" s="45"/>
      <c r="KOO88" s="45"/>
      <c r="KOP88" s="45"/>
      <c r="KOQ88" s="45"/>
      <c r="KOR88" s="45"/>
      <c r="KOS88" s="45"/>
      <c r="KOT88" s="45"/>
      <c r="KOU88" s="45"/>
      <c r="KOV88" s="45"/>
      <c r="KOW88" s="45"/>
      <c r="KOX88" s="45"/>
      <c r="KOY88" s="45"/>
      <c r="KOZ88" s="45"/>
      <c r="KPA88" s="45"/>
      <c r="KPB88" s="45"/>
      <c r="KPC88" s="45"/>
      <c r="KPD88" s="45"/>
      <c r="KPE88" s="45"/>
      <c r="KPF88" s="45"/>
      <c r="KPG88" s="45"/>
      <c r="KPH88" s="45"/>
      <c r="KPI88" s="45"/>
      <c r="KPJ88" s="45"/>
      <c r="KPK88" s="45"/>
      <c r="KPL88" s="45"/>
      <c r="KPM88" s="45"/>
      <c r="KPN88" s="45"/>
      <c r="KPO88" s="45"/>
      <c r="KPP88" s="45"/>
      <c r="KPQ88" s="45"/>
      <c r="KPR88" s="45"/>
      <c r="KPS88" s="45"/>
      <c r="KPT88" s="45"/>
      <c r="KPU88" s="45"/>
      <c r="KPV88" s="45"/>
      <c r="KPW88" s="45"/>
      <c r="KPX88" s="45"/>
      <c r="KPY88" s="45"/>
      <c r="KPZ88" s="45"/>
      <c r="KQA88" s="45"/>
      <c r="KQB88" s="45"/>
      <c r="KQC88" s="45"/>
      <c r="KQD88" s="45"/>
      <c r="KQE88" s="45"/>
      <c r="KQF88" s="45"/>
      <c r="KQG88" s="45"/>
      <c r="KQH88" s="45"/>
      <c r="KQI88" s="45"/>
      <c r="KQJ88" s="45"/>
      <c r="KQK88" s="45"/>
      <c r="KQL88" s="45"/>
      <c r="KQM88" s="45"/>
      <c r="KQN88" s="45"/>
      <c r="KQO88" s="45"/>
      <c r="KQP88" s="45"/>
      <c r="KQQ88" s="45"/>
      <c r="KQR88" s="45"/>
      <c r="KQS88" s="45"/>
      <c r="KQT88" s="45"/>
      <c r="KQU88" s="45"/>
      <c r="KQV88" s="45"/>
      <c r="KQW88" s="45"/>
      <c r="KQX88" s="45"/>
      <c r="KQY88" s="45"/>
      <c r="KQZ88" s="45"/>
      <c r="KRA88" s="45"/>
      <c r="KRB88" s="45"/>
      <c r="KRC88" s="45"/>
      <c r="KRD88" s="45"/>
      <c r="KRE88" s="45"/>
      <c r="KRF88" s="45"/>
      <c r="KRG88" s="45"/>
      <c r="KRH88" s="45"/>
      <c r="KRI88" s="45"/>
      <c r="KRJ88" s="45"/>
      <c r="KRK88" s="45"/>
      <c r="KRL88" s="45"/>
      <c r="KRM88" s="45"/>
      <c r="KRN88" s="45"/>
      <c r="KRO88" s="45"/>
      <c r="KRP88" s="45"/>
      <c r="KRQ88" s="45"/>
      <c r="KRR88" s="45"/>
      <c r="KRS88" s="45"/>
      <c r="KRT88" s="45"/>
      <c r="KRU88" s="45"/>
      <c r="KRV88" s="45"/>
      <c r="KRW88" s="45"/>
      <c r="KRX88" s="45"/>
      <c r="KRY88" s="45"/>
      <c r="KRZ88" s="45"/>
      <c r="KSA88" s="45"/>
      <c r="KSB88" s="45"/>
      <c r="KSC88" s="45"/>
      <c r="KSD88" s="45"/>
      <c r="KSE88" s="45"/>
      <c r="KSF88" s="45"/>
      <c r="KSG88" s="45"/>
      <c r="KSH88" s="45"/>
      <c r="KSI88" s="45"/>
      <c r="KSJ88" s="45"/>
      <c r="KSK88" s="45"/>
      <c r="KSL88" s="45"/>
      <c r="KSM88" s="45"/>
      <c r="KSN88" s="45"/>
      <c r="KSO88" s="45"/>
      <c r="KSP88" s="45"/>
      <c r="KSQ88" s="45"/>
      <c r="KSR88" s="45"/>
      <c r="KSS88" s="45"/>
      <c r="KST88" s="45"/>
      <c r="KSU88" s="45"/>
      <c r="KSV88" s="45"/>
      <c r="KSW88" s="45"/>
      <c r="KSX88" s="45"/>
      <c r="KSY88" s="45"/>
      <c r="KSZ88" s="45"/>
      <c r="KTA88" s="45"/>
      <c r="KTB88" s="45"/>
      <c r="KTC88" s="45"/>
      <c r="KTD88" s="45"/>
      <c r="KTE88" s="45"/>
      <c r="KTF88" s="45"/>
      <c r="KTG88" s="45"/>
      <c r="KTH88" s="45"/>
      <c r="KTI88" s="45"/>
      <c r="KTJ88" s="45"/>
      <c r="KTK88" s="45"/>
      <c r="KTL88" s="45"/>
      <c r="KTM88" s="45"/>
      <c r="KTN88" s="45"/>
      <c r="KTO88" s="45"/>
      <c r="KTP88" s="45"/>
      <c r="KTQ88" s="45"/>
      <c r="KTR88" s="45"/>
      <c r="KTS88" s="45"/>
      <c r="KTT88" s="45"/>
      <c r="KTU88" s="45"/>
      <c r="KTV88" s="45"/>
      <c r="KTW88" s="45"/>
      <c r="KTX88" s="45"/>
      <c r="KTY88" s="45"/>
      <c r="KTZ88" s="45"/>
      <c r="KUA88" s="45"/>
      <c r="KUB88" s="45"/>
      <c r="KUC88" s="45"/>
      <c r="KUD88" s="45"/>
      <c r="KUE88" s="45"/>
      <c r="KUF88" s="45"/>
      <c r="KUG88" s="45"/>
      <c r="KUH88" s="45"/>
      <c r="KUI88" s="45"/>
      <c r="KUJ88" s="45"/>
      <c r="KUK88" s="45"/>
      <c r="KUL88" s="45"/>
      <c r="KUM88" s="45"/>
      <c r="KUN88" s="45"/>
      <c r="KUO88" s="45"/>
      <c r="KUP88" s="45"/>
      <c r="KUQ88" s="45"/>
      <c r="KUR88" s="45"/>
      <c r="KUS88" s="45"/>
      <c r="KUT88" s="45"/>
      <c r="KUU88" s="45"/>
      <c r="KUV88" s="45"/>
      <c r="KUW88" s="45"/>
      <c r="KUX88" s="45"/>
      <c r="KUY88" s="45"/>
      <c r="KUZ88" s="45"/>
      <c r="KVA88" s="45"/>
      <c r="KVB88" s="45"/>
      <c r="KVC88" s="45"/>
      <c r="KVD88" s="45"/>
      <c r="KVE88" s="45"/>
      <c r="KVF88" s="45"/>
      <c r="KVG88" s="45"/>
      <c r="KVH88" s="45"/>
      <c r="KVI88" s="45"/>
      <c r="KVJ88" s="45"/>
      <c r="KVK88" s="45"/>
      <c r="KVL88" s="45"/>
      <c r="KVM88" s="45"/>
      <c r="KVN88" s="45"/>
      <c r="KVO88" s="45"/>
      <c r="KVP88" s="45"/>
      <c r="KVQ88" s="45"/>
      <c r="KVR88" s="45"/>
      <c r="KVS88" s="45"/>
      <c r="KVT88" s="45"/>
      <c r="KVU88" s="45"/>
      <c r="KVV88" s="45"/>
      <c r="KVW88" s="45"/>
      <c r="KVX88" s="45"/>
      <c r="KVY88" s="45"/>
      <c r="KVZ88" s="45"/>
      <c r="KWA88" s="45"/>
      <c r="KWB88" s="45"/>
      <c r="KWC88" s="45"/>
      <c r="KWD88" s="45"/>
      <c r="KWE88" s="45"/>
      <c r="KWF88" s="45"/>
      <c r="KWG88" s="45"/>
      <c r="KWH88" s="45"/>
      <c r="KWI88" s="45"/>
      <c r="KWJ88" s="45"/>
      <c r="KWK88" s="45"/>
      <c r="KWL88" s="45"/>
      <c r="KWM88" s="45"/>
      <c r="KWN88" s="45"/>
      <c r="KWO88" s="45"/>
      <c r="KWP88" s="45"/>
      <c r="KWQ88" s="45"/>
      <c r="KWR88" s="45"/>
      <c r="KWS88" s="45"/>
      <c r="KWT88" s="45"/>
      <c r="KWU88" s="45"/>
      <c r="KWV88" s="45"/>
      <c r="KWW88" s="45"/>
      <c r="KWX88" s="45"/>
      <c r="KWY88" s="45"/>
      <c r="KWZ88" s="45"/>
      <c r="KXA88" s="45"/>
      <c r="KXB88" s="45"/>
      <c r="KXC88" s="45"/>
      <c r="KXD88" s="45"/>
      <c r="KXE88" s="45"/>
      <c r="KXF88" s="45"/>
      <c r="KXG88" s="45"/>
      <c r="KXH88" s="45"/>
      <c r="KXI88" s="45"/>
      <c r="KXJ88" s="45"/>
      <c r="KXK88" s="45"/>
      <c r="KXL88" s="45"/>
      <c r="KXM88" s="45"/>
      <c r="KXN88" s="45"/>
      <c r="KXO88" s="45"/>
      <c r="KXP88" s="45"/>
      <c r="KXQ88" s="45"/>
      <c r="KXR88" s="45"/>
      <c r="KXS88" s="45"/>
      <c r="KXT88" s="45"/>
      <c r="KXU88" s="45"/>
      <c r="KXV88" s="45"/>
      <c r="KXW88" s="45"/>
      <c r="KXX88" s="45"/>
      <c r="KXY88" s="45"/>
      <c r="KXZ88" s="45"/>
      <c r="KYA88" s="45"/>
      <c r="KYB88" s="45"/>
      <c r="KYC88" s="45"/>
      <c r="KYD88" s="45"/>
      <c r="KYE88" s="45"/>
      <c r="KYF88" s="45"/>
      <c r="KYG88" s="45"/>
      <c r="KYH88" s="45"/>
      <c r="KYI88" s="45"/>
      <c r="KYJ88" s="45"/>
      <c r="KYK88" s="45"/>
      <c r="KYL88" s="45"/>
      <c r="KYM88" s="45"/>
      <c r="KYN88" s="45"/>
      <c r="KYO88" s="45"/>
      <c r="KYP88" s="45"/>
      <c r="KYQ88" s="45"/>
      <c r="KYR88" s="45"/>
      <c r="KYS88" s="45"/>
      <c r="KYT88" s="45"/>
      <c r="KYU88" s="45"/>
      <c r="KYV88" s="45"/>
      <c r="KYW88" s="45"/>
      <c r="KYX88" s="45"/>
      <c r="KYY88" s="45"/>
      <c r="KYZ88" s="45"/>
      <c r="KZA88" s="45"/>
      <c r="KZB88" s="45"/>
      <c r="KZC88" s="45"/>
      <c r="KZD88" s="45"/>
      <c r="KZE88" s="45"/>
      <c r="KZF88" s="45"/>
      <c r="KZG88" s="45"/>
      <c r="KZH88" s="45"/>
      <c r="KZI88" s="45"/>
      <c r="KZJ88" s="45"/>
      <c r="KZK88" s="45"/>
      <c r="KZL88" s="45"/>
      <c r="KZM88" s="45"/>
      <c r="KZN88" s="45"/>
      <c r="KZO88" s="45"/>
      <c r="KZP88" s="45"/>
      <c r="KZQ88" s="45"/>
      <c r="KZR88" s="45"/>
      <c r="KZS88" s="45"/>
      <c r="KZT88" s="45"/>
      <c r="KZU88" s="45"/>
      <c r="KZV88" s="45"/>
      <c r="KZW88" s="45"/>
      <c r="KZX88" s="45"/>
      <c r="KZY88" s="45"/>
      <c r="KZZ88" s="45"/>
      <c r="LAA88" s="45"/>
      <c r="LAB88" s="45"/>
      <c r="LAC88" s="45"/>
      <c r="LAD88" s="45"/>
      <c r="LAE88" s="45"/>
      <c r="LAF88" s="45"/>
      <c r="LAG88" s="45"/>
      <c r="LAH88" s="45"/>
      <c r="LAI88" s="45"/>
      <c r="LAJ88" s="45"/>
      <c r="LAK88" s="45"/>
      <c r="LAL88" s="45"/>
      <c r="LAM88" s="45"/>
      <c r="LAN88" s="45"/>
      <c r="LAO88" s="45"/>
      <c r="LAP88" s="45"/>
      <c r="LAQ88" s="45"/>
      <c r="LAR88" s="45"/>
      <c r="LAS88" s="45"/>
      <c r="LAT88" s="45"/>
      <c r="LAU88" s="45"/>
      <c r="LAV88" s="45"/>
      <c r="LAW88" s="45"/>
      <c r="LAX88" s="45"/>
      <c r="LAY88" s="45"/>
      <c r="LAZ88" s="45"/>
      <c r="LBA88" s="45"/>
      <c r="LBB88" s="45"/>
      <c r="LBC88" s="45"/>
      <c r="LBD88" s="45"/>
      <c r="LBE88" s="45"/>
      <c r="LBF88" s="45"/>
      <c r="LBG88" s="45"/>
      <c r="LBH88" s="45"/>
      <c r="LBI88" s="45"/>
      <c r="LBJ88" s="45"/>
      <c r="LBK88" s="45"/>
      <c r="LBL88" s="45"/>
      <c r="LBM88" s="45"/>
      <c r="LBN88" s="45"/>
      <c r="LBO88" s="45"/>
      <c r="LBP88" s="45"/>
      <c r="LBQ88" s="45"/>
      <c r="LBR88" s="45"/>
      <c r="LBS88" s="45"/>
      <c r="LBT88" s="45"/>
      <c r="LBU88" s="45"/>
      <c r="LBV88" s="45"/>
      <c r="LBW88" s="45"/>
      <c r="LBX88" s="45"/>
      <c r="LBY88" s="45"/>
      <c r="LBZ88" s="45"/>
      <c r="LCA88" s="45"/>
      <c r="LCB88" s="45"/>
      <c r="LCC88" s="45"/>
      <c r="LCD88" s="45"/>
      <c r="LCE88" s="45"/>
      <c r="LCF88" s="45"/>
      <c r="LCG88" s="45"/>
      <c r="LCH88" s="45"/>
      <c r="LCI88" s="45"/>
      <c r="LCJ88" s="45"/>
      <c r="LCK88" s="45"/>
      <c r="LCL88" s="45"/>
      <c r="LCM88" s="45"/>
      <c r="LCN88" s="45"/>
      <c r="LCO88" s="45"/>
      <c r="LCP88" s="45"/>
      <c r="LCQ88" s="45"/>
      <c r="LCR88" s="45"/>
      <c r="LCS88" s="45"/>
      <c r="LCT88" s="45"/>
      <c r="LCU88" s="45"/>
      <c r="LCV88" s="45"/>
      <c r="LCW88" s="45"/>
      <c r="LCX88" s="45"/>
      <c r="LCY88" s="45"/>
      <c r="LCZ88" s="45"/>
      <c r="LDA88" s="45"/>
      <c r="LDB88" s="45"/>
      <c r="LDC88" s="45"/>
      <c r="LDD88" s="45"/>
      <c r="LDE88" s="45"/>
      <c r="LDF88" s="45"/>
      <c r="LDG88" s="45"/>
      <c r="LDH88" s="45"/>
      <c r="LDI88" s="45"/>
      <c r="LDJ88" s="45"/>
      <c r="LDK88" s="45"/>
      <c r="LDL88" s="45"/>
      <c r="LDM88" s="45"/>
      <c r="LDN88" s="45"/>
      <c r="LDO88" s="45"/>
      <c r="LDP88" s="45"/>
      <c r="LDQ88" s="45"/>
      <c r="LDR88" s="45"/>
      <c r="LDS88" s="45"/>
      <c r="LDT88" s="45"/>
      <c r="LDU88" s="45"/>
      <c r="LDV88" s="45"/>
      <c r="LDW88" s="45"/>
      <c r="LDX88" s="45"/>
      <c r="LDY88" s="45"/>
      <c r="LDZ88" s="45"/>
      <c r="LEA88" s="45"/>
      <c r="LEB88" s="45"/>
      <c r="LEC88" s="45"/>
      <c r="LED88" s="45"/>
      <c r="LEE88" s="45"/>
      <c r="LEF88" s="45"/>
      <c r="LEG88" s="45"/>
      <c r="LEH88" s="45"/>
      <c r="LEI88" s="45"/>
      <c r="LEJ88" s="45"/>
      <c r="LEK88" s="45"/>
      <c r="LEL88" s="45"/>
      <c r="LEM88" s="45"/>
      <c r="LEN88" s="45"/>
      <c r="LEO88" s="45"/>
      <c r="LEP88" s="45"/>
      <c r="LEQ88" s="45"/>
      <c r="LER88" s="45"/>
      <c r="LES88" s="45"/>
      <c r="LET88" s="45"/>
      <c r="LEU88" s="45"/>
      <c r="LEV88" s="45"/>
      <c r="LEW88" s="45"/>
      <c r="LEX88" s="45"/>
      <c r="LEY88" s="45"/>
      <c r="LEZ88" s="45"/>
      <c r="LFA88" s="45"/>
      <c r="LFB88" s="45"/>
      <c r="LFC88" s="45"/>
      <c r="LFD88" s="45"/>
      <c r="LFE88" s="45"/>
      <c r="LFF88" s="45"/>
      <c r="LFG88" s="45"/>
      <c r="LFH88" s="45"/>
      <c r="LFI88" s="45"/>
      <c r="LFJ88" s="45"/>
      <c r="LFK88" s="45"/>
      <c r="LFL88" s="45"/>
      <c r="LFM88" s="45"/>
      <c r="LFN88" s="45"/>
      <c r="LFO88" s="45"/>
      <c r="LFP88" s="45"/>
      <c r="LFQ88" s="45"/>
      <c r="LFR88" s="45"/>
      <c r="LFS88" s="45"/>
      <c r="LFT88" s="45"/>
      <c r="LFU88" s="45"/>
      <c r="LFV88" s="45"/>
      <c r="LFW88" s="45"/>
      <c r="LFX88" s="45"/>
      <c r="LFY88" s="45"/>
      <c r="LFZ88" s="45"/>
      <c r="LGA88" s="45"/>
      <c r="LGB88" s="45"/>
      <c r="LGC88" s="45"/>
      <c r="LGD88" s="45"/>
      <c r="LGE88" s="45"/>
      <c r="LGF88" s="45"/>
      <c r="LGG88" s="45"/>
      <c r="LGH88" s="45"/>
      <c r="LGI88" s="45"/>
      <c r="LGJ88" s="45"/>
      <c r="LGK88" s="45"/>
      <c r="LGL88" s="45"/>
      <c r="LGM88" s="45"/>
      <c r="LGN88" s="45"/>
      <c r="LGO88" s="45"/>
      <c r="LGP88" s="45"/>
      <c r="LGQ88" s="45"/>
      <c r="LGR88" s="45"/>
      <c r="LGS88" s="45"/>
      <c r="LGT88" s="45"/>
      <c r="LGU88" s="45"/>
      <c r="LGV88" s="45"/>
      <c r="LGW88" s="45"/>
      <c r="LGX88" s="45"/>
      <c r="LGY88" s="45"/>
      <c r="LGZ88" s="45"/>
      <c r="LHA88" s="45"/>
      <c r="LHB88" s="45"/>
      <c r="LHC88" s="45"/>
      <c r="LHD88" s="45"/>
      <c r="LHE88" s="45"/>
      <c r="LHF88" s="45"/>
      <c r="LHG88" s="45"/>
      <c r="LHH88" s="45"/>
      <c r="LHI88" s="45"/>
      <c r="LHJ88" s="45"/>
      <c r="LHK88" s="45"/>
      <c r="LHL88" s="45"/>
      <c r="LHM88" s="45"/>
      <c r="LHN88" s="45"/>
      <c r="LHO88" s="45"/>
      <c r="LHP88" s="45"/>
      <c r="LHQ88" s="45"/>
      <c r="LHR88" s="45"/>
      <c r="LHS88" s="45"/>
      <c r="LHT88" s="45"/>
      <c r="LHU88" s="45"/>
      <c r="LHV88" s="45"/>
      <c r="LHW88" s="45"/>
      <c r="LHX88" s="45"/>
      <c r="LHY88" s="45"/>
      <c r="LHZ88" s="45"/>
      <c r="LIA88" s="45"/>
      <c r="LIB88" s="45"/>
      <c r="LIC88" s="45"/>
      <c r="LID88" s="45"/>
      <c r="LIE88" s="45"/>
      <c r="LIF88" s="45"/>
      <c r="LIG88" s="45"/>
      <c r="LIH88" s="45"/>
      <c r="LII88" s="45"/>
      <c r="LIJ88" s="45"/>
      <c r="LIK88" s="45"/>
      <c r="LIL88" s="45"/>
      <c r="LIM88" s="45"/>
      <c r="LIN88" s="45"/>
      <c r="LIO88" s="45"/>
      <c r="LIP88" s="45"/>
      <c r="LIQ88" s="45"/>
      <c r="LIR88" s="45"/>
      <c r="LIS88" s="45"/>
      <c r="LIT88" s="45"/>
      <c r="LIU88" s="45"/>
      <c r="LIV88" s="45"/>
      <c r="LIW88" s="45"/>
      <c r="LIX88" s="45"/>
      <c r="LIY88" s="45"/>
      <c r="LIZ88" s="45"/>
      <c r="LJA88" s="45"/>
      <c r="LJB88" s="45"/>
      <c r="LJC88" s="45"/>
      <c r="LJD88" s="45"/>
      <c r="LJE88" s="45"/>
      <c r="LJF88" s="45"/>
      <c r="LJG88" s="45"/>
      <c r="LJH88" s="45"/>
      <c r="LJI88" s="45"/>
      <c r="LJJ88" s="45"/>
      <c r="LJK88" s="45"/>
      <c r="LJL88" s="45"/>
      <c r="LJM88" s="45"/>
      <c r="LJN88" s="45"/>
      <c r="LJO88" s="45"/>
      <c r="LJP88" s="45"/>
      <c r="LJQ88" s="45"/>
      <c r="LJR88" s="45"/>
      <c r="LJS88" s="45"/>
      <c r="LJT88" s="45"/>
      <c r="LJU88" s="45"/>
      <c r="LJV88" s="45"/>
      <c r="LJW88" s="45"/>
      <c r="LJX88" s="45"/>
      <c r="LJY88" s="45"/>
      <c r="LJZ88" s="45"/>
      <c r="LKA88" s="45"/>
      <c r="LKB88" s="45"/>
      <c r="LKC88" s="45"/>
      <c r="LKD88" s="45"/>
      <c r="LKE88" s="45"/>
      <c r="LKF88" s="45"/>
      <c r="LKG88" s="45"/>
      <c r="LKH88" s="45"/>
      <c r="LKI88" s="45"/>
      <c r="LKJ88" s="45"/>
      <c r="LKK88" s="45"/>
      <c r="LKL88" s="45"/>
      <c r="LKM88" s="45"/>
      <c r="LKN88" s="45"/>
      <c r="LKO88" s="45"/>
      <c r="LKP88" s="45"/>
      <c r="LKQ88" s="45"/>
      <c r="LKR88" s="45"/>
      <c r="LKS88" s="45"/>
      <c r="LKT88" s="45"/>
      <c r="LKU88" s="45"/>
      <c r="LKV88" s="45"/>
      <c r="LKW88" s="45"/>
      <c r="LKX88" s="45"/>
      <c r="LKY88" s="45"/>
      <c r="LKZ88" s="45"/>
      <c r="LLA88" s="45"/>
      <c r="LLB88" s="45"/>
      <c r="LLC88" s="45"/>
      <c r="LLD88" s="45"/>
      <c r="LLE88" s="45"/>
      <c r="LLF88" s="45"/>
      <c r="LLG88" s="45"/>
      <c r="LLH88" s="45"/>
      <c r="LLI88" s="45"/>
      <c r="LLJ88" s="45"/>
      <c r="LLK88" s="45"/>
      <c r="LLL88" s="45"/>
      <c r="LLM88" s="45"/>
      <c r="LLN88" s="45"/>
      <c r="LLO88" s="45"/>
      <c r="LLP88" s="45"/>
      <c r="LLQ88" s="45"/>
      <c r="LLR88" s="45"/>
      <c r="LLS88" s="45"/>
      <c r="LLT88" s="45"/>
      <c r="LLU88" s="45"/>
      <c r="LLV88" s="45"/>
      <c r="LLW88" s="45"/>
      <c r="LLX88" s="45"/>
      <c r="LLY88" s="45"/>
      <c r="LLZ88" s="45"/>
      <c r="LMA88" s="45"/>
      <c r="LMB88" s="45"/>
      <c r="LMC88" s="45"/>
      <c r="LMD88" s="45"/>
      <c r="LME88" s="45"/>
      <c r="LMF88" s="45"/>
      <c r="LMG88" s="45"/>
      <c r="LMH88" s="45"/>
      <c r="LMI88" s="45"/>
      <c r="LMJ88" s="45"/>
      <c r="LMK88" s="45"/>
      <c r="LML88" s="45"/>
      <c r="LMM88" s="45"/>
      <c r="LMN88" s="45"/>
      <c r="LMO88" s="45"/>
      <c r="LMP88" s="45"/>
      <c r="LMQ88" s="45"/>
      <c r="LMR88" s="45"/>
      <c r="LMS88" s="45"/>
      <c r="LMT88" s="45"/>
      <c r="LMU88" s="45"/>
      <c r="LMV88" s="45"/>
      <c r="LMW88" s="45"/>
      <c r="LMX88" s="45"/>
      <c r="LMY88" s="45"/>
      <c r="LMZ88" s="45"/>
      <c r="LNA88" s="45"/>
      <c r="LNB88" s="45"/>
      <c r="LNC88" s="45"/>
      <c r="LND88" s="45"/>
      <c r="LNE88" s="45"/>
      <c r="LNF88" s="45"/>
      <c r="LNG88" s="45"/>
      <c r="LNH88" s="45"/>
      <c r="LNI88" s="45"/>
      <c r="LNJ88" s="45"/>
      <c r="LNK88" s="45"/>
      <c r="LNL88" s="45"/>
      <c r="LNM88" s="45"/>
      <c r="LNN88" s="45"/>
      <c r="LNO88" s="45"/>
      <c r="LNP88" s="45"/>
      <c r="LNQ88" s="45"/>
      <c r="LNR88" s="45"/>
      <c r="LNS88" s="45"/>
      <c r="LNT88" s="45"/>
      <c r="LNU88" s="45"/>
      <c r="LNV88" s="45"/>
      <c r="LNW88" s="45"/>
      <c r="LNX88" s="45"/>
      <c r="LNY88" s="45"/>
      <c r="LNZ88" s="45"/>
      <c r="LOA88" s="45"/>
      <c r="LOB88" s="45"/>
      <c r="LOC88" s="45"/>
      <c r="LOD88" s="45"/>
      <c r="LOE88" s="45"/>
      <c r="LOF88" s="45"/>
      <c r="LOG88" s="45"/>
      <c r="LOH88" s="45"/>
      <c r="LOI88" s="45"/>
      <c r="LOJ88" s="45"/>
      <c r="LOK88" s="45"/>
      <c r="LOL88" s="45"/>
      <c r="LOM88" s="45"/>
      <c r="LON88" s="45"/>
      <c r="LOO88" s="45"/>
      <c r="LOP88" s="45"/>
      <c r="LOQ88" s="45"/>
      <c r="LOR88" s="45"/>
      <c r="LOS88" s="45"/>
      <c r="LOT88" s="45"/>
      <c r="LOU88" s="45"/>
      <c r="LOV88" s="45"/>
      <c r="LOW88" s="45"/>
      <c r="LOX88" s="45"/>
      <c r="LOY88" s="45"/>
      <c r="LOZ88" s="45"/>
      <c r="LPA88" s="45"/>
      <c r="LPB88" s="45"/>
      <c r="LPC88" s="45"/>
      <c r="LPD88" s="45"/>
      <c r="LPE88" s="45"/>
      <c r="LPF88" s="45"/>
      <c r="LPG88" s="45"/>
      <c r="LPH88" s="45"/>
      <c r="LPI88" s="45"/>
      <c r="LPJ88" s="45"/>
      <c r="LPK88" s="45"/>
      <c r="LPL88" s="45"/>
      <c r="LPM88" s="45"/>
      <c r="LPN88" s="45"/>
      <c r="LPO88" s="45"/>
      <c r="LPP88" s="45"/>
      <c r="LPQ88" s="45"/>
      <c r="LPR88" s="45"/>
      <c r="LPS88" s="45"/>
      <c r="LPT88" s="45"/>
      <c r="LPU88" s="45"/>
      <c r="LPV88" s="45"/>
      <c r="LPW88" s="45"/>
      <c r="LPX88" s="45"/>
      <c r="LPY88" s="45"/>
      <c r="LPZ88" s="45"/>
      <c r="LQA88" s="45"/>
      <c r="LQB88" s="45"/>
      <c r="LQC88" s="45"/>
      <c r="LQD88" s="45"/>
      <c r="LQE88" s="45"/>
      <c r="LQF88" s="45"/>
      <c r="LQG88" s="45"/>
      <c r="LQH88" s="45"/>
      <c r="LQI88" s="45"/>
      <c r="LQJ88" s="45"/>
      <c r="LQK88" s="45"/>
      <c r="LQL88" s="45"/>
      <c r="LQM88" s="45"/>
      <c r="LQN88" s="45"/>
      <c r="LQO88" s="45"/>
      <c r="LQP88" s="45"/>
      <c r="LQQ88" s="45"/>
      <c r="LQR88" s="45"/>
      <c r="LQS88" s="45"/>
      <c r="LQT88" s="45"/>
      <c r="LQU88" s="45"/>
      <c r="LQV88" s="45"/>
      <c r="LQW88" s="45"/>
      <c r="LQX88" s="45"/>
      <c r="LQY88" s="45"/>
      <c r="LQZ88" s="45"/>
      <c r="LRA88" s="45"/>
      <c r="LRB88" s="45"/>
      <c r="LRC88" s="45"/>
      <c r="LRD88" s="45"/>
      <c r="LRE88" s="45"/>
      <c r="LRF88" s="45"/>
      <c r="LRG88" s="45"/>
      <c r="LRH88" s="45"/>
      <c r="LRI88" s="45"/>
      <c r="LRJ88" s="45"/>
      <c r="LRK88" s="45"/>
      <c r="LRL88" s="45"/>
      <c r="LRM88" s="45"/>
      <c r="LRN88" s="45"/>
      <c r="LRO88" s="45"/>
      <c r="LRP88" s="45"/>
      <c r="LRQ88" s="45"/>
      <c r="LRR88" s="45"/>
      <c r="LRS88" s="45"/>
      <c r="LRT88" s="45"/>
      <c r="LRU88" s="45"/>
      <c r="LRV88" s="45"/>
      <c r="LRW88" s="45"/>
      <c r="LRX88" s="45"/>
      <c r="LRY88" s="45"/>
      <c r="LRZ88" s="45"/>
      <c r="LSA88" s="45"/>
      <c r="LSB88" s="45"/>
      <c r="LSC88" s="45"/>
      <c r="LSD88" s="45"/>
      <c r="LSE88" s="45"/>
      <c r="LSF88" s="45"/>
      <c r="LSG88" s="45"/>
      <c r="LSH88" s="45"/>
      <c r="LSI88" s="45"/>
      <c r="LSJ88" s="45"/>
      <c r="LSK88" s="45"/>
      <c r="LSL88" s="45"/>
      <c r="LSM88" s="45"/>
      <c r="LSN88" s="45"/>
      <c r="LSO88" s="45"/>
      <c r="LSP88" s="45"/>
      <c r="LSQ88" s="45"/>
      <c r="LSR88" s="45"/>
      <c r="LSS88" s="45"/>
      <c r="LST88" s="45"/>
      <c r="LSU88" s="45"/>
      <c r="LSV88" s="45"/>
      <c r="LSW88" s="45"/>
      <c r="LSX88" s="45"/>
      <c r="LSY88" s="45"/>
      <c r="LSZ88" s="45"/>
      <c r="LTA88" s="45"/>
      <c r="LTB88" s="45"/>
      <c r="LTC88" s="45"/>
      <c r="LTD88" s="45"/>
      <c r="LTE88" s="45"/>
      <c r="LTF88" s="45"/>
      <c r="LTG88" s="45"/>
      <c r="LTH88" s="45"/>
      <c r="LTI88" s="45"/>
      <c r="LTJ88" s="45"/>
      <c r="LTK88" s="45"/>
      <c r="LTL88" s="45"/>
      <c r="LTM88" s="45"/>
      <c r="LTN88" s="45"/>
      <c r="LTO88" s="45"/>
      <c r="LTP88" s="45"/>
      <c r="LTQ88" s="45"/>
      <c r="LTR88" s="45"/>
      <c r="LTS88" s="45"/>
      <c r="LTT88" s="45"/>
      <c r="LTU88" s="45"/>
      <c r="LTV88" s="45"/>
      <c r="LTW88" s="45"/>
      <c r="LTX88" s="45"/>
      <c r="LTY88" s="45"/>
      <c r="LTZ88" s="45"/>
      <c r="LUA88" s="45"/>
      <c r="LUB88" s="45"/>
      <c r="LUC88" s="45"/>
      <c r="LUD88" s="45"/>
      <c r="LUE88" s="45"/>
      <c r="LUF88" s="45"/>
      <c r="LUG88" s="45"/>
      <c r="LUH88" s="45"/>
      <c r="LUI88" s="45"/>
      <c r="LUJ88" s="45"/>
      <c r="LUK88" s="45"/>
      <c r="LUL88" s="45"/>
      <c r="LUM88" s="45"/>
      <c r="LUN88" s="45"/>
      <c r="LUO88" s="45"/>
      <c r="LUP88" s="45"/>
      <c r="LUQ88" s="45"/>
      <c r="LUR88" s="45"/>
      <c r="LUS88" s="45"/>
      <c r="LUT88" s="45"/>
      <c r="LUU88" s="45"/>
      <c r="LUV88" s="45"/>
      <c r="LUW88" s="45"/>
      <c r="LUX88" s="45"/>
      <c r="LUY88" s="45"/>
      <c r="LUZ88" s="45"/>
      <c r="LVA88" s="45"/>
      <c r="LVB88" s="45"/>
      <c r="LVC88" s="45"/>
      <c r="LVD88" s="45"/>
      <c r="LVE88" s="45"/>
      <c r="LVF88" s="45"/>
      <c r="LVG88" s="45"/>
      <c r="LVH88" s="45"/>
      <c r="LVI88" s="45"/>
      <c r="LVJ88" s="45"/>
      <c r="LVK88" s="45"/>
      <c r="LVL88" s="45"/>
      <c r="LVM88" s="45"/>
      <c r="LVN88" s="45"/>
      <c r="LVO88" s="45"/>
      <c r="LVP88" s="45"/>
      <c r="LVQ88" s="45"/>
      <c r="LVR88" s="45"/>
      <c r="LVS88" s="45"/>
      <c r="LVT88" s="45"/>
      <c r="LVU88" s="45"/>
      <c r="LVV88" s="45"/>
      <c r="LVW88" s="45"/>
      <c r="LVX88" s="45"/>
      <c r="LVY88" s="45"/>
      <c r="LVZ88" s="45"/>
      <c r="LWA88" s="45"/>
      <c r="LWB88" s="45"/>
      <c r="LWC88" s="45"/>
      <c r="LWD88" s="45"/>
      <c r="LWE88" s="45"/>
      <c r="LWF88" s="45"/>
      <c r="LWG88" s="45"/>
      <c r="LWH88" s="45"/>
      <c r="LWI88" s="45"/>
      <c r="LWJ88" s="45"/>
      <c r="LWK88" s="45"/>
      <c r="LWL88" s="45"/>
      <c r="LWM88" s="45"/>
      <c r="LWN88" s="45"/>
      <c r="LWO88" s="45"/>
      <c r="LWP88" s="45"/>
      <c r="LWQ88" s="45"/>
      <c r="LWR88" s="45"/>
      <c r="LWS88" s="45"/>
      <c r="LWT88" s="45"/>
      <c r="LWU88" s="45"/>
      <c r="LWV88" s="45"/>
      <c r="LWW88" s="45"/>
      <c r="LWX88" s="45"/>
      <c r="LWY88" s="45"/>
      <c r="LWZ88" s="45"/>
      <c r="LXA88" s="45"/>
      <c r="LXB88" s="45"/>
      <c r="LXC88" s="45"/>
      <c r="LXD88" s="45"/>
      <c r="LXE88" s="45"/>
      <c r="LXF88" s="45"/>
      <c r="LXG88" s="45"/>
      <c r="LXH88" s="45"/>
      <c r="LXI88" s="45"/>
      <c r="LXJ88" s="45"/>
      <c r="LXK88" s="45"/>
      <c r="LXL88" s="45"/>
      <c r="LXM88" s="45"/>
      <c r="LXN88" s="45"/>
      <c r="LXO88" s="45"/>
      <c r="LXP88" s="45"/>
      <c r="LXQ88" s="45"/>
      <c r="LXR88" s="45"/>
      <c r="LXS88" s="45"/>
      <c r="LXT88" s="45"/>
      <c r="LXU88" s="45"/>
      <c r="LXV88" s="45"/>
      <c r="LXW88" s="45"/>
      <c r="LXX88" s="45"/>
      <c r="LXY88" s="45"/>
      <c r="LXZ88" s="45"/>
      <c r="LYA88" s="45"/>
      <c r="LYB88" s="45"/>
      <c r="LYC88" s="45"/>
      <c r="LYD88" s="45"/>
      <c r="LYE88" s="45"/>
      <c r="LYF88" s="45"/>
      <c r="LYG88" s="45"/>
      <c r="LYH88" s="45"/>
      <c r="LYI88" s="45"/>
      <c r="LYJ88" s="45"/>
      <c r="LYK88" s="45"/>
      <c r="LYL88" s="45"/>
      <c r="LYM88" s="45"/>
      <c r="LYN88" s="45"/>
      <c r="LYO88" s="45"/>
      <c r="LYP88" s="45"/>
      <c r="LYQ88" s="45"/>
      <c r="LYR88" s="45"/>
      <c r="LYS88" s="45"/>
      <c r="LYT88" s="45"/>
      <c r="LYU88" s="45"/>
      <c r="LYV88" s="45"/>
      <c r="LYW88" s="45"/>
      <c r="LYX88" s="45"/>
      <c r="LYY88" s="45"/>
      <c r="LYZ88" s="45"/>
      <c r="LZA88" s="45"/>
      <c r="LZB88" s="45"/>
      <c r="LZC88" s="45"/>
      <c r="LZD88" s="45"/>
      <c r="LZE88" s="45"/>
      <c r="LZF88" s="45"/>
      <c r="LZG88" s="45"/>
      <c r="LZH88" s="45"/>
      <c r="LZI88" s="45"/>
      <c r="LZJ88" s="45"/>
      <c r="LZK88" s="45"/>
      <c r="LZL88" s="45"/>
      <c r="LZM88" s="45"/>
      <c r="LZN88" s="45"/>
      <c r="LZO88" s="45"/>
      <c r="LZP88" s="45"/>
      <c r="LZQ88" s="45"/>
      <c r="LZR88" s="45"/>
      <c r="LZS88" s="45"/>
      <c r="LZT88" s="45"/>
      <c r="LZU88" s="45"/>
      <c r="LZV88" s="45"/>
      <c r="LZW88" s="45"/>
      <c r="LZX88" s="45"/>
      <c r="LZY88" s="45"/>
      <c r="LZZ88" s="45"/>
      <c r="MAA88" s="45"/>
      <c r="MAB88" s="45"/>
      <c r="MAC88" s="45"/>
      <c r="MAD88" s="45"/>
      <c r="MAE88" s="45"/>
      <c r="MAF88" s="45"/>
      <c r="MAG88" s="45"/>
      <c r="MAH88" s="45"/>
      <c r="MAI88" s="45"/>
      <c r="MAJ88" s="45"/>
      <c r="MAK88" s="45"/>
      <c r="MAL88" s="45"/>
      <c r="MAM88" s="45"/>
      <c r="MAN88" s="45"/>
      <c r="MAO88" s="45"/>
      <c r="MAP88" s="45"/>
      <c r="MAQ88" s="45"/>
      <c r="MAR88" s="45"/>
      <c r="MAS88" s="45"/>
      <c r="MAT88" s="45"/>
      <c r="MAU88" s="45"/>
      <c r="MAV88" s="45"/>
      <c r="MAW88" s="45"/>
      <c r="MAX88" s="45"/>
      <c r="MAY88" s="45"/>
      <c r="MAZ88" s="45"/>
      <c r="MBA88" s="45"/>
      <c r="MBB88" s="45"/>
      <c r="MBC88" s="45"/>
      <c r="MBD88" s="45"/>
      <c r="MBE88" s="45"/>
      <c r="MBF88" s="45"/>
      <c r="MBG88" s="45"/>
      <c r="MBH88" s="45"/>
      <c r="MBI88" s="45"/>
      <c r="MBJ88" s="45"/>
      <c r="MBK88" s="45"/>
      <c r="MBL88" s="45"/>
      <c r="MBM88" s="45"/>
      <c r="MBN88" s="45"/>
      <c r="MBO88" s="45"/>
      <c r="MBP88" s="45"/>
      <c r="MBQ88" s="45"/>
      <c r="MBR88" s="45"/>
      <c r="MBS88" s="45"/>
      <c r="MBT88" s="45"/>
      <c r="MBU88" s="45"/>
      <c r="MBV88" s="45"/>
      <c r="MBW88" s="45"/>
      <c r="MBX88" s="45"/>
      <c r="MBY88" s="45"/>
      <c r="MBZ88" s="45"/>
      <c r="MCA88" s="45"/>
      <c r="MCB88" s="45"/>
      <c r="MCC88" s="45"/>
      <c r="MCD88" s="45"/>
      <c r="MCE88" s="45"/>
      <c r="MCF88" s="45"/>
      <c r="MCG88" s="45"/>
      <c r="MCH88" s="45"/>
      <c r="MCI88" s="45"/>
      <c r="MCJ88" s="45"/>
      <c r="MCK88" s="45"/>
      <c r="MCL88" s="45"/>
      <c r="MCM88" s="45"/>
      <c r="MCN88" s="45"/>
      <c r="MCO88" s="45"/>
      <c r="MCP88" s="45"/>
      <c r="MCQ88" s="45"/>
      <c r="MCR88" s="45"/>
      <c r="MCS88" s="45"/>
      <c r="MCT88" s="45"/>
      <c r="MCU88" s="45"/>
      <c r="MCV88" s="45"/>
      <c r="MCW88" s="45"/>
      <c r="MCX88" s="45"/>
      <c r="MCY88" s="45"/>
      <c r="MCZ88" s="45"/>
      <c r="MDA88" s="45"/>
      <c r="MDB88" s="45"/>
      <c r="MDC88" s="45"/>
      <c r="MDD88" s="45"/>
      <c r="MDE88" s="45"/>
      <c r="MDF88" s="45"/>
      <c r="MDG88" s="45"/>
      <c r="MDH88" s="45"/>
      <c r="MDI88" s="45"/>
      <c r="MDJ88" s="45"/>
      <c r="MDK88" s="45"/>
      <c r="MDL88" s="45"/>
      <c r="MDM88" s="45"/>
      <c r="MDN88" s="45"/>
      <c r="MDO88" s="45"/>
      <c r="MDP88" s="45"/>
      <c r="MDQ88" s="45"/>
      <c r="MDR88" s="45"/>
      <c r="MDS88" s="45"/>
      <c r="MDT88" s="45"/>
      <c r="MDU88" s="45"/>
      <c r="MDV88" s="45"/>
      <c r="MDW88" s="45"/>
      <c r="MDX88" s="45"/>
      <c r="MDY88" s="45"/>
      <c r="MDZ88" s="45"/>
      <c r="MEA88" s="45"/>
      <c r="MEB88" s="45"/>
      <c r="MEC88" s="45"/>
      <c r="MED88" s="45"/>
      <c r="MEE88" s="45"/>
      <c r="MEF88" s="45"/>
      <c r="MEG88" s="45"/>
      <c r="MEH88" s="45"/>
      <c r="MEI88" s="45"/>
      <c r="MEJ88" s="45"/>
      <c r="MEK88" s="45"/>
      <c r="MEL88" s="45"/>
      <c r="MEM88" s="45"/>
      <c r="MEN88" s="45"/>
      <c r="MEO88" s="45"/>
      <c r="MEP88" s="45"/>
      <c r="MEQ88" s="45"/>
      <c r="MER88" s="45"/>
      <c r="MES88" s="45"/>
      <c r="MET88" s="45"/>
      <c r="MEU88" s="45"/>
      <c r="MEV88" s="45"/>
      <c r="MEW88" s="45"/>
      <c r="MEX88" s="45"/>
      <c r="MEY88" s="45"/>
      <c r="MEZ88" s="45"/>
      <c r="MFA88" s="45"/>
      <c r="MFB88" s="45"/>
      <c r="MFC88" s="45"/>
      <c r="MFD88" s="45"/>
      <c r="MFE88" s="45"/>
      <c r="MFF88" s="45"/>
      <c r="MFG88" s="45"/>
      <c r="MFH88" s="45"/>
      <c r="MFI88" s="45"/>
      <c r="MFJ88" s="45"/>
      <c r="MFK88" s="45"/>
      <c r="MFL88" s="45"/>
      <c r="MFM88" s="45"/>
      <c r="MFN88" s="45"/>
      <c r="MFO88" s="45"/>
      <c r="MFP88" s="45"/>
      <c r="MFQ88" s="45"/>
      <c r="MFR88" s="45"/>
      <c r="MFS88" s="45"/>
      <c r="MFT88" s="45"/>
      <c r="MFU88" s="45"/>
      <c r="MFV88" s="45"/>
      <c r="MFW88" s="45"/>
      <c r="MFX88" s="45"/>
      <c r="MFY88" s="45"/>
      <c r="MFZ88" s="45"/>
      <c r="MGA88" s="45"/>
      <c r="MGB88" s="45"/>
      <c r="MGC88" s="45"/>
      <c r="MGD88" s="45"/>
      <c r="MGE88" s="45"/>
      <c r="MGF88" s="45"/>
      <c r="MGG88" s="45"/>
      <c r="MGH88" s="45"/>
      <c r="MGI88" s="45"/>
      <c r="MGJ88" s="45"/>
      <c r="MGK88" s="45"/>
      <c r="MGL88" s="45"/>
      <c r="MGM88" s="45"/>
      <c r="MGN88" s="45"/>
      <c r="MGO88" s="45"/>
      <c r="MGP88" s="45"/>
      <c r="MGQ88" s="45"/>
      <c r="MGR88" s="45"/>
      <c r="MGS88" s="45"/>
      <c r="MGT88" s="45"/>
      <c r="MGU88" s="45"/>
      <c r="MGV88" s="45"/>
      <c r="MGW88" s="45"/>
      <c r="MGX88" s="45"/>
      <c r="MGY88" s="45"/>
      <c r="MGZ88" s="45"/>
      <c r="MHA88" s="45"/>
      <c r="MHB88" s="45"/>
      <c r="MHC88" s="45"/>
      <c r="MHD88" s="45"/>
      <c r="MHE88" s="45"/>
      <c r="MHF88" s="45"/>
      <c r="MHG88" s="45"/>
      <c r="MHH88" s="45"/>
      <c r="MHI88" s="45"/>
      <c r="MHJ88" s="45"/>
      <c r="MHK88" s="45"/>
      <c r="MHL88" s="45"/>
      <c r="MHM88" s="45"/>
      <c r="MHN88" s="45"/>
      <c r="MHO88" s="45"/>
      <c r="MHP88" s="45"/>
      <c r="MHQ88" s="45"/>
      <c r="MHR88" s="45"/>
      <c r="MHS88" s="45"/>
      <c r="MHT88" s="45"/>
      <c r="MHU88" s="45"/>
      <c r="MHV88" s="45"/>
      <c r="MHW88" s="45"/>
      <c r="MHX88" s="45"/>
      <c r="MHY88" s="45"/>
      <c r="MHZ88" s="45"/>
      <c r="MIA88" s="45"/>
      <c r="MIB88" s="45"/>
      <c r="MIC88" s="45"/>
      <c r="MID88" s="45"/>
      <c r="MIE88" s="45"/>
      <c r="MIF88" s="45"/>
      <c r="MIG88" s="45"/>
      <c r="MIH88" s="45"/>
      <c r="MII88" s="45"/>
      <c r="MIJ88" s="45"/>
      <c r="MIK88" s="45"/>
      <c r="MIL88" s="45"/>
      <c r="MIM88" s="45"/>
      <c r="MIN88" s="45"/>
      <c r="MIO88" s="45"/>
      <c r="MIP88" s="45"/>
      <c r="MIQ88" s="45"/>
      <c r="MIR88" s="45"/>
      <c r="MIS88" s="45"/>
      <c r="MIT88" s="45"/>
      <c r="MIU88" s="45"/>
      <c r="MIV88" s="45"/>
      <c r="MIW88" s="45"/>
      <c r="MIX88" s="45"/>
      <c r="MIY88" s="45"/>
      <c r="MIZ88" s="45"/>
      <c r="MJA88" s="45"/>
      <c r="MJB88" s="45"/>
      <c r="MJC88" s="45"/>
      <c r="MJD88" s="45"/>
      <c r="MJE88" s="45"/>
      <c r="MJF88" s="45"/>
      <c r="MJG88" s="45"/>
      <c r="MJH88" s="45"/>
      <c r="MJI88" s="45"/>
      <c r="MJJ88" s="45"/>
      <c r="MJK88" s="45"/>
      <c r="MJL88" s="45"/>
      <c r="MJM88" s="45"/>
      <c r="MJN88" s="45"/>
      <c r="MJO88" s="45"/>
      <c r="MJP88" s="45"/>
      <c r="MJQ88" s="45"/>
      <c r="MJR88" s="45"/>
      <c r="MJS88" s="45"/>
      <c r="MJT88" s="45"/>
      <c r="MJU88" s="45"/>
      <c r="MJV88" s="45"/>
      <c r="MJW88" s="45"/>
      <c r="MJX88" s="45"/>
      <c r="MJY88" s="45"/>
      <c r="MJZ88" s="45"/>
      <c r="MKA88" s="45"/>
      <c r="MKB88" s="45"/>
      <c r="MKC88" s="45"/>
      <c r="MKD88" s="45"/>
      <c r="MKE88" s="45"/>
      <c r="MKF88" s="45"/>
      <c r="MKG88" s="45"/>
      <c r="MKH88" s="45"/>
      <c r="MKI88" s="45"/>
      <c r="MKJ88" s="45"/>
      <c r="MKK88" s="45"/>
      <c r="MKL88" s="45"/>
      <c r="MKM88" s="45"/>
      <c r="MKN88" s="45"/>
      <c r="MKO88" s="45"/>
      <c r="MKP88" s="45"/>
      <c r="MKQ88" s="45"/>
      <c r="MKR88" s="45"/>
      <c r="MKS88" s="45"/>
      <c r="MKT88" s="45"/>
      <c r="MKU88" s="45"/>
      <c r="MKV88" s="45"/>
      <c r="MKW88" s="45"/>
      <c r="MKX88" s="45"/>
      <c r="MKY88" s="45"/>
      <c r="MKZ88" s="45"/>
      <c r="MLA88" s="45"/>
      <c r="MLB88" s="45"/>
      <c r="MLC88" s="45"/>
      <c r="MLD88" s="45"/>
      <c r="MLE88" s="45"/>
      <c r="MLF88" s="45"/>
      <c r="MLG88" s="45"/>
      <c r="MLH88" s="45"/>
      <c r="MLI88" s="45"/>
      <c r="MLJ88" s="45"/>
      <c r="MLK88" s="45"/>
      <c r="MLL88" s="45"/>
      <c r="MLM88" s="45"/>
      <c r="MLN88" s="45"/>
      <c r="MLO88" s="45"/>
      <c r="MLP88" s="45"/>
      <c r="MLQ88" s="45"/>
      <c r="MLR88" s="45"/>
      <c r="MLS88" s="45"/>
      <c r="MLT88" s="45"/>
      <c r="MLU88" s="45"/>
      <c r="MLV88" s="45"/>
      <c r="MLW88" s="45"/>
      <c r="MLX88" s="45"/>
      <c r="MLY88" s="45"/>
      <c r="MLZ88" s="45"/>
      <c r="MMA88" s="45"/>
      <c r="MMB88" s="45"/>
      <c r="MMC88" s="45"/>
      <c r="MMD88" s="45"/>
      <c r="MME88" s="45"/>
      <c r="MMF88" s="45"/>
      <c r="MMG88" s="45"/>
      <c r="MMH88" s="45"/>
      <c r="MMI88" s="45"/>
      <c r="MMJ88" s="45"/>
      <c r="MMK88" s="45"/>
      <c r="MML88" s="45"/>
      <c r="MMM88" s="45"/>
      <c r="MMN88" s="45"/>
      <c r="MMO88" s="45"/>
      <c r="MMP88" s="45"/>
      <c r="MMQ88" s="45"/>
      <c r="MMR88" s="45"/>
      <c r="MMS88" s="45"/>
      <c r="MMT88" s="45"/>
      <c r="MMU88" s="45"/>
      <c r="MMV88" s="45"/>
      <c r="MMW88" s="45"/>
      <c r="MMX88" s="45"/>
      <c r="MMY88" s="45"/>
      <c r="MMZ88" s="45"/>
      <c r="MNA88" s="45"/>
      <c r="MNB88" s="45"/>
      <c r="MNC88" s="45"/>
      <c r="MND88" s="45"/>
      <c r="MNE88" s="45"/>
      <c r="MNF88" s="45"/>
      <c r="MNG88" s="45"/>
      <c r="MNH88" s="45"/>
      <c r="MNI88" s="45"/>
      <c r="MNJ88" s="45"/>
      <c r="MNK88" s="45"/>
      <c r="MNL88" s="45"/>
      <c r="MNM88" s="45"/>
      <c r="MNN88" s="45"/>
      <c r="MNO88" s="45"/>
      <c r="MNP88" s="45"/>
      <c r="MNQ88" s="45"/>
      <c r="MNR88" s="45"/>
      <c r="MNS88" s="45"/>
      <c r="MNT88" s="45"/>
      <c r="MNU88" s="45"/>
      <c r="MNV88" s="45"/>
      <c r="MNW88" s="45"/>
      <c r="MNX88" s="45"/>
      <c r="MNY88" s="45"/>
      <c r="MNZ88" s="45"/>
      <c r="MOA88" s="45"/>
      <c r="MOB88" s="45"/>
      <c r="MOC88" s="45"/>
      <c r="MOD88" s="45"/>
      <c r="MOE88" s="45"/>
      <c r="MOF88" s="45"/>
      <c r="MOG88" s="45"/>
      <c r="MOH88" s="45"/>
      <c r="MOI88" s="45"/>
      <c r="MOJ88" s="45"/>
      <c r="MOK88" s="45"/>
      <c r="MOL88" s="45"/>
      <c r="MOM88" s="45"/>
      <c r="MON88" s="45"/>
      <c r="MOO88" s="45"/>
      <c r="MOP88" s="45"/>
      <c r="MOQ88" s="45"/>
      <c r="MOR88" s="45"/>
      <c r="MOS88" s="45"/>
      <c r="MOT88" s="45"/>
      <c r="MOU88" s="45"/>
      <c r="MOV88" s="45"/>
      <c r="MOW88" s="45"/>
      <c r="MOX88" s="45"/>
      <c r="MOY88" s="45"/>
      <c r="MOZ88" s="45"/>
      <c r="MPA88" s="45"/>
      <c r="MPB88" s="45"/>
      <c r="MPC88" s="45"/>
      <c r="MPD88" s="45"/>
      <c r="MPE88" s="45"/>
      <c r="MPF88" s="45"/>
      <c r="MPG88" s="45"/>
      <c r="MPH88" s="45"/>
      <c r="MPI88" s="45"/>
      <c r="MPJ88" s="45"/>
      <c r="MPK88" s="45"/>
      <c r="MPL88" s="45"/>
      <c r="MPM88" s="45"/>
      <c r="MPN88" s="45"/>
      <c r="MPO88" s="45"/>
      <c r="MPP88" s="45"/>
      <c r="MPQ88" s="45"/>
      <c r="MPR88" s="45"/>
      <c r="MPS88" s="45"/>
      <c r="MPT88" s="45"/>
      <c r="MPU88" s="45"/>
      <c r="MPV88" s="45"/>
      <c r="MPW88" s="45"/>
      <c r="MPX88" s="45"/>
      <c r="MPY88" s="45"/>
      <c r="MPZ88" s="45"/>
      <c r="MQA88" s="45"/>
      <c r="MQB88" s="45"/>
      <c r="MQC88" s="45"/>
      <c r="MQD88" s="45"/>
      <c r="MQE88" s="45"/>
      <c r="MQF88" s="45"/>
      <c r="MQG88" s="45"/>
      <c r="MQH88" s="45"/>
      <c r="MQI88" s="45"/>
      <c r="MQJ88" s="45"/>
      <c r="MQK88" s="45"/>
      <c r="MQL88" s="45"/>
      <c r="MQM88" s="45"/>
      <c r="MQN88" s="45"/>
      <c r="MQO88" s="45"/>
      <c r="MQP88" s="45"/>
      <c r="MQQ88" s="45"/>
      <c r="MQR88" s="45"/>
      <c r="MQS88" s="45"/>
      <c r="MQT88" s="45"/>
      <c r="MQU88" s="45"/>
      <c r="MQV88" s="45"/>
      <c r="MQW88" s="45"/>
      <c r="MQX88" s="45"/>
      <c r="MQY88" s="45"/>
      <c r="MQZ88" s="45"/>
      <c r="MRA88" s="45"/>
      <c r="MRB88" s="45"/>
      <c r="MRC88" s="45"/>
      <c r="MRD88" s="45"/>
      <c r="MRE88" s="45"/>
      <c r="MRF88" s="45"/>
      <c r="MRG88" s="45"/>
      <c r="MRH88" s="45"/>
      <c r="MRI88" s="45"/>
      <c r="MRJ88" s="45"/>
      <c r="MRK88" s="45"/>
      <c r="MRL88" s="45"/>
      <c r="MRM88" s="45"/>
      <c r="MRN88" s="45"/>
      <c r="MRO88" s="45"/>
      <c r="MRP88" s="45"/>
      <c r="MRQ88" s="45"/>
      <c r="MRR88" s="45"/>
      <c r="MRS88" s="45"/>
      <c r="MRT88" s="45"/>
      <c r="MRU88" s="45"/>
      <c r="MRV88" s="45"/>
      <c r="MRW88" s="45"/>
      <c r="MRX88" s="45"/>
      <c r="MRY88" s="45"/>
      <c r="MRZ88" s="45"/>
      <c r="MSA88" s="45"/>
      <c r="MSB88" s="45"/>
      <c r="MSC88" s="45"/>
      <c r="MSD88" s="45"/>
      <c r="MSE88" s="45"/>
      <c r="MSF88" s="45"/>
      <c r="MSG88" s="45"/>
      <c r="MSH88" s="45"/>
      <c r="MSI88" s="45"/>
      <c r="MSJ88" s="45"/>
      <c r="MSK88" s="45"/>
      <c r="MSL88" s="45"/>
      <c r="MSM88" s="45"/>
      <c r="MSN88" s="45"/>
      <c r="MSO88" s="45"/>
      <c r="MSP88" s="45"/>
      <c r="MSQ88" s="45"/>
      <c r="MSR88" s="45"/>
      <c r="MSS88" s="45"/>
      <c r="MST88" s="45"/>
      <c r="MSU88" s="45"/>
      <c r="MSV88" s="45"/>
      <c r="MSW88" s="45"/>
      <c r="MSX88" s="45"/>
      <c r="MSY88" s="45"/>
      <c r="MSZ88" s="45"/>
      <c r="MTA88" s="45"/>
      <c r="MTB88" s="45"/>
      <c r="MTC88" s="45"/>
      <c r="MTD88" s="45"/>
      <c r="MTE88" s="45"/>
      <c r="MTF88" s="45"/>
      <c r="MTG88" s="45"/>
      <c r="MTH88" s="45"/>
      <c r="MTI88" s="45"/>
      <c r="MTJ88" s="45"/>
      <c r="MTK88" s="45"/>
      <c r="MTL88" s="45"/>
      <c r="MTM88" s="45"/>
      <c r="MTN88" s="45"/>
      <c r="MTO88" s="45"/>
      <c r="MTP88" s="45"/>
      <c r="MTQ88" s="45"/>
      <c r="MTR88" s="45"/>
      <c r="MTS88" s="45"/>
      <c r="MTT88" s="45"/>
      <c r="MTU88" s="45"/>
      <c r="MTV88" s="45"/>
      <c r="MTW88" s="45"/>
      <c r="MTX88" s="45"/>
      <c r="MTY88" s="45"/>
      <c r="MTZ88" s="45"/>
      <c r="MUA88" s="45"/>
      <c r="MUB88" s="45"/>
      <c r="MUC88" s="45"/>
      <c r="MUD88" s="45"/>
      <c r="MUE88" s="45"/>
      <c r="MUF88" s="45"/>
      <c r="MUG88" s="45"/>
      <c r="MUH88" s="45"/>
      <c r="MUI88" s="45"/>
      <c r="MUJ88" s="45"/>
      <c r="MUK88" s="45"/>
      <c r="MUL88" s="45"/>
      <c r="MUM88" s="45"/>
      <c r="MUN88" s="45"/>
      <c r="MUO88" s="45"/>
      <c r="MUP88" s="45"/>
      <c r="MUQ88" s="45"/>
      <c r="MUR88" s="45"/>
      <c r="MUS88" s="45"/>
      <c r="MUT88" s="45"/>
      <c r="MUU88" s="45"/>
      <c r="MUV88" s="45"/>
      <c r="MUW88" s="45"/>
      <c r="MUX88" s="45"/>
      <c r="MUY88" s="45"/>
      <c r="MUZ88" s="45"/>
      <c r="MVA88" s="45"/>
      <c r="MVB88" s="45"/>
      <c r="MVC88" s="45"/>
      <c r="MVD88" s="45"/>
      <c r="MVE88" s="45"/>
      <c r="MVF88" s="45"/>
      <c r="MVG88" s="45"/>
      <c r="MVH88" s="45"/>
      <c r="MVI88" s="45"/>
      <c r="MVJ88" s="45"/>
      <c r="MVK88" s="45"/>
      <c r="MVL88" s="45"/>
      <c r="MVM88" s="45"/>
      <c r="MVN88" s="45"/>
      <c r="MVO88" s="45"/>
      <c r="MVP88" s="45"/>
      <c r="MVQ88" s="45"/>
      <c r="MVR88" s="45"/>
      <c r="MVS88" s="45"/>
      <c r="MVT88" s="45"/>
      <c r="MVU88" s="45"/>
      <c r="MVV88" s="45"/>
      <c r="MVW88" s="45"/>
      <c r="MVX88" s="45"/>
      <c r="MVY88" s="45"/>
      <c r="MVZ88" s="45"/>
      <c r="MWA88" s="45"/>
      <c r="MWB88" s="45"/>
      <c r="MWC88" s="45"/>
      <c r="MWD88" s="45"/>
      <c r="MWE88" s="45"/>
      <c r="MWF88" s="45"/>
      <c r="MWG88" s="45"/>
      <c r="MWH88" s="45"/>
      <c r="MWI88" s="45"/>
      <c r="MWJ88" s="45"/>
      <c r="MWK88" s="45"/>
      <c r="MWL88" s="45"/>
      <c r="MWM88" s="45"/>
      <c r="MWN88" s="45"/>
      <c r="MWO88" s="45"/>
      <c r="MWP88" s="45"/>
      <c r="MWQ88" s="45"/>
      <c r="MWR88" s="45"/>
      <c r="MWS88" s="45"/>
      <c r="MWT88" s="45"/>
      <c r="MWU88" s="45"/>
      <c r="MWV88" s="45"/>
      <c r="MWW88" s="45"/>
      <c r="MWX88" s="45"/>
      <c r="MWY88" s="45"/>
      <c r="MWZ88" s="45"/>
      <c r="MXA88" s="45"/>
      <c r="MXB88" s="45"/>
      <c r="MXC88" s="45"/>
      <c r="MXD88" s="45"/>
      <c r="MXE88" s="45"/>
      <c r="MXF88" s="45"/>
      <c r="MXG88" s="45"/>
      <c r="MXH88" s="45"/>
      <c r="MXI88" s="45"/>
      <c r="MXJ88" s="45"/>
      <c r="MXK88" s="45"/>
      <c r="MXL88" s="45"/>
      <c r="MXM88" s="45"/>
      <c r="MXN88" s="45"/>
      <c r="MXO88" s="45"/>
      <c r="MXP88" s="45"/>
      <c r="MXQ88" s="45"/>
      <c r="MXR88" s="45"/>
      <c r="MXS88" s="45"/>
      <c r="MXT88" s="45"/>
      <c r="MXU88" s="45"/>
      <c r="MXV88" s="45"/>
      <c r="MXW88" s="45"/>
      <c r="MXX88" s="45"/>
      <c r="MXY88" s="45"/>
      <c r="MXZ88" s="45"/>
      <c r="MYA88" s="45"/>
      <c r="MYB88" s="45"/>
      <c r="MYC88" s="45"/>
      <c r="MYD88" s="45"/>
      <c r="MYE88" s="45"/>
      <c r="MYF88" s="45"/>
      <c r="MYG88" s="45"/>
      <c r="MYH88" s="45"/>
      <c r="MYI88" s="45"/>
      <c r="MYJ88" s="45"/>
      <c r="MYK88" s="45"/>
      <c r="MYL88" s="45"/>
      <c r="MYM88" s="45"/>
      <c r="MYN88" s="45"/>
      <c r="MYO88" s="45"/>
      <c r="MYP88" s="45"/>
      <c r="MYQ88" s="45"/>
      <c r="MYR88" s="45"/>
      <c r="MYS88" s="45"/>
      <c r="MYT88" s="45"/>
      <c r="MYU88" s="45"/>
      <c r="MYV88" s="45"/>
      <c r="MYW88" s="45"/>
      <c r="MYX88" s="45"/>
      <c r="MYY88" s="45"/>
      <c r="MYZ88" s="45"/>
      <c r="MZA88" s="45"/>
      <c r="MZB88" s="45"/>
      <c r="MZC88" s="45"/>
      <c r="MZD88" s="45"/>
      <c r="MZE88" s="45"/>
      <c r="MZF88" s="45"/>
      <c r="MZG88" s="45"/>
      <c r="MZH88" s="45"/>
      <c r="MZI88" s="45"/>
      <c r="MZJ88" s="45"/>
      <c r="MZK88" s="45"/>
      <c r="MZL88" s="45"/>
      <c r="MZM88" s="45"/>
      <c r="MZN88" s="45"/>
      <c r="MZO88" s="45"/>
      <c r="MZP88" s="45"/>
      <c r="MZQ88" s="45"/>
      <c r="MZR88" s="45"/>
      <c r="MZS88" s="45"/>
      <c r="MZT88" s="45"/>
      <c r="MZU88" s="45"/>
      <c r="MZV88" s="45"/>
      <c r="MZW88" s="45"/>
      <c r="MZX88" s="45"/>
      <c r="MZY88" s="45"/>
      <c r="MZZ88" s="45"/>
      <c r="NAA88" s="45"/>
      <c r="NAB88" s="45"/>
      <c r="NAC88" s="45"/>
      <c r="NAD88" s="45"/>
      <c r="NAE88" s="45"/>
      <c r="NAF88" s="45"/>
      <c r="NAG88" s="45"/>
      <c r="NAH88" s="45"/>
      <c r="NAI88" s="45"/>
      <c r="NAJ88" s="45"/>
      <c r="NAK88" s="45"/>
      <c r="NAL88" s="45"/>
      <c r="NAM88" s="45"/>
      <c r="NAN88" s="45"/>
      <c r="NAO88" s="45"/>
      <c r="NAP88" s="45"/>
      <c r="NAQ88" s="45"/>
      <c r="NAR88" s="45"/>
      <c r="NAS88" s="45"/>
      <c r="NAT88" s="45"/>
      <c r="NAU88" s="45"/>
      <c r="NAV88" s="45"/>
      <c r="NAW88" s="45"/>
      <c r="NAX88" s="45"/>
      <c r="NAY88" s="45"/>
      <c r="NAZ88" s="45"/>
      <c r="NBA88" s="45"/>
      <c r="NBB88" s="45"/>
      <c r="NBC88" s="45"/>
      <c r="NBD88" s="45"/>
      <c r="NBE88" s="45"/>
      <c r="NBF88" s="45"/>
      <c r="NBG88" s="45"/>
      <c r="NBH88" s="45"/>
      <c r="NBI88" s="45"/>
      <c r="NBJ88" s="45"/>
      <c r="NBK88" s="45"/>
      <c r="NBL88" s="45"/>
      <c r="NBM88" s="45"/>
      <c r="NBN88" s="45"/>
      <c r="NBO88" s="45"/>
      <c r="NBP88" s="45"/>
      <c r="NBQ88" s="45"/>
      <c r="NBR88" s="45"/>
      <c r="NBS88" s="45"/>
      <c r="NBT88" s="45"/>
      <c r="NBU88" s="45"/>
      <c r="NBV88" s="45"/>
      <c r="NBW88" s="45"/>
      <c r="NBX88" s="45"/>
      <c r="NBY88" s="45"/>
      <c r="NBZ88" s="45"/>
      <c r="NCA88" s="45"/>
      <c r="NCB88" s="45"/>
      <c r="NCC88" s="45"/>
      <c r="NCD88" s="45"/>
      <c r="NCE88" s="45"/>
      <c r="NCF88" s="45"/>
      <c r="NCG88" s="45"/>
      <c r="NCH88" s="45"/>
      <c r="NCI88" s="45"/>
      <c r="NCJ88" s="45"/>
      <c r="NCK88" s="45"/>
      <c r="NCL88" s="45"/>
      <c r="NCM88" s="45"/>
      <c r="NCN88" s="45"/>
      <c r="NCO88" s="45"/>
      <c r="NCP88" s="45"/>
      <c r="NCQ88" s="45"/>
      <c r="NCR88" s="45"/>
      <c r="NCS88" s="45"/>
      <c r="NCT88" s="45"/>
      <c r="NCU88" s="45"/>
      <c r="NCV88" s="45"/>
      <c r="NCW88" s="45"/>
      <c r="NCX88" s="45"/>
      <c r="NCY88" s="45"/>
      <c r="NCZ88" s="45"/>
      <c r="NDA88" s="45"/>
      <c r="NDB88" s="45"/>
      <c r="NDC88" s="45"/>
      <c r="NDD88" s="45"/>
      <c r="NDE88" s="45"/>
      <c r="NDF88" s="45"/>
      <c r="NDG88" s="45"/>
      <c r="NDH88" s="45"/>
      <c r="NDI88" s="45"/>
      <c r="NDJ88" s="45"/>
      <c r="NDK88" s="45"/>
      <c r="NDL88" s="45"/>
      <c r="NDM88" s="45"/>
      <c r="NDN88" s="45"/>
      <c r="NDO88" s="45"/>
      <c r="NDP88" s="45"/>
      <c r="NDQ88" s="45"/>
      <c r="NDR88" s="45"/>
      <c r="NDS88" s="45"/>
      <c r="NDT88" s="45"/>
      <c r="NDU88" s="45"/>
      <c r="NDV88" s="45"/>
      <c r="NDW88" s="45"/>
      <c r="NDX88" s="45"/>
      <c r="NDY88" s="45"/>
      <c r="NDZ88" s="45"/>
      <c r="NEA88" s="45"/>
      <c r="NEB88" s="45"/>
      <c r="NEC88" s="45"/>
      <c r="NED88" s="45"/>
      <c r="NEE88" s="45"/>
      <c r="NEF88" s="45"/>
      <c r="NEG88" s="45"/>
      <c r="NEH88" s="45"/>
      <c r="NEI88" s="45"/>
      <c r="NEJ88" s="45"/>
      <c r="NEK88" s="45"/>
      <c r="NEL88" s="45"/>
      <c r="NEM88" s="45"/>
      <c r="NEN88" s="45"/>
      <c r="NEO88" s="45"/>
      <c r="NEP88" s="45"/>
      <c r="NEQ88" s="45"/>
      <c r="NER88" s="45"/>
      <c r="NES88" s="45"/>
      <c r="NET88" s="45"/>
      <c r="NEU88" s="45"/>
      <c r="NEV88" s="45"/>
      <c r="NEW88" s="45"/>
      <c r="NEX88" s="45"/>
      <c r="NEY88" s="45"/>
      <c r="NEZ88" s="45"/>
      <c r="NFA88" s="45"/>
      <c r="NFB88" s="45"/>
      <c r="NFC88" s="45"/>
      <c r="NFD88" s="45"/>
      <c r="NFE88" s="45"/>
      <c r="NFF88" s="45"/>
      <c r="NFG88" s="45"/>
      <c r="NFH88" s="45"/>
      <c r="NFI88" s="45"/>
      <c r="NFJ88" s="45"/>
      <c r="NFK88" s="45"/>
      <c r="NFL88" s="45"/>
      <c r="NFM88" s="45"/>
      <c r="NFN88" s="45"/>
      <c r="NFO88" s="45"/>
      <c r="NFP88" s="45"/>
      <c r="NFQ88" s="45"/>
      <c r="NFR88" s="45"/>
      <c r="NFS88" s="45"/>
      <c r="NFT88" s="45"/>
      <c r="NFU88" s="45"/>
      <c r="NFV88" s="45"/>
      <c r="NFW88" s="45"/>
      <c r="NFX88" s="45"/>
      <c r="NFY88" s="45"/>
      <c r="NFZ88" s="45"/>
      <c r="NGA88" s="45"/>
      <c r="NGB88" s="45"/>
      <c r="NGC88" s="45"/>
      <c r="NGD88" s="45"/>
      <c r="NGE88" s="45"/>
      <c r="NGF88" s="45"/>
      <c r="NGG88" s="45"/>
      <c r="NGH88" s="45"/>
      <c r="NGI88" s="45"/>
      <c r="NGJ88" s="45"/>
      <c r="NGK88" s="45"/>
      <c r="NGL88" s="45"/>
      <c r="NGM88" s="45"/>
      <c r="NGN88" s="45"/>
      <c r="NGO88" s="45"/>
      <c r="NGP88" s="45"/>
      <c r="NGQ88" s="45"/>
      <c r="NGR88" s="45"/>
      <c r="NGS88" s="45"/>
      <c r="NGT88" s="45"/>
      <c r="NGU88" s="45"/>
      <c r="NGV88" s="45"/>
      <c r="NGW88" s="45"/>
      <c r="NGX88" s="45"/>
      <c r="NGY88" s="45"/>
      <c r="NGZ88" s="45"/>
      <c r="NHA88" s="45"/>
      <c r="NHB88" s="45"/>
      <c r="NHC88" s="45"/>
      <c r="NHD88" s="45"/>
      <c r="NHE88" s="45"/>
      <c r="NHF88" s="45"/>
      <c r="NHG88" s="45"/>
      <c r="NHH88" s="45"/>
      <c r="NHI88" s="45"/>
      <c r="NHJ88" s="45"/>
      <c r="NHK88" s="45"/>
      <c r="NHL88" s="45"/>
      <c r="NHM88" s="45"/>
      <c r="NHN88" s="45"/>
      <c r="NHO88" s="45"/>
      <c r="NHP88" s="45"/>
      <c r="NHQ88" s="45"/>
      <c r="NHR88" s="45"/>
      <c r="NHS88" s="45"/>
      <c r="NHT88" s="45"/>
      <c r="NHU88" s="45"/>
      <c r="NHV88" s="45"/>
      <c r="NHW88" s="45"/>
      <c r="NHX88" s="45"/>
      <c r="NHY88" s="45"/>
      <c r="NHZ88" s="45"/>
      <c r="NIA88" s="45"/>
      <c r="NIB88" s="45"/>
      <c r="NIC88" s="45"/>
      <c r="NID88" s="45"/>
      <c r="NIE88" s="45"/>
      <c r="NIF88" s="45"/>
      <c r="NIG88" s="45"/>
      <c r="NIH88" s="45"/>
      <c r="NII88" s="45"/>
      <c r="NIJ88" s="45"/>
      <c r="NIK88" s="45"/>
      <c r="NIL88" s="45"/>
      <c r="NIM88" s="45"/>
      <c r="NIN88" s="45"/>
      <c r="NIO88" s="45"/>
      <c r="NIP88" s="45"/>
      <c r="NIQ88" s="45"/>
      <c r="NIR88" s="45"/>
      <c r="NIS88" s="45"/>
      <c r="NIT88" s="45"/>
      <c r="NIU88" s="45"/>
      <c r="NIV88" s="45"/>
      <c r="NIW88" s="45"/>
      <c r="NIX88" s="45"/>
      <c r="NIY88" s="45"/>
      <c r="NIZ88" s="45"/>
      <c r="NJA88" s="45"/>
      <c r="NJB88" s="45"/>
      <c r="NJC88" s="45"/>
      <c r="NJD88" s="45"/>
      <c r="NJE88" s="45"/>
      <c r="NJF88" s="45"/>
      <c r="NJG88" s="45"/>
      <c r="NJH88" s="45"/>
      <c r="NJI88" s="45"/>
      <c r="NJJ88" s="45"/>
      <c r="NJK88" s="45"/>
      <c r="NJL88" s="45"/>
      <c r="NJM88" s="45"/>
      <c r="NJN88" s="45"/>
      <c r="NJO88" s="45"/>
      <c r="NJP88" s="45"/>
      <c r="NJQ88" s="45"/>
      <c r="NJR88" s="45"/>
      <c r="NJS88" s="45"/>
      <c r="NJT88" s="45"/>
      <c r="NJU88" s="45"/>
      <c r="NJV88" s="45"/>
      <c r="NJW88" s="45"/>
      <c r="NJX88" s="45"/>
      <c r="NJY88" s="45"/>
      <c r="NJZ88" s="45"/>
      <c r="NKA88" s="45"/>
      <c r="NKB88" s="45"/>
      <c r="NKC88" s="45"/>
      <c r="NKD88" s="45"/>
      <c r="NKE88" s="45"/>
      <c r="NKF88" s="45"/>
      <c r="NKG88" s="45"/>
      <c r="NKH88" s="45"/>
      <c r="NKI88" s="45"/>
      <c r="NKJ88" s="45"/>
      <c r="NKK88" s="45"/>
      <c r="NKL88" s="45"/>
      <c r="NKM88" s="45"/>
      <c r="NKN88" s="45"/>
      <c r="NKO88" s="45"/>
      <c r="NKP88" s="45"/>
      <c r="NKQ88" s="45"/>
      <c r="NKR88" s="45"/>
      <c r="NKS88" s="45"/>
      <c r="NKT88" s="45"/>
      <c r="NKU88" s="45"/>
      <c r="NKV88" s="45"/>
      <c r="NKW88" s="45"/>
      <c r="NKX88" s="45"/>
      <c r="NKY88" s="45"/>
      <c r="NKZ88" s="45"/>
      <c r="NLA88" s="45"/>
      <c r="NLB88" s="45"/>
      <c r="NLC88" s="45"/>
      <c r="NLD88" s="45"/>
      <c r="NLE88" s="45"/>
      <c r="NLF88" s="45"/>
      <c r="NLG88" s="45"/>
      <c r="NLH88" s="45"/>
      <c r="NLI88" s="45"/>
      <c r="NLJ88" s="45"/>
      <c r="NLK88" s="45"/>
      <c r="NLL88" s="45"/>
      <c r="NLM88" s="45"/>
      <c r="NLN88" s="45"/>
      <c r="NLO88" s="45"/>
      <c r="NLP88" s="45"/>
      <c r="NLQ88" s="45"/>
      <c r="NLR88" s="45"/>
      <c r="NLS88" s="45"/>
      <c r="NLT88" s="45"/>
      <c r="NLU88" s="45"/>
      <c r="NLV88" s="45"/>
      <c r="NLW88" s="45"/>
      <c r="NLX88" s="45"/>
      <c r="NLY88" s="45"/>
      <c r="NLZ88" s="45"/>
      <c r="NMA88" s="45"/>
      <c r="NMB88" s="45"/>
      <c r="NMC88" s="45"/>
      <c r="NMD88" s="45"/>
      <c r="NME88" s="45"/>
      <c r="NMF88" s="45"/>
      <c r="NMG88" s="45"/>
      <c r="NMH88" s="45"/>
      <c r="NMI88" s="45"/>
      <c r="NMJ88" s="45"/>
      <c r="NMK88" s="45"/>
      <c r="NML88" s="45"/>
      <c r="NMM88" s="45"/>
      <c r="NMN88" s="45"/>
      <c r="NMO88" s="45"/>
      <c r="NMP88" s="45"/>
      <c r="NMQ88" s="45"/>
      <c r="NMR88" s="45"/>
      <c r="NMS88" s="45"/>
      <c r="NMT88" s="45"/>
      <c r="NMU88" s="45"/>
      <c r="NMV88" s="45"/>
      <c r="NMW88" s="45"/>
      <c r="NMX88" s="45"/>
      <c r="NMY88" s="45"/>
      <c r="NMZ88" s="45"/>
      <c r="NNA88" s="45"/>
      <c r="NNB88" s="45"/>
      <c r="NNC88" s="45"/>
      <c r="NND88" s="45"/>
      <c r="NNE88" s="45"/>
      <c r="NNF88" s="45"/>
      <c r="NNG88" s="45"/>
      <c r="NNH88" s="45"/>
      <c r="NNI88" s="45"/>
      <c r="NNJ88" s="45"/>
      <c r="NNK88" s="45"/>
      <c r="NNL88" s="45"/>
      <c r="NNM88" s="45"/>
      <c r="NNN88" s="45"/>
      <c r="NNO88" s="45"/>
      <c r="NNP88" s="45"/>
      <c r="NNQ88" s="45"/>
      <c r="NNR88" s="45"/>
      <c r="NNS88" s="45"/>
      <c r="NNT88" s="45"/>
      <c r="NNU88" s="45"/>
      <c r="NNV88" s="45"/>
      <c r="NNW88" s="45"/>
      <c r="NNX88" s="45"/>
      <c r="NNY88" s="45"/>
      <c r="NNZ88" s="45"/>
      <c r="NOA88" s="45"/>
      <c r="NOB88" s="45"/>
      <c r="NOC88" s="45"/>
      <c r="NOD88" s="45"/>
      <c r="NOE88" s="45"/>
      <c r="NOF88" s="45"/>
      <c r="NOG88" s="45"/>
      <c r="NOH88" s="45"/>
      <c r="NOI88" s="45"/>
      <c r="NOJ88" s="45"/>
      <c r="NOK88" s="45"/>
      <c r="NOL88" s="45"/>
      <c r="NOM88" s="45"/>
      <c r="NON88" s="45"/>
      <c r="NOO88" s="45"/>
      <c r="NOP88" s="45"/>
      <c r="NOQ88" s="45"/>
      <c r="NOR88" s="45"/>
      <c r="NOS88" s="45"/>
      <c r="NOT88" s="45"/>
      <c r="NOU88" s="45"/>
      <c r="NOV88" s="45"/>
      <c r="NOW88" s="45"/>
      <c r="NOX88" s="45"/>
      <c r="NOY88" s="45"/>
      <c r="NOZ88" s="45"/>
      <c r="NPA88" s="45"/>
      <c r="NPB88" s="45"/>
      <c r="NPC88" s="45"/>
      <c r="NPD88" s="45"/>
      <c r="NPE88" s="45"/>
      <c r="NPF88" s="45"/>
      <c r="NPG88" s="45"/>
      <c r="NPH88" s="45"/>
      <c r="NPI88" s="45"/>
      <c r="NPJ88" s="45"/>
      <c r="NPK88" s="45"/>
      <c r="NPL88" s="45"/>
      <c r="NPM88" s="45"/>
      <c r="NPN88" s="45"/>
      <c r="NPO88" s="45"/>
      <c r="NPP88" s="45"/>
      <c r="NPQ88" s="45"/>
      <c r="NPR88" s="45"/>
      <c r="NPS88" s="45"/>
      <c r="NPT88" s="45"/>
      <c r="NPU88" s="45"/>
      <c r="NPV88" s="45"/>
      <c r="NPW88" s="45"/>
      <c r="NPX88" s="45"/>
      <c r="NPY88" s="45"/>
      <c r="NPZ88" s="45"/>
      <c r="NQA88" s="45"/>
      <c r="NQB88" s="45"/>
      <c r="NQC88" s="45"/>
      <c r="NQD88" s="45"/>
      <c r="NQE88" s="45"/>
      <c r="NQF88" s="45"/>
      <c r="NQG88" s="45"/>
      <c r="NQH88" s="45"/>
      <c r="NQI88" s="45"/>
      <c r="NQJ88" s="45"/>
      <c r="NQK88" s="45"/>
      <c r="NQL88" s="45"/>
      <c r="NQM88" s="45"/>
      <c r="NQN88" s="45"/>
      <c r="NQO88" s="45"/>
      <c r="NQP88" s="45"/>
      <c r="NQQ88" s="45"/>
      <c r="NQR88" s="45"/>
      <c r="NQS88" s="45"/>
      <c r="NQT88" s="45"/>
      <c r="NQU88" s="45"/>
      <c r="NQV88" s="45"/>
      <c r="NQW88" s="45"/>
      <c r="NQX88" s="45"/>
      <c r="NQY88" s="45"/>
      <c r="NQZ88" s="45"/>
      <c r="NRA88" s="45"/>
      <c r="NRB88" s="45"/>
      <c r="NRC88" s="45"/>
      <c r="NRD88" s="45"/>
      <c r="NRE88" s="45"/>
      <c r="NRF88" s="45"/>
      <c r="NRG88" s="45"/>
      <c r="NRH88" s="45"/>
      <c r="NRI88" s="45"/>
      <c r="NRJ88" s="45"/>
      <c r="NRK88" s="45"/>
      <c r="NRL88" s="45"/>
      <c r="NRM88" s="45"/>
      <c r="NRN88" s="45"/>
      <c r="NRO88" s="45"/>
      <c r="NRP88" s="45"/>
      <c r="NRQ88" s="45"/>
      <c r="NRR88" s="45"/>
      <c r="NRS88" s="45"/>
      <c r="NRT88" s="45"/>
      <c r="NRU88" s="45"/>
      <c r="NRV88" s="45"/>
      <c r="NRW88" s="45"/>
      <c r="NRX88" s="45"/>
      <c r="NRY88" s="45"/>
      <c r="NRZ88" s="45"/>
      <c r="NSA88" s="45"/>
      <c r="NSB88" s="45"/>
      <c r="NSC88" s="45"/>
      <c r="NSD88" s="45"/>
      <c r="NSE88" s="45"/>
      <c r="NSF88" s="45"/>
      <c r="NSG88" s="45"/>
      <c r="NSH88" s="45"/>
      <c r="NSI88" s="45"/>
      <c r="NSJ88" s="45"/>
      <c r="NSK88" s="45"/>
      <c r="NSL88" s="45"/>
      <c r="NSM88" s="45"/>
      <c r="NSN88" s="45"/>
      <c r="NSO88" s="45"/>
      <c r="NSP88" s="45"/>
      <c r="NSQ88" s="45"/>
      <c r="NSR88" s="45"/>
      <c r="NSS88" s="45"/>
      <c r="NST88" s="45"/>
      <c r="NSU88" s="45"/>
      <c r="NSV88" s="45"/>
      <c r="NSW88" s="45"/>
      <c r="NSX88" s="45"/>
      <c r="NSY88" s="45"/>
      <c r="NSZ88" s="45"/>
      <c r="NTA88" s="45"/>
      <c r="NTB88" s="45"/>
      <c r="NTC88" s="45"/>
      <c r="NTD88" s="45"/>
      <c r="NTE88" s="45"/>
      <c r="NTF88" s="45"/>
      <c r="NTG88" s="45"/>
      <c r="NTH88" s="45"/>
      <c r="NTI88" s="45"/>
      <c r="NTJ88" s="45"/>
      <c r="NTK88" s="45"/>
      <c r="NTL88" s="45"/>
      <c r="NTM88" s="45"/>
      <c r="NTN88" s="45"/>
      <c r="NTO88" s="45"/>
      <c r="NTP88" s="45"/>
      <c r="NTQ88" s="45"/>
      <c r="NTR88" s="45"/>
      <c r="NTS88" s="45"/>
      <c r="NTT88" s="45"/>
      <c r="NTU88" s="45"/>
      <c r="NTV88" s="45"/>
      <c r="NTW88" s="45"/>
      <c r="NTX88" s="45"/>
      <c r="NTY88" s="45"/>
      <c r="NTZ88" s="45"/>
      <c r="NUA88" s="45"/>
      <c r="NUB88" s="45"/>
      <c r="NUC88" s="45"/>
      <c r="NUD88" s="45"/>
      <c r="NUE88" s="45"/>
      <c r="NUF88" s="45"/>
      <c r="NUG88" s="45"/>
      <c r="NUH88" s="45"/>
      <c r="NUI88" s="45"/>
      <c r="NUJ88" s="45"/>
      <c r="NUK88" s="45"/>
      <c r="NUL88" s="45"/>
      <c r="NUM88" s="45"/>
      <c r="NUN88" s="45"/>
      <c r="NUO88" s="45"/>
      <c r="NUP88" s="45"/>
      <c r="NUQ88" s="45"/>
      <c r="NUR88" s="45"/>
      <c r="NUS88" s="45"/>
      <c r="NUT88" s="45"/>
      <c r="NUU88" s="45"/>
      <c r="NUV88" s="45"/>
      <c r="NUW88" s="45"/>
      <c r="NUX88" s="45"/>
      <c r="NUY88" s="45"/>
      <c r="NUZ88" s="45"/>
      <c r="NVA88" s="45"/>
      <c r="NVB88" s="45"/>
      <c r="NVC88" s="45"/>
      <c r="NVD88" s="45"/>
      <c r="NVE88" s="45"/>
      <c r="NVF88" s="45"/>
      <c r="NVG88" s="45"/>
      <c r="NVH88" s="45"/>
      <c r="NVI88" s="45"/>
      <c r="NVJ88" s="45"/>
      <c r="NVK88" s="45"/>
      <c r="NVL88" s="45"/>
      <c r="NVM88" s="45"/>
      <c r="NVN88" s="45"/>
      <c r="NVO88" s="45"/>
      <c r="NVP88" s="45"/>
      <c r="NVQ88" s="45"/>
      <c r="NVR88" s="45"/>
      <c r="NVS88" s="45"/>
      <c r="NVT88" s="45"/>
      <c r="NVU88" s="45"/>
      <c r="NVV88" s="45"/>
      <c r="NVW88" s="45"/>
      <c r="NVX88" s="45"/>
      <c r="NVY88" s="45"/>
      <c r="NVZ88" s="45"/>
      <c r="NWA88" s="45"/>
      <c r="NWB88" s="45"/>
      <c r="NWC88" s="45"/>
      <c r="NWD88" s="45"/>
      <c r="NWE88" s="45"/>
      <c r="NWF88" s="45"/>
      <c r="NWG88" s="45"/>
      <c r="NWH88" s="45"/>
      <c r="NWI88" s="45"/>
      <c r="NWJ88" s="45"/>
      <c r="NWK88" s="45"/>
      <c r="NWL88" s="45"/>
      <c r="NWM88" s="45"/>
      <c r="NWN88" s="45"/>
      <c r="NWO88" s="45"/>
      <c r="NWP88" s="45"/>
      <c r="NWQ88" s="45"/>
      <c r="NWR88" s="45"/>
      <c r="NWS88" s="45"/>
      <c r="NWT88" s="45"/>
      <c r="NWU88" s="45"/>
      <c r="NWV88" s="45"/>
      <c r="NWW88" s="45"/>
      <c r="NWX88" s="45"/>
      <c r="NWY88" s="45"/>
      <c r="NWZ88" s="45"/>
      <c r="NXA88" s="45"/>
      <c r="NXB88" s="45"/>
      <c r="NXC88" s="45"/>
      <c r="NXD88" s="45"/>
      <c r="NXE88" s="45"/>
      <c r="NXF88" s="45"/>
      <c r="NXG88" s="45"/>
      <c r="NXH88" s="45"/>
      <c r="NXI88" s="45"/>
      <c r="NXJ88" s="45"/>
      <c r="NXK88" s="45"/>
      <c r="NXL88" s="45"/>
      <c r="NXM88" s="45"/>
      <c r="NXN88" s="45"/>
      <c r="NXO88" s="45"/>
      <c r="NXP88" s="45"/>
      <c r="NXQ88" s="45"/>
      <c r="NXR88" s="45"/>
      <c r="NXS88" s="45"/>
      <c r="NXT88" s="45"/>
      <c r="NXU88" s="45"/>
      <c r="NXV88" s="45"/>
      <c r="NXW88" s="45"/>
      <c r="NXX88" s="45"/>
      <c r="NXY88" s="45"/>
      <c r="NXZ88" s="45"/>
      <c r="NYA88" s="45"/>
      <c r="NYB88" s="45"/>
      <c r="NYC88" s="45"/>
      <c r="NYD88" s="45"/>
      <c r="NYE88" s="45"/>
      <c r="NYF88" s="45"/>
      <c r="NYG88" s="45"/>
      <c r="NYH88" s="45"/>
      <c r="NYI88" s="45"/>
      <c r="NYJ88" s="45"/>
      <c r="NYK88" s="45"/>
      <c r="NYL88" s="45"/>
      <c r="NYM88" s="45"/>
      <c r="NYN88" s="45"/>
      <c r="NYO88" s="45"/>
      <c r="NYP88" s="45"/>
      <c r="NYQ88" s="45"/>
      <c r="NYR88" s="45"/>
      <c r="NYS88" s="45"/>
      <c r="NYT88" s="45"/>
      <c r="NYU88" s="45"/>
      <c r="NYV88" s="45"/>
      <c r="NYW88" s="45"/>
      <c r="NYX88" s="45"/>
      <c r="NYY88" s="45"/>
      <c r="NYZ88" s="45"/>
      <c r="NZA88" s="45"/>
      <c r="NZB88" s="45"/>
      <c r="NZC88" s="45"/>
      <c r="NZD88" s="45"/>
      <c r="NZE88" s="45"/>
      <c r="NZF88" s="45"/>
      <c r="NZG88" s="45"/>
      <c r="NZH88" s="45"/>
      <c r="NZI88" s="45"/>
      <c r="NZJ88" s="45"/>
      <c r="NZK88" s="45"/>
      <c r="NZL88" s="45"/>
      <c r="NZM88" s="45"/>
      <c r="NZN88" s="45"/>
      <c r="NZO88" s="45"/>
      <c r="NZP88" s="45"/>
      <c r="NZQ88" s="45"/>
      <c r="NZR88" s="45"/>
      <c r="NZS88" s="45"/>
      <c r="NZT88" s="45"/>
      <c r="NZU88" s="45"/>
      <c r="NZV88" s="45"/>
      <c r="NZW88" s="45"/>
      <c r="NZX88" s="45"/>
      <c r="NZY88" s="45"/>
      <c r="NZZ88" s="45"/>
      <c r="OAA88" s="45"/>
      <c r="OAB88" s="45"/>
      <c r="OAC88" s="45"/>
      <c r="OAD88" s="45"/>
      <c r="OAE88" s="45"/>
      <c r="OAF88" s="45"/>
      <c r="OAG88" s="45"/>
      <c r="OAH88" s="45"/>
      <c r="OAI88" s="45"/>
      <c r="OAJ88" s="45"/>
      <c r="OAK88" s="45"/>
      <c r="OAL88" s="45"/>
      <c r="OAM88" s="45"/>
      <c r="OAN88" s="45"/>
      <c r="OAO88" s="45"/>
      <c r="OAP88" s="45"/>
      <c r="OAQ88" s="45"/>
      <c r="OAR88" s="45"/>
      <c r="OAS88" s="45"/>
      <c r="OAT88" s="45"/>
      <c r="OAU88" s="45"/>
      <c r="OAV88" s="45"/>
      <c r="OAW88" s="45"/>
      <c r="OAX88" s="45"/>
      <c r="OAY88" s="45"/>
      <c r="OAZ88" s="45"/>
      <c r="OBA88" s="45"/>
      <c r="OBB88" s="45"/>
      <c r="OBC88" s="45"/>
      <c r="OBD88" s="45"/>
      <c r="OBE88" s="45"/>
      <c r="OBF88" s="45"/>
      <c r="OBG88" s="45"/>
      <c r="OBH88" s="45"/>
      <c r="OBI88" s="45"/>
      <c r="OBJ88" s="45"/>
      <c r="OBK88" s="45"/>
      <c r="OBL88" s="45"/>
      <c r="OBM88" s="45"/>
      <c r="OBN88" s="45"/>
      <c r="OBO88" s="45"/>
      <c r="OBP88" s="45"/>
      <c r="OBQ88" s="45"/>
      <c r="OBR88" s="45"/>
      <c r="OBS88" s="45"/>
      <c r="OBT88" s="45"/>
      <c r="OBU88" s="45"/>
      <c r="OBV88" s="45"/>
      <c r="OBW88" s="45"/>
      <c r="OBX88" s="45"/>
      <c r="OBY88" s="45"/>
      <c r="OBZ88" s="45"/>
      <c r="OCA88" s="45"/>
      <c r="OCB88" s="45"/>
      <c r="OCC88" s="45"/>
      <c r="OCD88" s="45"/>
      <c r="OCE88" s="45"/>
      <c r="OCF88" s="45"/>
      <c r="OCG88" s="45"/>
      <c r="OCH88" s="45"/>
      <c r="OCI88" s="45"/>
      <c r="OCJ88" s="45"/>
      <c r="OCK88" s="45"/>
      <c r="OCL88" s="45"/>
      <c r="OCM88" s="45"/>
      <c r="OCN88" s="45"/>
      <c r="OCO88" s="45"/>
      <c r="OCP88" s="45"/>
      <c r="OCQ88" s="45"/>
      <c r="OCR88" s="45"/>
      <c r="OCS88" s="45"/>
      <c r="OCT88" s="45"/>
      <c r="OCU88" s="45"/>
      <c r="OCV88" s="45"/>
      <c r="OCW88" s="45"/>
      <c r="OCX88" s="45"/>
      <c r="OCY88" s="45"/>
      <c r="OCZ88" s="45"/>
      <c r="ODA88" s="45"/>
      <c r="ODB88" s="45"/>
      <c r="ODC88" s="45"/>
      <c r="ODD88" s="45"/>
      <c r="ODE88" s="45"/>
      <c r="ODF88" s="45"/>
      <c r="ODG88" s="45"/>
      <c r="ODH88" s="45"/>
      <c r="ODI88" s="45"/>
      <c r="ODJ88" s="45"/>
      <c r="ODK88" s="45"/>
      <c r="ODL88" s="45"/>
      <c r="ODM88" s="45"/>
      <c r="ODN88" s="45"/>
      <c r="ODO88" s="45"/>
      <c r="ODP88" s="45"/>
      <c r="ODQ88" s="45"/>
      <c r="ODR88" s="45"/>
      <c r="ODS88" s="45"/>
      <c r="ODT88" s="45"/>
      <c r="ODU88" s="45"/>
      <c r="ODV88" s="45"/>
      <c r="ODW88" s="45"/>
      <c r="ODX88" s="45"/>
      <c r="ODY88" s="45"/>
      <c r="ODZ88" s="45"/>
      <c r="OEA88" s="45"/>
      <c r="OEB88" s="45"/>
      <c r="OEC88" s="45"/>
      <c r="OED88" s="45"/>
      <c r="OEE88" s="45"/>
      <c r="OEF88" s="45"/>
      <c r="OEG88" s="45"/>
      <c r="OEH88" s="45"/>
      <c r="OEI88" s="45"/>
      <c r="OEJ88" s="45"/>
      <c r="OEK88" s="45"/>
      <c r="OEL88" s="45"/>
      <c r="OEM88" s="45"/>
      <c r="OEN88" s="45"/>
      <c r="OEO88" s="45"/>
      <c r="OEP88" s="45"/>
      <c r="OEQ88" s="45"/>
      <c r="OER88" s="45"/>
      <c r="OES88" s="45"/>
      <c r="OET88" s="45"/>
      <c r="OEU88" s="45"/>
      <c r="OEV88" s="45"/>
      <c r="OEW88" s="45"/>
      <c r="OEX88" s="45"/>
      <c r="OEY88" s="45"/>
      <c r="OEZ88" s="45"/>
      <c r="OFA88" s="45"/>
      <c r="OFB88" s="45"/>
      <c r="OFC88" s="45"/>
      <c r="OFD88" s="45"/>
      <c r="OFE88" s="45"/>
      <c r="OFF88" s="45"/>
      <c r="OFG88" s="45"/>
      <c r="OFH88" s="45"/>
      <c r="OFI88" s="45"/>
      <c r="OFJ88" s="45"/>
      <c r="OFK88" s="45"/>
      <c r="OFL88" s="45"/>
      <c r="OFM88" s="45"/>
      <c r="OFN88" s="45"/>
      <c r="OFO88" s="45"/>
      <c r="OFP88" s="45"/>
      <c r="OFQ88" s="45"/>
      <c r="OFR88" s="45"/>
      <c r="OFS88" s="45"/>
      <c r="OFT88" s="45"/>
      <c r="OFU88" s="45"/>
      <c r="OFV88" s="45"/>
      <c r="OFW88" s="45"/>
      <c r="OFX88" s="45"/>
      <c r="OFY88" s="45"/>
      <c r="OFZ88" s="45"/>
      <c r="OGA88" s="45"/>
      <c r="OGB88" s="45"/>
      <c r="OGC88" s="45"/>
      <c r="OGD88" s="45"/>
      <c r="OGE88" s="45"/>
      <c r="OGF88" s="45"/>
      <c r="OGG88" s="45"/>
      <c r="OGH88" s="45"/>
      <c r="OGI88" s="45"/>
      <c r="OGJ88" s="45"/>
      <c r="OGK88" s="45"/>
      <c r="OGL88" s="45"/>
      <c r="OGM88" s="45"/>
      <c r="OGN88" s="45"/>
      <c r="OGO88" s="45"/>
      <c r="OGP88" s="45"/>
      <c r="OGQ88" s="45"/>
      <c r="OGR88" s="45"/>
      <c r="OGS88" s="45"/>
      <c r="OGT88" s="45"/>
      <c r="OGU88" s="45"/>
      <c r="OGV88" s="45"/>
      <c r="OGW88" s="45"/>
      <c r="OGX88" s="45"/>
      <c r="OGY88" s="45"/>
      <c r="OGZ88" s="45"/>
      <c r="OHA88" s="45"/>
      <c r="OHB88" s="45"/>
      <c r="OHC88" s="45"/>
      <c r="OHD88" s="45"/>
      <c r="OHE88" s="45"/>
      <c r="OHF88" s="45"/>
      <c r="OHG88" s="45"/>
      <c r="OHH88" s="45"/>
      <c r="OHI88" s="45"/>
      <c r="OHJ88" s="45"/>
      <c r="OHK88" s="45"/>
      <c r="OHL88" s="45"/>
      <c r="OHM88" s="45"/>
      <c r="OHN88" s="45"/>
      <c r="OHO88" s="45"/>
      <c r="OHP88" s="45"/>
      <c r="OHQ88" s="45"/>
      <c r="OHR88" s="45"/>
      <c r="OHS88" s="45"/>
      <c r="OHT88" s="45"/>
      <c r="OHU88" s="45"/>
      <c r="OHV88" s="45"/>
      <c r="OHW88" s="45"/>
      <c r="OHX88" s="45"/>
      <c r="OHY88" s="45"/>
      <c r="OHZ88" s="45"/>
      <c r="OIA88" s="45"/>
      <c r="OIB88" s="45"/>
      <c r="OIC88" s="45"/>
      <c r="OID88" s="45"/>
      <c r="OIE88" s="45"/>
      <c r="OIF88" s="45"/>
      <c r="OIG88" s="45"/>
      <c r="OIH88" s="45"/>
      <c r="OII88" s="45"/>
      <c r="OIJ88" s="45"/>
      <c r="OIK88" s="45"/>
      <c r="OIL88" s="45"/>
      <c r="OIM88" s="45"/>
      <c r="OIN88" s="45"/>
      <c r="OIO88" s="45"/>
      <c r="OIP88" s="45"/>
      <c r="OIQ88" s="45"/>
      <c r="OIR88" s="45"/>
      <c r="OIS88" s="45"/>
      <c r="OIT88" s="45"/>
      <c r="OIU88" s="45"/>
      <c r="OIV88" s="45"/>
      <c r="OIW88" s="45"/>
      <c r="OIX88" s="45"/>
      <c r="OIY88" s="45"/>
      <c r="OIZ88" s="45"/>
      <c r="OJA88" s="45"/>
      <c r="OJB88" s="45"/>
      <c r="OJC88" s="45"/>
      <c r="OJD88" s="45"/>
      <c r="OJE88" s="45"/>
      <c r="OJF88" s="45"/>
      <c r="OJG88" s="45"/>
      <c r="OJH88" s="45"/>
      <c r="OJI88" s="45"/>
      <c r="OJJ88" s="45"/>
      <c r="OJK88" s="45"/>
      <c r="OJL88" s="45"/>
      <c r="OJM88" s="45"/>
      <c r="OJN88" s="45"/>
      <c r="OJO88" s="45"/>
      <c r="OJP88" s="45"/>
      <c r="OJQ88" s="45"/>
      <c r="OJR88" s="45"/>
      <c r="OJS88" s="45"/>
      <c r="OJT88" s="45"/>
      <c r="OJU88" s="45"/>
      <c r="OJV88" s="45"/>
      <c r="OJW88" s="45"/>
      <c r="OJX88" s="45"/>
      <c r="OJY88" s="45"/>
      <c r="OJZ88" s="45"/>
      <c r="OKA88" s="45"/>
      <c r="OKB88" s="45"/>
      <c r="OKC88" s="45"/>
      <c r="OKD88" s="45"/>
      <c r="OKE88" s="45"/>
      <c r="OKF88" s="45"/>
      <c r="OKG88" s="45"/>
      <c r="OKH88" s="45"/>
      <c r="OKI88" s="45"/>
      <c r="OKJ88" s="45"/>
      <c r="OKK88" s="45"/>
      <c r="OKL88" s="45"/>
      <c r="OKM88" s="45"/>
      <c r="OKN88" s="45"/>
      <c r="OKO88" s="45"/>
      <c r="OKP88" s="45"/>
      <c r="OKQ88" s="45"/>
      <c r="OKR88" s="45"/>
      <c r="OKS88" s="45"/>
      <c r="OKT88" s="45"/>
      <c r="OKU88" s="45"/>
      <c r="OKV88" s="45"/>
      <c r="OKW88" s="45"/>
      <c r="OKX88" s="45"/>
      <c r="OKY88" s="45"/>
      <c r="OKZ88" s="45"/>
      <c r="OLA88" s="45"/>
      <c r="OLB88" s="45"/>
      <c r="OLC88" s="45"/>
      <c r="OLD88" s="45"/>
      <c r="OLE88" s="45"/>
      <c r="OLF88" s="45"/>
      <c r="OLG88" s="45"/>
      <c r="OLH88" s="45"/>
      <c r="OLI88" s="45"/>
      <c r="OLJ88" s="45"/>
      <c r="OLK88" s="45"/>
      <c r="OLL88" s="45"/>
      <c r="OLM88" s="45"/>
      <c r="OLN88" s="45"/>
      <c r="OLO88" s="45"/>
      <c r="OLP88" s="45"/>
      <c r="OLQ88" s="45"/>
      <c r="OLR88" s="45"/>
      <c r="OLS88" s="45"/>
      <c r="OLT88" s="45"/>
      <c r="OLU88" s="45"/>
      <c r="OLV88" s="45"/>
      <c r="OLW88" s="45"/>
      <c r="OLX88" s="45"/>
      <c r="OLY88" s="45"/>
      <c r="OLZ88" s="45"/>
      <c r="OMA88" s="45"/>
      <c r="OMB88" s="45"/>
      <c r="OMC88" s="45"/>
      <c r="OMD88" s="45"/>
      <c r="OME88" s="45"/>
      <c r="OMF88" s="45"/>
      <c r="OMG88" s="45"/>
      <c r="OMH88" s="45"/>
      <c r="OMI88" s="45"/>
      <c r="OMJ88" s="45"/>
      <c r="OMK88" s="45"/>
      <c r="OML88" s="45"/>
      <c r="OMM88" s="45"/>
      <c r="OMN88" s="45"/>
      <c r="OMO88" s="45"/>
      <c r="OMP88" s="45"/>
      <c r="OMQ88" s="45"/>
      <c r="OMR88" s="45"/>
      <c r="OMS88" s="45"/>
      <c r="OMT88" s="45"/>
      <c r="OMU88" s="45"/>
      <c r="OMV88" s="45"/>
      <c r="OMW88" s="45"/>
      <c r="OMX88" s="45"/>
      <c r="OMY88" s="45"/>
      <c r="OMZ88" s="45"/>
      <c r="ONA88" s="45"/>
      <c r="ONB88" s="45"/>
      <c r="ONC88" s="45"/>
      <c r="OND88" s="45"/>
      <c r="ONE88" s="45"/>
      <c r="ONF88" s="45"/>
      <c r="ONG88" s="45"/>
      <c r="ONH88" s="45"/>
      <c r="ONI88" s="45"/>
      <c r="ONJ88" s="45"/>
      <c r="ONK88" s="45"/>
      <c r="ONL88" s="45"/>
      <c r="ONM88" s="45"/>
      <c r="ONN88" s="45"/>
      <c r="ONO88" s="45"/>
      <c r="ONP88" s="45"/>
      <c r="ONQ88" s="45"/>
      <c r="ONR88" s="45"/>
      <c r="ONS88" s="45"/>
      <c r="ONT88" s="45"/>
      <c r="ONU88" s="45"/>
      <c r="ONV88" s="45"/>
      <c r="ONW88" s="45"/>
      <c r="ONX88" s="45"/>
      <c r="ONY88" s="45"/>
      <c r="ONZ88" s="45"/>
      <c r="OOA88" s="45"/>
      <c r="OOB88" s="45"/>
      <c r="OOC88" s="45"/>
      <c r="OOD88" s="45"/>
      <c r="OOE88" s="45"/>
      <c r="OOF88" s="45"/>
      <c r="OOG88" s="45"/>
      <c r="OOH88" s="45"/>
      <c r="OOI88" s="45"/>
      <c r="OOJ88" s="45"/>
      <c r="OOK88" s="45"/>
      <c r="OOL88" s="45"/>
      <c r="OOM88" s="45"/>
      <c r="OON88" s="45"/>
      <c r="OOO88" s="45"/>
      <c r="OOP88" s="45"/>
      <c r="OOQ88" s="45"/>
      <c r="OOR88" s="45"/>
      <c r="OOS88" s="45"/>
      <c r="OOT88" s="45"/>
      <c r="OOU88" s="45"/>
      <c r="OOV88" s="45"/>
      <c r="OOW88" s="45"/>
      <c r="OOX88" s="45"/>
      <c r="OOY88" s="45"/>
      <c r="OOZ88" s="45"/>
      <c r="OPA88" s="45"/>
      <c r="OPB88" s="45"/>
      <c r="OPC88" s="45"/>
      <c r="OPD88" s="45"/>
      <c r="OPE88" s="45"/>
      <c r="OPF88" s="45"/>
      <c r="OPG88" s="45"/>
      <c r="OPH88" s="45"/>
      <c r="OPI88" s="45"/>
      <c r="OPJ88" s="45"/>
      <c r="OPK88" s="45"/>
      <c r="OPL88" s="45"/>
      <c r="OPM88" s="45"/>
      <c r="OPN88" s="45"/>
      <c r="OPO88" s="45"/>
      <c r="OPP88" s="45"/>
      <c r="OPQ88" s="45"/>
      <c r="OPR88" s="45"/>
      <c r="OPS88" s="45"/>
      <c r="OPT88" s="45"/>
      <c r="OPU88" s="45"/>
      <c r="OPV88" s="45"/>
      <c r="OPW88" s="45"/>
      <c r="OPX88" s="45"/>
      <c r="OPY88" s="45"/>
      <c r="OPZ88" s="45"/>
      <c r="OQA88" s="45"/>
      <c r="OQB88" s="45"/>
      <c r="OQC88" s="45"/>
      <c r="OQD88" s="45"/>
      <c r="OQE88" s="45"/>
      <c r="OQF88" s="45"/>
      <c r="OQG88" s="45"/>
      <c r="OQH88" s="45"/>
      <c r="OQI88" s="45"/>
      <c r="OQJ88" s="45"/>
      <c r="OQK88" s="45"/>
      <c r="OQL88" s="45"/>
      <c r="OQM88" s="45"/>
      <c r="OQN88" s="45"/>
      <c r="OQO88" s="45"/>
      <c r="OQP88" s="45"/>
      <c r="OQQ88" s="45"/>
      <c r="OQR88" s="45"/>
      <c r="OQS88" s="45"/>
      <c r="OQT88" s="45"/>
      <c r="OQU88" s="45"/>
      <c r="OQV88" s="45"/>
      <c r="OQW88" s="45"/>
      <c r="OQX88" s="45"/>
      <c r="OQY88" s="45"/>
      <c r="OQZ88" s="45"/>
      <c r="ORA88" s="45"/>
      <c r="ORB88" s="45"/>
      <c r="ORC88" s="45"/>
      <c r="ORD88" s="45"/>
      <c r="ORE88" s="45"/>
      <c r="ORF88" s="45"/>
      <c r="ORG88" s="45"/>
      <c r="ORH88" s="45"/>
      <c r="ORI88" s="45"/>
      <c r="ORJ88" s="45"/>
      <c r="ORK88" s="45"/>
      <c r="ORL88" s="45"/>
      <c r="ORM88" s="45"/>
      <c r="ORN88" s="45"/>
      <c r="ORO88" s="45"/>
      <c r="ORP88" s="45"/>
      <c r="ORQ88" s="45"/>
      <c r="ORR88" s="45"/>
      <c r="ORS88" s="45"/>
      <c r="ORT88" s="45"/>
      <c r="ORU88" s="45"/>
      <c r="ORV88" s="45"/>
      <c r="ORW88" s="45"/>
      <c r="ORX88" s="45"/>
      <c r="ORY88" s="45"/>
      <c r="ORZ88" s="45"/>
      <c r="OSA88" s="45"/>
      <c r="OSB88" s="45"/>
      <c r="OSC88" s="45"/>
      <c r="OSD88" s="45"/>
      <c r="OSE88" s="45"/>
      <c r="OSF88" s="45"/>
      <c r="OSG88" s="45"/>
      <c r="OSH88" s="45"/>
      <c r="OSI88" s="45"/>
      <c r="OSJ88" s="45"/>
      <c r="OSK88" s="45"/>
      <c r="OSL88" s="45"/>
      <c r="OSM88" s="45"/>
      <c r="OSN88" s="45"/>
      <c r="OSO88" s="45"/>
      <c r="OSP88" s="45"/>
      <c r="OSQ88" s="45"/>
      <c r="OSR88" s="45"/>
      <c r="OSS88" s="45"/>
      <c r="OST88" s="45"/>
      <c r="OSU88" s="45"/>
      <c r="OSV88" s="45"/>
      <c r="OSW88" s="45"/>
      <c r="OSX88" s="45"/>
      <c r="OSY88" s="45"/>
      <c r="OSZ88" s="45"/>
      <c r="OTA88" s="45"/>
      <c r="OTB88" s="45"/>
      <c r="OTC88" s="45"/>
      <c r="OTD88" s="45"/>
      <c r="OTE88" s="45"/>
      <c r="OTF88" s="45"/>
      <c r="OTG88" s="45"/>
      <c r="OTH88" s="45"/>
      <c r="OTI88" s="45"/>
      <c r="OTJ88" s="45"/>
      <c r="OTK88" s="45"/>
      <c r="OTL88" s="45"/>
      <c r="OTM88" s="45"/>
      <c r="OTN88" s="45"/>
      <c r="OTO88" s="45"/>
      <c r="OTP88" s="45"/>
      <c r="OTQ88" s="45"/>
      <c r="OTR88" s="45"/>
      <c r="OTS88" s="45"/>
      <c r="OTT88" s="45"/>
      <c r="OTU88" s="45"/>
      <c r="OTV88" s="45"/>
      <c r="OTW88" s="45"/>
      <c r="OTX88" s="45"/>
      <c r="OTY88" s="45"/>
      <c r="OTZ88" s="45"/>
      <c r="OUA88" s="45"/>
      <c r="OUB88" s="45"/>
      <c r="OUC88" s="45"/>
      <c r="OUD88" s="45"/>
      <c r="OUE88" s="45"/>
      <c r="OUF88" s="45"/>
      <c r="OUG88" s="45"/>
      <c r="OUH88" s="45"/>
      <c r="OUI88" s="45"/>
      <c r="OUJ88" s="45"/>
      <c r="OUK88" s="45"/>
      <c r="OUL88" s="45"/>
      <c r="OUM88" s="45"/>
      <c r="OUN88" s="45"/>
      <c r="OUO88" s="45"/>
      <c r="OUP88" s="45"/>
      <c r="OUQ88" s="45"/>
      <c r="OUR88" s="45"/>
      <c r="OUS88" s="45"/>
      <c r="OUT88" s="45"/>
      <c r="OUU88" s="45"/>
      <c r="OUV88" s="45"/>
      <c r="OUW88" s="45"/>
      <c r="OUX88" s="45"/>
      <c r="OUY88" s="45"/>
      <c r="OUZ88" s="45"/>
      <c r="OVA88" s="45"/>
      <c r="OVB88" s="45"/>
      <c r="OVC88" s="45"/>
      <c r="OVD88" s="45"/>
      <c r="OVE88" s="45"/>
      <c r="OVF88" s="45"/>
      <c r="OVG88" s="45"/>
      <c r="OVH88" s="45"/>
      <c r="OVI88" s="45"/>
      <c r="OVJ88" s="45"/>
      <c r="OVK88" s="45"/>
      <c r="OVL88" s="45"/>
      <c r="OVM88" s="45"/>
      <c r="OVN88" s="45"/>
      <c r="OVO88" s="45"/>
      <c r="OVP88" s="45"/>
      <c r="OVQ88" s="45"/>
      <c r="OVR88" s="45"/>
      <c r="OVS88" s="45"/>
      <c r="OVT88" s="45"/>
      <c r="OVU88" s="45"/>
      <c r="OVV88" s="45"/>
      <c r="OVW88" s="45"/>
      <c r="OVX88" s="45"/>
      <c r="OVY88" s="45"/>
      <c r="OVZ88" s="45"/>
      <c r="OWA88" s="45"/>
      <c r="OWB88" s="45"/>
      <c r="OWC88" s="45"/>
      <c r="OWD88" s="45"/>
      <c r="OWE88" s="45"/>
      <c r="OWF88" s="45"/>
      <c r="OWG88" s="45"/>
      <c r="OWH88" s="45"/>
      <c r="OWI88" s="45"/>
      <c r="OWJ88" s="45"/>
      <c r="OWK88" s="45"/>
      <c r="OWL88" s="45"/>
      <c r="OWM88" s="45"/>
      <c r="OWN88" s="45"/>
      <c r="OWO88" s="45"/>
      <c r="OWP88" s="45"/>
      <c r="OWQ88" s="45"/>
      <c r="OWR88" s="45"/>
      <c r="OWS88" s="45"/>
      <c r="OWT88" s="45"/>
      <c r="OWU88" s="45"/>
      <c r="OWV88" s="45"/>
      <c r="OWW88" s="45"/>
      <c r="OWX88" s="45"/>
      <c r="OWY88" s="45"/>
      <c r="OWZ88" s="45"/>
      <c r="OXA88" s="45"/>
      <c r="OXB88" s="45"/>
      <c r="OXC88" s="45"/>
      <c r="OXD88" s="45"/>
      <c r="OXE88" s="45"/>
      <c r="OXF88" s="45"/>
      <c r="OXG88" s="45"/>
      <c r="OXH88" s="45"/>
      <c r="OXI88" s="45"/>
      <c r="OXJ88" s="45"/>
      <c r="OXK88" s="45"/>
      <c r="OXL88" s="45"/>
      <c r="OXM88" s="45"/>
      <c r="OXN88" s="45"/>
      <c r="OXO88" s="45"/>
      <c r="OXP88" s="45"/>
      <c r="OXQ88" s="45"/>
      <c r="OXR88" s="45"/>
      <c r="OXS88" s="45"/>
      <c r="OXT88" s="45"/>
      <c r="OXU88" s="45"/>
      <c r="OXV88" s="45"/>
      <c r="OXW88" s="45"/>
      <c r="OXX88" s="45"/>
      <c r="OXY88" s="45"/>
      <c r="OXZ88" s="45"/>
      <c r="OYA88" s="45"/>
      <c r="OYB88" s="45"/>
      <c r="OYC88" s="45"/>
      <c r="OYD88" s="45"/>
      <c r="OYE88" s="45"/>
      <c r="OYF88" s="45"/>
      <c r="OYG88" s="45"/>
      <c r="OYH88" s="45"/>
      <c r="OYI88" s="45"/>
      <c r="OYJ88" s="45"/>
      <c r="OYK88" s="45"/>
      <c r="OYL88" s="45"/>
      <c r="OYM88" s="45"/>
      <c r="OYN88" s="45"/>
      <c r="OYO88" s="45"/>
      <c r="OYP88" s="45"/>
      <c r="OYQ88" s="45"/>
      <c r="OYR88" s="45"/>
      <c r="OYS88" s="45"/>
      <c r="OYT88" s="45"/>
      <c r="OYU88" s="45"/>
      <c r="OYV88" s="45"/>
      <c r="OYW88" s="45"/>
      <c r="OYX88" s="45"/>
      <c r="OYY88" s="45"/>
      <c r="OYZ88" s="45"/>
      <c r="OZA88" s="45"/>
      <c r="OZB88" s="45"/>
      <c r="OZC88" s="45"/>
      <c r="OZD88" s="45"/>
      <c r="OZE88" s="45"/>
      <c r="OZF88" s="45"/>
      <c r="OZG88" s="45"/>
      <c r="OZH88" s="45"/>
      <c r="OZI88" s="45"/>
      <c r="OZJ88" s="45"/>
      <c r="OZK88" s="45"/>
      <c r="OZL88" s="45"/>
      <c r="OZM88" s="45"/>
      <c r="OZN88" s="45"/>
      <c r="OZO88" s="45"/>
      <c r="OZP88" s="45"/>
      <c r="OZQ88" s="45"/>
      <c r="OZR88" s="45"/>
      <c r="OZS88" s="45"/>
      <c r="OZT88" s="45"/>
      <c r="OZU88" s="45"/>
      <c r="OZV88" s="45"/>
      <c r="OZW88" s="45"/>
      <c r="OZX88" s="45"/>
      <c r="OZY88" s="45"/>
      <c r="OZZ88" s="45"/>
      <c r="PAA88" s="45"/>
      <c r="PAB88" s="45"/>
      <c r="PAC88" s="45"/>
      <c r="PAD88" s="45"/>
      <c r="PAE88" s="45"/>
      <c r="PAF88" s="45"/>
      <c r="PAG88" s="45"/>
      <c r="PAH88" s="45"/>
      <c r="PAI88" s="45"/>
      <c r="PAJ88" s="45"/>
      <c r="PAK88" s="45"/>
      <c r="PAL88" s="45"/>
      <c r="PAM88" s="45"/>
      <c r="PAN88" s="45"/>
      <c r="PAO88" s="45"/>
      <c r="PAP88" s="45"/>
      <c r="PAQ88" s="45"/>
      <c r="PAR88" s="45"/>
      <c r="PAS88" s="45"/>
      <c r="PAT88" s="45"/>
      <c r="PAU88" s="45"/>
      <c r="PAV88" s="45"/>
      <c r="PAW88" s="45"/>
      <c r="PAX88" s="45"/>
      <c r="PAY88" s="45"/>
      <c r="PAZ88" s="45"/>
      <c r="PBA88" s="45"/>
      <c r="PBB88" s="45"/>
      <c r="PBC88" s="45"/>
      <c r="PBD88" s="45"/>
      <c r="PBE88" s="45"/>
      <c r="PBF88" s="45"/>
      <c r="PBG88" s="45"/>
      <c r="PBH88" s="45"/>
      <c r="PBI88" s="45"/>
      <c r="PBJ88" s="45"/>
      <c r="PBK88" s="45"/>
      <c r="PBL88" s="45"/>
      <c r="PBM88" s="45"/>
      <c r="PBN88" s="45"/>
      <c r="PBO88" s="45"/>
      <c r="PBP88" s="45"/>
      <c r="PBQ88" s="45"/>
      <c r="PBR88" s="45"/>
      <c r="PBS88" s="45"/>
      <c r="PBT88" s="45"/>
      <c r="PBU88" s="45"/>
      <c r="PBV88" s="45"/>
      <c r="PBW88" s="45"/>
      <c r="PBX88" s="45"/>
      <c r="PBY88" s="45"/>
      <c r="PBZ88" s="45"/>
      <c r="PCA88" s="45"/>
      <c r="PCB88" s="45"/>
      <c r="PCC88" s="45"/>
      <c r="PCD88" s="45"/>
      <c r="PCE88" s="45"/>
      <c r="PCF88" s="45"/>
      <c r="PCG88" s="45"/>
      <c r="PCH88" s="45"/>
      <c r="PCI88" s="45"/>
      <c r="PCJ88" s="45"/>
      <c r="PCK88" s="45"/>
      <c r="PCL88" s="45"/>
      <c r="PCM88" s="45"/>
      <c r="PCN88" s="45"/>
      <c r="PCO88" s="45"/>
      <c r="PCP88" s="45"/>
      <c r="PCQ88" s="45"/>
      <c r="PCR88" s="45"/>
      <c r="PCS88" s="45"/>
      <c r="PCT88" s="45"/>
      <c r="PCU88" s="45"/>
      <c r="PCV88" s="45"/>
      <c r="PCW88" s="45"/>
      <c r="PCX88" s="45"/>
      <c r="PCY88" s="45"/>
      <c r="PCZ88" s="45"/>
      <c r="PDA88" s="45"/>
      <c r="PDB88" s="45"/>
      <c r="PDC88" s="45"/>
      <c r="PDD88" s="45"/>
      <c r="PDE88" s="45"/>
      <c r="PDF88" s="45"/>
      <c r="PDG88" s="45"/>
      <c r="PDH88" s="45"/>
      <c r="PDI88" s="45"/>
      <c r="PDJ88" s="45"/>
      <c r="PDK88" s="45"/>
      <c r="PDL88" s="45"/>
      <c r="PDM88" s="45"/>
      <c r="PDN88" s="45"/>
      <c r="PDO88" s="45"/>
      <c r="PDP88" s="45"/>
      <c r="PDQ88" s="45"/>
      <c r="PDR88" s="45"/>
      <c r="PDS88" s="45"/>
      <c r="PDT88" s="45"/>
      <c r="PDU88" s="45"/>
      <c r="PDV88" s="45"/>
      <c r="PDW88" s="45"/>
      <c r="PDX88" s="45"/>
      <c r="PDY88" s="45"/>
      <c r="PDZ88" s="45"/>
      <c r="PEA88" s="45"/>
      <c r="PEB88" s="45"/>
      <c r="PEC88" s="45"/>
      <c r="PED88" s="45"/>
      <c r="PEE88" s="45"/>
      <c r="PEF88" s="45"/>
      <c r="PEG88" s="45"/>
      <c r="PEH88" s="45"/>
      <c r="PEI88" s="45"/>
      <c r="PEJ88" s="45"/>
      <c r="PEK88" s="45"/>
      <c r="PEL88" s="45"/>
      <c r="PEM88" s="45"/>
      <c r="PEN88" s="45"/>
      <c r="PEO88" s="45"/>
      <c r="PEP88" s="45"/>
      <c r="PEQ88" s="45"/>
      <c r="PER88" s="45"/>
      <c r="PES88" s="45"/>
      <c r="PET88" s="45"/>
      <c r="PEU88" s="45"/>
      <c r="PEV88" s="45"/>
      <c r="PEW88" s="45"/>
      <c r="PEX88" s="45"/>
      <c r="PEY88" s="45"/>
      <c r="PEZ88" s="45"/>
      <c r="PFA88" s="45"/>
      <c r="PFB88" s="45"/>
      <c r="PFC88" s="45"/>
      <c r="PFD88" s="45"/>
      <c r="PFE88" s="45"/>
      <c r="PFF88" s="45"/>
      <c r="PFG88" s="45"/>
      <c r="PFH88" s="45"/>
      <c r="PFI88" s="45"/>
      <c r="PFJ88" s="45"/>
      <c r="PFK88" s="45"/>
      <c r="PFL88" s="45"/>
      <c r="PFM88" s="45"/>
      <c r="PFN88" s="45"/>
      <c r="PFO88" s="45"/>
      <c r="PFP88" s="45"/>
      <c r="PFQ88" s="45"/>
      <c r="PFR88" s="45"/>
      <c r="PFS88" s="45"/>
      <c r="PFT88" s="45"/>
      <c r="PFU88" s="45"/>
      <c r="PFV88" s="45"/>
      <c r="PFW88" s="45"/>
      <c r="PFX88" s="45"/>
      <c r="PFY88" s="45"/>
      <c r="PFZ88" s="45"/>
      <c r="PGA88" s="45"/>
      <c r="PGB88" s="45"/>
      <c r="PGC88" s="45"/>
      <c r="PGD88" s="45"/>
      <c r="PGE88" s="45"/>
      <c r="PGF88" s="45"/>
      <c r="PGG88" s="45"/>
      <c r="PGH88" s="45"/>
      <c r="PGI88" s="45"/>
      <c r="PGJ88" s="45"/>
      <c r="PGK88" s="45"/>
      <c r="PGL88" s="45"/>
      <c r="PGM88" s="45"/>
      <c r="PGN88" s="45"/>
      <c r="PGO88" s="45"/>
      <c r="PGP88" s="45"/>
      <c r="PGQ88" s="45"/>
      <c r="PGR88" s="45"/>
      <c r="PGS88" s="45"/>
      <c r="PGT88" s="45"/>
      <c r="PGU88" s="45"/>
      <c r="PGV88" s="45"/>
      <c r="PGW88" s="45"/>
      <c r="PGX88" s="45"/>
      <c r="PGY88" s="45"/>
      <c r="PGZ88" s="45"/>
      <c r="PHA88" s="45"/>
      <c r="PHB88" s="45"/>
      <c r="PHC88" s="45"/>
      <c r="PHD88" s="45"/>
      <c r="PHE88" s="45"/>
      <c r="PHF88" s="45"/>
      <c r="PHG88" s="45"/>
      <c r="PHH88" s="45"/>
      <c r="PHI88" s="45"/>
      <c r="PHJ88" s="45"/>
      <c r="PHK88" s="45"/>
      <c r="PHL88" s="45"/>
      <c r="PHM88" s="45"/>
      <c r="PHN88" s="45"/>
      <c r="PHO88" s="45"/>
      <c r="PHP88" s="45"/>
      <c r="PHQ88" s="45"/>
      <c r="PHR88" s="45"/>
      <c r="PHS88" s="45"/>
      <c r="PHT88" s="45"/>
      <c r="PHU88" s="45"/>
      <c r="PHV88" s="45"/>
      <c r="PHW88" s="45"/>
      <c r="PHX88" s="45"/>
      <c r="PHY88" s="45"/>
      <c r="PHZ88" s="45"/>
      <c r="PIA88" s="45"/>
      <c r="PIB88" s="45"/>
      <c r="PIC88" s="45"/>
      <c r="PID88" s="45"/>
      <c r="PIE88" s="45"/>
      <c r="PIF88" s="45"/>
      <c r="PIG88" s="45"/>
      <c r="PIH88" s="45"/>
      <c r="PII88" s="45"/>
      <c r="PIJ88" s="45"/>
      <c r="PIK88" s="45"/>
      <c r="PIL88" s="45"/>
      <c r="PIM88" s="45"/>
      <c r="PIN88" s="45"/>
      <c r="PIO88" s="45"/>
      <c r="PIP88" s="45"/>
      <c r="PIQ88" s="45"/>
      <c r="PIR88" s="45"/>
      <c r="PIS88" s="45"/>
      <c r="PIT88" s="45"/>
      <c r="PIU88" s="45"/>
      <c r="PIV88" s="45"/>
      <c r="PIW88" s="45"/>
      <c r="PIX88" s="45"/>
      <c r="PIY88" s="45"/>
      <c r="PIZ88" s="45"/>
      <c r="PJA88" s="45"/>
      <c r="PJB88" s="45"/>
      <c r="PJC88" s="45"/>
      <c r="PJD88" s="45"/>
      <c r="PJE88" s="45"/>
      <c r="PJF88" s="45"/>
      <c r="PJG88" s="45"/>
      <c r="PJH88" s="45"/>
      <c r="PJI88" s="45"/>
      <c r="PJJ88" s="45"/>
      <c r="PJK88" s="45"/>
      <c r="PJL88" s="45"/>
      <c r="PJM88" s="45"/>
      <c r="PJN88" s="45"/>
      <c r="PJO88" s="45"/>
      <c r="PJP88" s="45"/>
      <c r="PJQ88" s="45"/>
      <c r="PJR88" s="45"/>
      <c r="PJS88" s="45"/>
      <c r="PJT88" s="45"/>
      <c r="PJU88" s="45"/>
      <c r="PJV88" s="45"/>
      <c r="PJW88" s="45"/>
      <c r="PJX88" s="45"/>
      <c r="PJY88" s="45"/>
      <c r="PJZ88" s="45"/>
      <c r="PKA88" s="45"/>
      <c r="PKB88" s="45"/>
      <c r="PKC88" s="45"/>
      <c r="PKD88" s="45"/>
      <c r="PKE88" s="45"/>
      <c r="PKF88" s="45"/>
      <c r="PKG88" s="45"/>
      <c r="PKH88" s="45"/>
      <c r="PKI88" s="45"/>
      <c r="PKJ88" s="45"/>
      <c r="PKK88" s="45"/>
      <c r="PKL88" s="45"/>
      <c r="PKM88" s="45"/>
      <c r="PKN88" s="45"/>
      <c r="PKO88" s="45"/>
      <c r="PKP88" s="45"/>
      <c r="PKQ88" s="45"/>
      <c r="PKR88" s="45"/>
      <c r="PKS88" s="45"/>
      <c r="PKT88" s="45"/>
      <c r="PKU88" s="45"/>
      <c r="PKV88" s="45"/>
      <c r="PKW88" s="45"/>
      <c r="PKX88" s="45"/>
      <c r="PKY88" s="45"/>
      <c r="PKZ88" s="45"/>
      <c r="PLA88" s="45"/>
      <c r="PLB88" s="45"/>
      <c r="PLC88" s="45"/>
      <c r="PLD88" s="45"/>
      <c r="PLE88" s="45"/>
      <c r="PLF88" s="45"/>
      <c r="PLG88" s="45"/>
      <c r="PLH88" s="45"/>
      <c r="PLI88" s="45"/>
      <c r="PLJ88" s="45"/>
      <c r="PLK88" s="45"/>
      <c r="PLL88" s="45"/>
      <c r="PLM88" s="45"/>
      <c r="PLN88" s="45"/>
      <c r="PLO88" s="45"/>
      <c r="PLP88" s="45"/>
      <c r="PLQ88" s="45"/>
      <c r="PLR88" s="45"/>
      <c r="PLS88" s="45"/>
      <c r="PLT88" s="45"/>
      <c r="PLU88" s="45"/>
      <c r="PLV88" s="45"/>
      <c r="PLW88" s="45"/>
      <c r="PLX88" s="45"/>
      <c r="PLY88" s="45"/>
      <c r="PLZ88" s="45"/>
      <c r="PMA88" s="45"/>
      <c r="PMB88" s="45"/>
      <c r="PMC88" s="45"/>
      <c r="PMD88" s="45"/>
      <c r="PME88" s="45"/>
      <c r="PMF88" s="45"/>
      <c r="PMG88" s="45"/>
      <c r="PMH88" s="45"/>
      <c r="PMI88" s="45"/>
      <c r="PMJ88" s="45"/>
      <c r="PMK88" s="45"/>
      <c r="PML88" s="45"/>
      <c r="PMM88" s="45"/>
      <c r="PMN88" s="45"/>
      <c r="PMO88" s="45"/>
      <c r="PMP88" s="45"/>
      <c r="PMQ88" s="45"/>
      <c r="PMR88" s="45"/>
      <c r="PMS88" s="45"/>
      <c r="PMT88" s="45"/>
      <c r="PMU88" s="45"/>
      <c r="PMV88" s="45"/>
      <c r="PMW88" s="45"/>
      <c r="PMX88" s="45"/>
      <c r="PMY88" s="45"/>
      <c r="PMZ88" s="45"/>
      <c r="PNA88" s="45"/>
      <c r="PNB88" s="45"/>
      <c r="PNC88" s="45"/>
      <c r="PND88" s="45"/>
      <c r="PNE88" s="45"/>
      <c r="PNF88" s="45"/>
      <c r="PNG88" s="45"/>
      <c r="PNH88" s="45"/>
      <c r="PNI88" s="45"/>
      <c r="PNJ88" s="45"/>
      <c r="PNK88" s="45"/>
      <c r="PNL88" s="45"/>
      <c r="PNM88" s="45"/>
      <c r="PNN88" s="45"/>
      <c r="PNO88" s="45"/>
      <c r="PNP88" s="45"/>
      <c r="PNQ88" s="45"/>
      <c r="PNR88" s="45"/>
      <c r="PNS88" s="45"/>
      <c r="PNT88" s="45"/>
      <c r="PNU88" s="45"/>
      <c r="PNV88" s="45"/>
      <c r="PNW88" s="45"/>
      <c r="PNX88" s="45"/>
      <c r="PNY88" s="45"/>
      <c r="PNZ88" s="45"/>
      <c r="POA88" s="45"/>
      <c r="POB88" s="45"/>
      <c r="POC88" s="45"/>
      <c r="POD88" s="45"/>
      <c r="POE88" s="45"/>
      <c r="POF88" s="45"/>
      <c r="POG88" s="45"/>
      <c r="POH88" s="45"/>
      <c r="POI88" s="45"/>
      <c r="POJ88" s="45"/>
      <c r="POK88" s="45"/>
      <c r="POL88" s="45"/>
      <c r="POM88" s="45"/>
      <c r="PON88" s="45"/>
      <c r="POO88" s="45"/>
      <c r="POP88" s="45"/>
      <c r="POQ88" s="45"/>
      <c r="POR88" s="45"/>
      <c r="POS88" s="45"/>
      <c r="POT88" s="45"/>
      <c r="POU88" s="45"/>
      <c r="POV88" s="45"/>
      <c r="POW88" s="45"/>
      <c r="POX88" s="45"/>
      <c r="POY88" s="45"/>
      <c r="POZ88" s="45"/>
      <c r="PPA88" s="45"/>
      <c r="PPB88" s="45"/>
      <c r="PPC88" s="45"/>
      <c r="PPD88" s="45"/>
      <c r="PPE88" s="45"/>
      <c r="PPF88" s="45"/>
      <c r="PPG88" s="45"/>
      <c r="PPH88" s="45"/>
      <c r="PPI88" s="45"/>
      <c r="PPJ88" s="45"/>
      <c r="PPK88" s="45"/>
      <c r="PPL88" s="45"/>
      <c r="PPM88" s="45"/>
      <c r="PPN88" s="45"/>
      <c r="PPO88" s="45"/>
      <c r="PPP88" s="45"/>
      <c r="PPQ88" s="45"/>
      <c r="PPR88" s="45"/>
      <c r="PPS88" s="45"/>
      <c r="PPT88" s="45"/>
      <c r="PPU88" s="45"/>
      <c r="PPV88" s="45"/>
      <c r="PPW88" s="45"/>
      <c r="PPX88" s="45"/>
      <c r="PPY88" s="45"/>
      <c r="PPZ88" s="45"/>
      <c r="PQA88" s="45"/>
      <c r="PQB88" s="45"/>
      <c r="PQC88" s="45"/>
      <c r="PQD88" s="45"/>
      <c r="PQE88" s="45"/>
      <c r="PQF88" s="45"/>
      <c r="PQG88" s="45"/>
      <c r="PQH88" s="45"/>
      <c r="PQI88" s="45"/>
      <c r="PQJ88" s="45"/>
      <c r="PQK88" s="45"/>
      <c r="PQL88" s="45"/>
      <c r="PQM88" s="45"/>
      <c r="PQN88" s="45"/>
      <c r="PQO88" s="45"/>
      <c r="PQP88" s="45"/>
      <c r="PQQ88" s="45"/>
      <c r="PQR88" s="45"/>
      <c r="PQS88" s="45"/>
      <c r="PQT88" s="45"/>
      <c r="PQU88" s="45"/>
      <c r="PQV88" s="45"/>
      <c r="PQW88" s="45"/>
      <c r="PQX88" s="45"/>
      <c r="PQY88" s="45"/>
      <c r="PQZ88" s="45"/>
      <c r="PRA88" s="45"/>
      <c r="PRB88" s="45"/>
      <c r="PRC88" s="45"/>
      <c r="PRD88" s="45"/>
      <c r="PRE88" s="45"/>
      <c r="PRF88" s="45"/>
      <c r="PRG88" s="45"/>
      <c r="PRH88" s="45"/>
      <c r="PRI88" s="45"/>
      <c r="PRJ88" s="45"/>
      <c r="PRK88" s="45"/>
      <c r="PRL88" s="45"/>
      <c r="PRM88" s="45"/>
      <c r="PRN88" s="45"/>
      <c r="PRO88" s="45"/>
      <c r="PRP88" s="45"/>
      <c r="PRQ88" s="45"/>
      <c r="PRR88" s="45"/>
      <c r="PRS88" s="45"/>
      <c r="PRT88" s="45"/>
      <c r="PRU88" s="45"/>
      <c r="PRV88" s="45"/>
      <c r="PRW88" s="45"/>
      <c r="PRX88" s="45"/>
      <c r="PRY88" s="45"/>
      <c r="PRZ88" s="45"/>
      <c r="PSA88" s="45"/>
      <c r="PSB88" s="45"/>
      <c r="PSC88" s="45"/>
      <c r="PSD88" s="45"/>
      <c r="PSE88" s="45"/>
      <c r="PSF88" s="45"/>
      <c r="PSG88" s="45"/>
      <c r="PSH88" s="45"/>
      <c r="PSI88" s="45"/>
      <c r="PSJ88" s="45"/>
      <c r="PSK88" s="45"/>
      <c r="PSL88" s="45"/>
      <c r="PSM88" s="45"/>
      <c r="PSN88" s="45"/>
      <c r="PSO88" s="45"/>
      <c r="PSP88" s="45"/>
      <c r="PSQ88" s="45"/>
      <c r="PSR88" s="45"/>
      <c r="PSS88" s="45"/>
      <c r="PST88" s="45"/>
      <c r="PSU88" s="45"/>
      <c r="PSV88" s="45"/>
      <c r="PSW88" s="45"/>
      <c r="PSX88" s="45"/>
      <c r="PSY88" s="45"/>
      <c r="PSZ88" s="45"/>
      <c r="PTA88" s="45"/>
      <c r="PTB88" s="45"/>
      <c r="PTC88" s="45"/>
      <c r="PTD88" s="45"/>
      <c r="PTE88" s="45"/>
      <c r="PTF88" s="45"/>
      <c r="PTG88" s="45"/>
      <c r="PTH88" s="45"/>
      <c r="PTI88" s="45"/>
      <c r="PTJ88" s="45"/>
      <c r="PTK88" s="45"/>
      <c r="PTL88" s="45"/>
      <c r="PTM88" s="45"/>
      <c r="PTN88" s="45"/>
      <c r="PTO88" s="45"/>
      <c r="PTP88" s="45"/>
      <c r="PTQ88" s="45"/>
      <c r="PTR88" s="45"/>
      <c r="PTS88" s="45"/>
      <c r="PTT88" s="45"/>
      <c r="PTU88" s="45"/>
      <c r="PTV88" s="45"/>
      <c r="PTW88" s="45"/>
      <c r="PTX88" s="45"/>
      <c r="PTY88" s="45"/>
      <c r="PTZ88" s="45"/>
      <c r="PUA88" s="45"/>
      <c r="PUB88" s="45"/>
      <c r="PUC88" s="45"/>
      <c r="PUD88" s="45"/>
      <c r="PUE88" s="45"/>
      <c r="PUF88" s="45"/>
      <c r="PUG88" s="45"/>
      <c r="PUH88" s="45"/>
      <c r="PUI88" s="45"/>
      <c r="PUJ88" s="45"/>
      <c r="PUK88" s="45"/>
      <c r="PUL88" s="45"/>
      <c r="PUM88" s="45"/>
      <c r="PUN88" s="45"/>
      <c r="PUO88" s="45"/>
      <c r="PUP88" s="45"/>
      <c r="PUQ88" s="45"/>
      <c r="PUR88" s="45"/>
      <c r="PUS88" s="45"/>
      <c r="PUT88" s="45"/>
      <c r="PUU88" s="45"/>
      <c r="PUV88" s="45"/>
      <c r="PUW88" s="45"/>
      <c r="PUX88" s="45"/>
      <c r="PUY88" s="45"/>
      <c r="PUZ88" s="45"/>
      <c r="PVA88" s="45"/>
      <c r="PVB88" s="45"/>
      <c r="PVC88" s="45"/>
      <c r="PVD88" s="45"/>
      <c r="PVE88" s="45"/>
      <c r="PVF88" s="45"/>
      <c r="PVG88" s="45"/>
      <c r="PVH88" s="45"/>
      <c r="PVI88" s="45"/>
      <c r="PVJ88" s="45"/>
      <c r="PVK88" s="45"/>
      <c r="PVL88" s="45"/>
      <c r="PVM88" s="45"/>
      <c r="PVN88" s="45"/>
      <c r="PVO88" s="45"/>
      <c r="PVP88" s="45"/>
      <c r="PVQ88" s="45"/>
      <c r="PVR88" s="45"/>
      <c r="PVS88" s="45"/>
      <c r="PVT88" s="45"/>
      <c r="PVU88" s="45"/>
      <c r="PVV88" s="45"/>
      <c r="PVW88" s="45"/>
      <c r="PVX88" s="45"/>
      <c r="PVY88" s="45"/>
      <c r="PVZ88" s="45"/>
      <c r="PWA88" s="45"/>
      <c r="PWB88" s="45"/>
      <c r="PWC88" s="45"/>
      <c r="PWD88" s="45"/>
      <c r="PWE88" s="45"/>
      <c r="PWF88" s="45"/>
      <c r="PWG88" s="45"/>
      <c r="PWH88" s="45"/>
      <c r="PWI88" s="45"/>
      <c r="PWJ88" s="45"/>
      <c r="PWK88" s="45"/>
      <c r="PWL88" s="45"/>
      <c r="PWM88" s="45"/>
      <c r="PWN88" s="45"/>
      <c r="PWO88" s="45"/>
      <c r="PWP88" s="45"/>
      <c r="PWQ88" s="45"/>
      <c r="PWR88" s="45"/>
      <c r="PWS88" s="45"/>
      <c r="PWT88" s="45"/>
      <c r="PWU88" s="45"/>
      <c r="PWV88" s="45"/>
      <c r="PWW88" s="45"/>
      <c r="PWX88" s="45"/>
      <c r="PWY88" s="45"/>
      <c r="PWZ88" s="45"/>
      <c r="PXA88" s="45"/>
      <c r="PXB88" s="45"/>
      <c r="PXC88" s="45"/>
      <c r="PXD88" s="45"/>
      <c r="PXE88" s="45"/>
      <c r="PXF88" s="45"/>
      <c r="PXG88" s="45"/>
      <c r="PXH88" s="45"/>
      <c r="PXI88" s="45"/>
      <c r="PXJ88" s="45"/>
      <c r="PXK88" s="45"/>
      <c r="PXL88" s="45"/>
      <c r="PXM88" s="45"/>
      <c r="PXN88" s="45"/>
      <c r="PXO88" s="45"/>
      <c r="PXP88" s="45"/>
      <c r="PXQ88" s="45"/>
      <c r="PXR88" s="45"/>
      <c r="PXS88" s="45"/>
      <c r="PXT88" s="45"/>
      <c r="PXU88" s="45"/>
      <c r="PXV88" s="45"/>
      <c r="PXW88" s="45"/>
      <c r="PXX88" s="45"/>
      <c r="PXY88" s="45"/>
      <c r="PXZ88" s="45"/>
      <c r="PYA88" s="45"/>
      <c r="PYB88" s="45"/>
      <c r="PYC88" s="45"/>
      <c r="PYD88" s="45"/>
      <c r="PYE88" s="45"/>
      <c r="PYF88" s="45"/>
      <c r="PYG88" s="45"/>
      <c r="PYH88" s="45"/>
      <c r="PYI88" s="45"/>
      <c r="PYJ88" s="45"/>
      <c r="PYK88" s="45"/>
      <c r="PYL88" s="45"/>
      <c r="PYM88" s="45"/>
      <c r="PYN88" s="45"/>
      <c r="PYO88" s="45"/>
      <c r="PYP88" s="45"/>
      <c r="PYQ88" s="45"/>
      <c r="PYR88" s="45"/>
      <c r="PYS88" s="45"/>
      <c r="PYT88" s="45"/>
      <c r="PYU88" s="45"/>
      <c r="PYV88" s="45"/>
      <c r="PYW88" s="45"/>
      <c r="PYX88" s="45"/>
      <c r="PYY88" s="45"/>
      <c r="PYZ88" s="45"/>
      <c r="PZA88" s="45"/>
      <c r="PZB88" s="45"/>
      <c r="PZC88" s="45"/>
      <c r="PZD88" s="45"/>
      <c r="PZE88" s="45"/>
      <c r="PZF88" s="45"/>
      <c r="PZG88" s="45"/>
      <c r="PZH88" s="45"/>
      <c r="PZI88" s="45"/>
      <c r="PZJ88" s="45"/>
      <c r="PZK88" s="45"/>
      <c r="PZL88" s="45"/>
      <c r="PZM88" s="45"/>
      <c r="PZN88" s="45"/>
      <c r="PZO88" s="45"/>
      <c r="PZP88" s="45"/>
      <c r="PZQ88" s="45"/>
      <c r="PZR88" s="45"/>
      <c r="PZS88" s="45"/>
      <c r="PZT88" s="45"/>
      <c r="PZU88" s="45"/>
      <c r="PZV88" s="45"/>
      <c r="PZW88" s="45"/>
      <c r="PZX88" s="45"/>
      <c r="PZY88" s="45"/>
      <c r="PZZ88" s="45"/>
      <c r="QAA88" s="45"/>
      <c r="QAB88" s="45"/>
      <c r="QAC88" s="45"/>
      <c r="QAD88" s="45"/>
      <c r="QAE88" s="45"/>
      <c r="QAF88" s="45"/>
      <c r="QAG88" s="45"/>
      <c r="QAH88" s="45"/>
      <c r="QAI88" s="45"/>
      <c r="QAJ88" s="45"/>
      <c r="QAK88" s="45"/>
      <c r="QAL88" s="45"/>
      <c r="QAM88" s="45"/>
      <c r="QAN88" s="45"/>
      <c r="QAO88" s="45"/>
      <c r="QAP88" s="45"/>
      <c r="QAQ88" s="45"/>
      <c r="QAR88" s="45"/>
      <c r="QAS88" s="45"/>
      <c r="QAT88" s="45"/>
      <c r="QAU88" s="45"/>
      <c r="QAV88" s="45"/>
      <c r="QAW88" s="45"/>
      <c r="QAX88" s="45"/>
      <c r="QAY88" s="45"/>
      <c r="QAZ88" s="45"/>
      <c r="QBA88" s="45"/>
      <c r="QBB88" s="45"/>
      <c r="QBC88" s="45"/>
      <c r="QBD88" s="45"/>
      <c r="QBE88" s="45"/>
      <c r="QBF88" s="45"/>
      <c r="QBG88" s="45"/>
      <c r="QBH88" s="45"/>
      <c r="QBI88" s="45"/>
      <c r="QBJ88" s="45"/>
      <c r="QBK88" s="45"/>
      <c r="QBL88" s="45"/>
      <c r="QBM88" s="45"/>
      <c r="QBN88" s="45"/>
      <c r="QBO88" s="45"/>
      <c r="QBP88" s="45"/>
      <c r="QBQ88" s="45"/>
      <c r="QBR88" s="45"/>
      <c r="QBS88" s="45"/>
      <c r="QBT88" s="45"/>
      <c r="QBU88" s="45"/>
      <c r="QBV88" s="45"/>
      <c r="QBW88" s="45"/>
      <c r="QBX88" s="45"/>
      <c r="QBY88" s="45"/>
      <c r="QBZ88" s="45"/>
      <c r="QCA88" s="45"/>
      <c r="QCB88" s="45"/>
      <c r="QCC88" s="45"/>
      <c r="QCD88" s="45"/>
      <c r="QCE88" s="45"/>
      <c r="QCF88" s="45"/>
      <c r="QCG88" s="45"/>
      <c r="QCH88" s="45"/>
      <c r="QCI88" s="45"/>
      <c r="QCJ88" s="45"/>
      <c r="QCK88" s="45"/>
      <c r="QCL88" s="45"/>
      <c r="QCM88" s="45"/>
      <c r="QCN88" s="45"/>
      <c r="QCO88" s="45"/>
      <c r="QCP88" s="45"/>
      <c r="QCQ88" s="45"/>
      <c r="QCR88" s="45"/>
      <c r="QCS88" s="45"/>
      <c r="QCT88" s="45"/>
      <c r="QCU88" s="45"/>
      <c r="QCV88" s="45"/>
      <c r="QCW88" s="45"/>
      <c r="QCX88" s="45"/>
      <c r="QCY88" s="45"/>
      <c r="QCZ88" s="45"/>
      <c r="QDA88" s="45"/>
      <c r="QDB88" s="45"/>
      <c r="QDC88" s="45"/>
      <c r="QDD88" s="45"/>
      <c r="QDE88" s="45"/>
      <c r="QDF88" s="45"/>
      <c r="QDG88" s="45"/>
      <c r="QDH88" s="45"/>
      <c r="QDI88" s="45"/>
      <c r="QDJ88" s="45"/>
      <c r="QDK88" s="45"/>
      <c r="QDL88" s="45"/>
      <c r="QDM88" s="45"/>
      <c r="QDN88" s="45"/>
      <c r="QDO88" s="45"/>
      <c r="QDP88" s="45"/>
      <c r="QDQ88" s="45"/>
      <c r="QDR88" s="45"/>
      <c r="QDS88" s="45"/>
      <c r="QDT88" s="45"/>
      <c r="QDU88" s="45"/>
      <c r="QDV88" s="45"/>
      <c r="QDW88" s="45"/>
      <c r="QDX88" s="45"/>
      <c r="QDY88" s="45"/>
      <c r="QDZ88" s="45"/>
      <c r="QEA88" s="45"/>
      <c r="QEB88" s="45"/>
      <c r="QEC88" s="45"/>
      <c r="QED88" s="45"/>
      <c r="QEE88" s="45"/>
      <c r="QEF88" s="45"/>
      <c r="QEG88" s="45"/>
      <c r="QEH88" s="45"/>
      <c r="QEI88" s="45"/>
      <c r="QEJ88" s="45"/>
      <c r="QEK88" s="45"/>
      <c r="QEL88" s="45"/>
      <c r="QEM88" s="45"/>
      <c r="QEN88" s="45"/>
      <c r="QEO88" s="45"/>
      <c r="QEP88" s="45"/>
      <c r="QEQ88" s="45"/>
      <c r="QER88" s="45"/>
      <c r="QES88" s="45"/>
      <c r="QET88" s="45"/>
      <c r="QEU88" s="45"/>
      <c r="QEV88" s="45"/>
      <c r="QEW88" s="45"/>
      <c r="QEX88" s="45"/>
      <c r="QEY88" s="45"/>
      <c r="QEZ88" s="45"/>
      <c r="QFA88" s="45"/>
      <c r="QFB88" s="45"/>
      <c r="QFC88" s="45"/>
      <c r="QFD88" s="45"/>
      <c r="QFE88" s="45"/>
      <c r="QFF88" s="45"/>
      <c r="QFG88" s="45"/>
      <c r="QFH88" s="45"/>
      <c r="QFI88" s="45"/>
      <c r="QFJ88" s="45"/>
      <c r="QFK88" s="45"/>
      <c r="QFL88" s="45"/>
      <c r="QFM88" s="45"/>
      <c r="QFN88" s="45"/>
      <c r="QFO88" s="45"/>
      <c r="QFP88" s="45"/>
      <c r="QFQ88" s="45"/>
      <c r="QFR88" s="45"/>
      <c r="QFS88" s="45"/>
      <c r="QFT88" s="45"/>
      <c r="QFU88" s="45"/>
      <c r="QFV88" s="45"/>
      <c r="QFW88" s="45"/>
      <c r="QFX88" s="45"/>
      <c r="QFY88" s="45"/>
      <c r="QFZ88" s="45"/>
      <c r="QGA88" s="45"/>
      <c r="QGB88" s="45"/>
      <c r="QGC88" s="45"/>
      <c r="QGD88" s="45"/>
      <c r="QGE88" s="45"/>
      <c r="QGF88" s="45"/>
      <c r="QGG88" s="45"/>
      <c r="QGH88" s="45"/>
      <c r="QGI88" s="45"/>
      <c r="QGJ88" s="45"/>
      <c r="QGK88" s="45"/>
      <c r="QGL88" s="45"/>
      <c r="QGM88" s="45"/>
      <c r="QGN88" s="45"/>
      <c r="QGO88" s="45"/>
      <c r="QGP88" s="45"/>
      <c r="QGQ88" s="45"/>
      <c r="QGR88" s="45"/>
      <c r="QGS88" s="45"/>
      <c r="QGT88" s="45"/>
      <c r="QGU88" s="45"/>
      <c r="QGV88" s="45"/>
      <c r="QGW88" s="45"/>
      <c r="QGX88" s="45"/>
      <c r="QGY88" s="45"/>
      <c r="QGZ88" s="45"/>
      <c r="QHA88" s="45"/>
      <c r="QHB88" s="45"/>
      <c r="QHC88" s="45"/>
      <c r="QHD88" s="45"/>
      <c r="QHE88" s="45"/>
      <c r="QHF88" s="45"/>
      <c r="QHG88" s="45"/>
      <c r="QHH88" s="45"/>
      <c r="QHI88" s="45"/>
      <c r="QHJ88" s="45"/>
      <c r="QHK88" s="45"/>
      <c r="QHL88" s="45"/>
      <c r="QHM88" s="45"/>
      <c r="QHN88" s="45"/>
      <c r="QHO88" s="45"/>
      <c r="QHP88" s="45"/>
      <c r="QHQ88" s="45"/>
      <c r="QHR88" s="45"/>
      <c r="QHS88" s="45"/>
      <c r="QHT88" s="45"/>
      <c r="QHU88" s="45"/>
      <c r="QHV88" s="45"/>
      <c r="QHW88" s="45"/>
      <c r="QHX88" s="45"/>
      <c r="QHY88" s="45"/>
      <c r="QHZ88" s="45"/>
      <c r="QIA88" s="45"/>
      <c r="QIB88" s="45"/>
      <c r="QIC88" s="45"/>
      <c r="QID88" s="45"/>
      <c r="QIE88" s="45"/>
      <c r="QIF88" s="45"/>
      <c r="QIG88" s="45"/>
      <c r="QIH88" s="45"/>
      <c r="QII88" s="45"/>
      <c r="QIJ88" s="45"/>
      <c r="QIK88" s="45"/>
      <c r="QIL88" s="45"/>
      <c r="QIM88" s="45"/>
      <c r="QIN88" s="45"/>
      <c r="QIO88" s="45"/>
      <c r="QIP88" s="45"/>
      <c r="QIQ88" s="45"/>
      <c r="QIR88" s="45"/>
      <c r="QIS88" s="45"/>
      <c r="QIT88" s="45"/>
      <c r="QIU88" s="45"/>
      <c r="QIV88" s="45"/>
      <c r="QIW88" s="45"/>
      <c r="QIX88" s="45"/>
      <c r="QIY88" s="45"/>
      <c r="QIZ88" s="45"/>
      <c r="QJA88" s="45"/>
      <c r="QJB88" s="45"/>
      <c r="QJC88" s="45"/>
      <c r="QJD88" s="45"/>
      <c r="QJE88" s="45"/>
      <c r="QJF88" s="45"/>
      <c r="QJG88" s="45"/>
      <c r="QJH88" s="45"/>
      <c r="QJI88" s="45"/>
      <c r="QJJ88" s="45"/>
      <c r="QJK88" s="45"/>
      <c r="QJL88" s="45"/>
      <c r="QJM88" s="45"/>
      <c r="QJN88" s="45"/>
      <c r="QJO88" s="45"/>
      <c r="QJP88" s="45"/>
      <c r="QJQ88" s="45"/>
      <c r="QJR88" s="45"/>
      <c r="QJS88" s="45"/>
      <c r="QJT88" s="45"/>
      <c r="QJU88" s="45"/>
      <c r="QJV88" s="45"/>
      <c r="QJW88" s="45"/>
      <c r="QJX88" s="45"/>
      <c r="QJY88" s="45"/>
      <c r="QJZ88" s="45"/>
      <c r="QKA88" s="45"/>
      <c r="QKB88" s="45"/>
      <c r="QKC88" s="45"/>
      <c r="QKD88" s="45"/>
      <c r="QKE88" s="45"/>
      <c r="QKF88" s="45"/>
      <c r="QKG88" s="45"/>
      <c r="QKH88" s="45"/>
      <c r="QKI88" s="45"/>
      <c r="QKJ88" s="45"/>
      <c r="QKK88" s="45"/>
      <c r="QKL88" s="45"/>
      <c r="QKM88" s="45"/>
      <c r="QKN88" s="45"/>
      <c r="QKO88" s="45"/>
      <c r="QKP88" s="45"/>
      <c r="QKQ88" s="45"/>
      <c r="QKR88" s="45"/>
      <c r="QKS88" s="45"/>
      <c r="QKT88" s="45"/>
      <c r="QKU88" s="45"/>
      <c r="QKV88" s="45"/>
      <c r="QKW88" s="45"/>
      <c r="QKX88" s="45"/>
      <c r="QKY88" s="45"/>
      <c r="QKZ88" s="45"/>
      <c r="QLA88" s="45"/>
      <c r="QLB88" s="45"/>
      <c r="QLC88" s="45"/>
      <c r="QLD88" s="45"/>
      <c r="QLE88" s="45"/>
      <c r="QLF88" s="45"/>
      <c r="QLG88" s="45"/>
      <c r="QLH88" s="45"/>
      <c r="QLI88" s="45"/>
      <c r="QLJ88" s="45"/>
      <c r="QLK88" s="45"/>
      <c r="QLL88" s="45"/>
      <c r="QLM88" s="45"/>
      <c r="QLN88" s="45"/>
      <c r="QLO88" s="45"/>
      <c r="QLP88" s="45"/>
      <c r="QLQ88" s="45"/>
      <c r="QLR88" s="45"/>
      <c r="QLS88" s="45"/>
      <c r="QLT88" s="45"/>
      <c r="QLU88" s="45"/>
      <c r="QLV88" s="45"/>
      <c r="QLW88" s="45"/>
      <c r="QLX88" s="45"/>
      <c r="QLY88" s="45"/>
      <c r="QLZ88" s="45"/>
      <c r="QMA88" s="45"/>
      <c r="QMB88" s="45"/>
      <c r="QMC88" s="45"/>
      <c r="QMD88" s="45"/>
      <c r="QME88" s="45"/>
      <c r="QMF88" s="45"/>
      <c r="QMG88" s="45"/>
      <c r="QMH88" s="45"/>
      <c r="QMI88" s="45"/>
      <c r="QMJ88" s="45"/>
      <c r="QMK88" s="45"/>
      <c r="QML88" s="45"/>
      <c r="QMM88" s="45"/>
      <c r="QMN88" s="45"/>
      <c r="QMO88" s="45"/>
      <c r="QMP88" s="45"/>
      <c r="QMQ88" s="45"/>
      <c r="QMR88" s="45"/>
      <c r="QMS88" s="45"/>
      <c r="QMT88" s="45"/>
      <c r="QMU88" s="45"/>
      <c r="QMV88" s="45"/>
      <c r="QMW88" s="45"/>
      <c r="QMX88" s="45"/>
      <c r="QMY88" s="45"/>
      <c r="QMZ88" s="45"/>
      <c r="QNA88" s="45"/>
      <c r="QNB88" s="45"/>
      <c r="QNC88" s="45"/>
      <c r="QND88" s="45"/>
      <c r="QNE88" s="45"/>
      <c r="QNF88" s="45"/>
      <c r="QNG88" s="45"/>
      <c r="QNH88" s="45"/>
      <c r="QNI88" s="45"/>
      <c r="QNJ88" s="45"/>
      <c r="QNK88" s="45"/>
      <c r="QNL88" s="45"/>
      <c r="QNM88" s="45"/>
      <c r="QNN88" s="45"/>
      <c r="QNO88" s="45"/>
      <c r="QNP88" s="45"/>
      <c r="QNQ88" s="45"/>
      <c r="QNR88" s="45"/>
      <c r="QNS88" s="45"/>
      <c r="QNT88" s="45"/>
      <c r="QNU88" s="45"/>
      <c r="QNV88" s="45"/>
      <c r="QNW88" s="45"/>
      <c r="QNX88" s="45"/>
      <c r="QNY88" s="45"/>
      <c r="QNZ88" s="45"/>
      <c r="QOA88" s="45"/>
      <c r="QOB88" s="45"/>
      <c r="QOC88" s="45"/>
      <c r="QOD88" s="45"/>
      <c r="QOE88" s="45"/>
      <c r="QOF88" s="45"/>
      <c r="QOG88" s="45"/>
      <c r="QOH88" s="45"/>
      <c r="QOI88" s="45"/>
      <c r="QOJ88" s="45"/>
      <c r="QOK88" s="45"/>
      <c r="QOL88" s="45"/>
      <c r="QOM88" s="45"/>
      <c r="QON88" s="45"/>
      <c r="QOO88" s="45"/>
      <c r="QOP88" s="45"/>
      <c r="QOQ88" s="45"/>
      <c r="QOR88" s="45"/>
      <c r="QOS88" s="45"/>
      <c r="QOT88" s="45"/>
      <c r="QOU88" s="45"/>
      <c r="QOV88" s="45"/>
      <c r="QOW88" s="45"/>
      <c r="QOX88" s="45"/>
      <c r="QOY88" s="45"/>
      <c r="QOZ88" s="45"/>
      <c r="QPA88" s="45"/>
      <c r="QPB88" s="45"/>
      <c r="QPC88" s="45"/>
      <c r="QPD88" s="45"/>
      <c r="QPE88" s="45"/>
      <c r="QPF88" s="45"/>
      <c r="QPG88" s="45"/>
      <c r="QPH88" s="45"/>
      <c r="QPI88" s="45"/>
      <c r="QPJ88" s="45"/>
      <c r="QPK88" s="45"/>
      <c r="QPL88" s="45"/>
      <c r="QPM88" s="45"/>
      <c r="QPN88" s="45"/>
      <c r="QPO88" s="45"/>
      <c r="QPP88" s="45"/>
      <c r="QPQ88" s="45"/>
      <c r="QPR88" s="45"/>
      <c r="QPS88" s="45"/>
      <c r="QPT88" s="45"/>
      <c r="QPU88" s="45"/>
      <c r="QPV88" s="45"/>
      <c r="QPW88" s="45"/>
      <c r="QPX88" s="45"/>
      <c r="QPY88" s="45"/>
      <c r="QPZ88" s="45"/>
      <c r="QQA88" s="45"/>
      <c r="QQB88" s="45"/>
      <c r="QQC88" s="45"/>
      <c r="QQD88" s="45"/>
      <c r="QQE88" s="45"/>
      <c r="QQF88" s="45"/>
      <c r="QQG88" s="45"/>
      <c r="QQH88" s="45"/>
      <c r="QQI88" s="45"/>
      <c r="QQJ88" s="45"/>
      <c r="QQK88" s="45"/>
      <c r="QQL88" s="45"/>
      <c r="QQM88" s="45"/>
      <c r="QQN88" s="45"/>
      <c r="QQO88" s="45"/>
      <c r="QQP88" s="45"/>
      <c r="QQQ88" s="45"/>
      <c r="QQR88" s="45"/>
      <c r="QQS88" s="45"/>
      <c r="QQT88" s="45"/>
      <c r="QQU88" s="45"/>
      <c r="QQV88" s="45"/>
      <c r="QQW88" s="45"/>
      <c r="QQX88" s="45"/>
      <c r="QQY88" s="45"/>
      <c r="QQZ88" s="45"/>
      <c r="QRA88" s="45"/>
      <c r="QRB88" s="45"/>
      <c r="QRC88" s="45"/>
      <c r="QRD88" s="45"/>
      <c r="QRE88" s="45"/>
      <c r="QRF88" s="45"/>
      <c r="QRG88" s="45"/>
      <c r="QRH88" s="45"/>
      <c r="QRI88" s="45"/>
      <c r="QRJ88" s="45"/>
      <c r="QRK88" s="45"/>
      <c r="QRL88" s="45"/>
      <c r="QRM88" s="45"/>
      <c r="QRN88" s="45"/>
      <c r="QRO88" s="45"/>
      <c r="QRP88" s="45"/>
      <c r="QRQ88" s="45"/>
      <c r="QRR88" s="45"/>
      <c r="QRS88" s="45"/>
      <c r="QRT88" s="45"/>
      <c r="QRU88" s="45"/>
      <c r="QRV88" s="45"/>
      <c r="QRW88" s="45"/>
      <c r="QRX88" s="45"/>
      <c r="QRY88" s="45"/>
      <c r="QRZ88" s="45"/>
      <c r="QSA88" s="45"/>
      <c r="QSB88" s="45"/>
      <c r="QSC88" s="45"/>
      <c r="QSD88" s="45"/>
      <c r="QSE88" s="45"/>
      <c r="QSF88" s="45"/>
      <c r="QSG88" s="45"/>
      <c r="QSH88" s="45"/>
      <c r="QSI88" s="45"/>
      <c r="QSJ88" s="45"/>
      <c r="QSK88" s="45"/>
      <c r="QSL88" s="45"/>
      <c r="QSM88" s="45"/>
      <c r="QSN88" s="45"/>
      <c r="QSO88" s="45"/>
      <c r="QSP88" s="45"/>
      <c r="QSQ88" s="45"/>
      <c r="QSR88" s="45"/>
      <c r="QSS88" s="45"/>
      <c r="QST88" s="45"/>
      <c r="QSU88" s="45"/>
      <c r="QSV88" s="45"/>
      <c r="QSW88" s="45"/>
      <c r="QSX88" s="45"/>
      <c r="QSY88" s="45"/>
      <c r="QSZ88" s="45"/>
      <c r="QTA88" s="45"/>
      <c r="QTB88" s="45"/>
      <c r="QTC88" s="45"/>
      <c r="QTD88" s="45"/>
      <c r="QTE88" s="45"/>
      <c r="QTF88" s="45"/>
      <c r="QTG88" s="45"/>
      <c r="QTH88" s="45"/>
      <c r="QTI88" s="45"/>
      <c r="QTJ88" s="45"/>
      <c r="QTK88" s="45"/>
      <c r="QTL88" s="45"/>
      <c r="QTM88" s="45"/>
      <c r="QTN88" s="45"/>
      <c r="QTO88" s="45"/>
      <c r="QTP88" s="45"/>
      <c r="QTQ88" s="45"/>
      <c r="QTR88" s="45"/>
      <c r="QTS88" s="45"/>
      <c r="QTT88" s="45"/>
      <c r="QTU88" s="45"/>
      <c r="QTV88" s="45"/>
      <c r="QTW88" s="45"/>
      <c r="QTX88" s="45"/>
      <c r="QTY88" s="45"/>
      <c r="QTZ88" s="45"/>
      <c r="QUA88" s="45"/>
      <c r="QUB88" s="45"/>
      <c r="QUC88" s="45"/>
      <c r="QUD88" s="45"/>
      <c r="QUE88" s="45"/>
      <c r="QUF88" s="45"/>
      <c r="QUG88" s="45"/>
      <c r="QUH88" s="45"/>
      <c r="QUI88" s="45"/>
      <c r="QUJ88" s="45"/>
      <c r="QUK88" s="45"/>
      <c r="QUL88" s="45"/>
      <c r="QUM88" s="45"/>
      <c r="QUN88" s="45"/>
      <c r="QUO88" s="45"/>
      <c r="QUP88" s="45"/>
      <c r="QUQ88" s="45"/>
      <c r="QUR88" s="45"/>
      <c r="QUS88" s="45"/>
      <c r="QUT88" s="45"/>
      <c r="QUU88" s="45"/>
      <c r="QUV88" s="45"/>
      <c r="QUW88" s="45"/>
      <c r="QUX88" s="45"/>
      <c r="QUY88" s="45"/>
      <c r="QUZ88" s="45"/>
      <c r="QVA88" s="45"/>
      <c r="QVB88" s="45"/>
      <c r="QVC88" s="45"/>
      <c r="QVD88" s="45"/>
      <c r="QVE88" s="45"/>
      <c r="QVF88" s="45"/>
      <c r="QVG88" s="45"/>
      <c r="QVH88" s="45"/>
      <c r="QVI88" s="45"/>
      <c r="QVJ88" s="45"/>
      <c r="QVK88" s="45"/>
      <c r="QVL88" s="45"/>
      <c r="QVM88" s="45"/>
      <c r="QVN88" s="45"/>
      <c r="QVO88" s="45"/>
      <c r="QVP88" s="45"/>
      <c r="QVQ88" s="45"/>
      <c r="QVR88" s="45"/>
      <c r="QVS88" s="45"/>
      <c r="QVT88" s="45"/>
      <c r="QVU88" s="45"/>
      <c r="QVV88" s="45"/>
      <c r="QVW88" s="45"/>
      <c r="QVX88" s="45"/>
      <c r="QVY88" s="45"/>
      <c r="QVZ88" s="45"/>
      <c r="QWA88" s="45"/>
      <c r="QWB88" s="45"/>
      <c r="QWC88" s="45"/>
      <c r="QWD88" s="45"/>
      <c r="QWE88" s="45"/>
      <c r="QWF88" s="45"/>
      <c r="QWG88" s="45"/>
      <c r="QWH88" s="45"/>
      <c r="QWI88" s="45"/>
      <c r="QWJ88" s="45"/>
      <c r="QWK88" s="45"/>
      <c r="QWL88" s="45"/>
      <c r="QWM88" s="45"/>
      <c r="QWN88" s="45"/>
      <c r="QWO88" s="45"/>
      <c r="QWP88" s="45"/>
      <c r="QWQ88" s="45"/>
      <c r="QWR88" s="45"/>
      <c r="QWS88" s="45"/>
      <c r="QWT88" s="45"/>
      <c r="QWU88" s="45"/>
      <c r="QWV88" s="45"/>
      <c r="QWW88" s="45"/>
      <c r="QWX88" s="45"/>
      <c r="QWY88" s="45"/>
      <c r="QWZ88" s="45"/>
      <c r="QXA88" s="45"/>
      <c r="QXB88" s="45"/>
      <c r="QXC88" s="45"/>
      <c r="QXD88" s="45"/>
      <c r="QXE88" s="45"/>
      <c r="QXF88" s="45"/>
      <c r="QXG88" s="45"/>
      <c r="QXH88" s="45"/>
      <c r="QXI88" s="45"/>
      <c r="QXJ88" s="45"/>
      <c r="QXK88" s="45"/>
      <c r="QXL88" s="45"/>
      <c r="QXM88" s="45"/>
      <c r="QXN88" s="45"/>
      <c r="QXO88" s="45"/>
      <c r="QXP88" s="45"/>
      <c r="QXQ88" s="45"/>
      <c r="QXR88" s="45"/>
      <c r="QXS88" s="45"/>
      <c r="QXT88" s="45"/>
      <c r="QXU88" s="45"/>
      <c r="QXV88" s="45"/>
      <c r="QXW88" s="45"/>
      <c r="QXX88" s="45"/>
      <c r="QXY88" s="45"/>
      <c r="QXZ88" s="45"/>
      <c r="QYA88" s="45"/>
      <c r="QYB88" s="45"/>
      <c r="QYC88" s="45"/>
      <c r="QYD88" s="45"/>
      <c r="QYE88" s="45"/>
      <c r="QYF88" s="45"/>
      <c r="QYG88" s="45"/>
      <c r="QYH88" s="45"/>
      <c r="QYI88" s="45"/>
      <c r="QYJ88" s="45"/>
      <c r="QYK88" s="45"/>
      <c r="QYL88" s="45"/>
      <c r="QYM88" s="45"/>
      <c r="QYN88" s="45"/>
      <c r="QYO88" s="45"/>
      <c r="QYP88" s="45"/>
      <c r="QYQ88" s="45"/>
      <c r="QYR88" s="45"/>
      <c r="QYS88" s="45"/>
      <c r="QYT88" s="45"/>
      <c r="QYU88" s="45"/>
      <c r="QYV88" s="45"/>
      <c r="QYW88" s="45"/>
      <c r="QYX88" s="45"/>
      <c r="QYY88" s="45"/>
      <c r="QYZ88" s="45"/>
      <c r="QZA88" s="45"/>
      <c r="QZB88" s="45"/>
      <c r="QZC88" s="45"/>
      <c r="QZD88" s="45"/>
      <c r="QZE88" s="45"/>
      <c r="QZF88" s="45"/>
      <c r="QZG88" s="45"/>
      <c r="QZH88" s="45"/>
      <c r="QZI88" s="45"/>
      <c r="QZJ88" s="45"/>
      <c r="QZK88" s="45"/>
      <c r="QZL88" s="45"/>
      <c r="QZM88" s="45"/>
      <c r="QZN88" s="45"/>
      <c r="QZO88" s="45"/>
      <c r="QZP88" s="45"/>
      <c r="QZQ88" s="45"/>
      <c r="QZR88" s="45"/>
      <c r="QZS88" s="45"/>
      <c r="QZT88" s="45"/>
      <c r="QZU88" s="45"/>
      <c r="QZV88" s="45"/>
      <c r="QZW88" s="45"/>
      <c r="QZX88" s="45"/>
      <c r="QZY88" s="45"/>
      <c r="QZZ88" s="45"/>
      <c r="RAA88" s="45"/>
      <c r="RAB88" s="45"/>
      <c r="RAC88" s="45"/>
      <c r="RAD88" s="45"/>
      <c r="RAE88" s="45"/>
      <c r="RAF88" s="45"/>
      <c r="RAG88" s="45"/>
      <c r="RAH88" s="45"/>
      <c r="RAI88" s="45"/>
      <c r="RAJ88" s="45"/>
      <c r="RAK88" s="45"/>
      <c r="RAL88" s="45"/>
      <c r="RAM88" s="45"/>
      <c r="RAN88" s="45"/>
      <c r="RAO88" s="45"/>
      <c r="RAP88" s="45"/>
      <c r="RAQ88" s="45"/>
      <c r="RAR88" s="45"/>
      <c r="RAS88" s="45"/>
      <c r="RAT88" s="45"/>
      <c r="RAU88" s="45"/>
      <c r="RAV88" s="45"/>
      <c r="RAW88" s="45"/>
      <c r="RAX88" s="45"/>
      <c r="RAY88" s="45"/>
      <c r="RAZ88" s="45"/>
      <c r="RBA88" s="45"/>
      <c r="RBB88" s="45"/>
      <c r="RBC88" s="45"/>
      <c r="RBD88" s="45"/>
      <c r="RBE88" s="45"/>
      <c r="RBF88" s="45"/>
      <c r="RBG88" s="45"/>
      <c r="RBH88" s="45"/>
      <c r="RBI88" s="45"/>
      <c r="RBJ88" s="45"/>
      <c r="RBK88" s="45"/>
      <c r="RBL88" s="45"/>
      <c r="RBM88" s="45"/>
      <c r="RBN88" s="45"/>
      <c r="RBO88" s="45"/>
      <c r="RBP88" s="45"/>
      <c r="RBQ88" s="45"/>
      <c r="RBR88" s="45"/>
      <c r="RBS88" s="45"/>
      <c r="RBT88" s="45"/>
      <c r="RBU88" s="45"/>
      <c r="RBV88" s="45"/>
      <c r="RBW88" s="45"/>
      <c r="RBX88" s="45"/>
      <c r="RBY88" s="45"/>
      <c r="RBZ88" s="45"/>
      <c r="RCA88" s="45"/>
      <c r="RCB88" s="45"/>
      <c r="RCC88" s="45"/>
      <c r="RCD88" s="45"/>
      <c r="RCE88" s="45"/>
      <c r="RCF88" s="45"/>
      <c r="RCG88" s="45"/>
      <c r="RCH88" s="45"/>
      <c r="RCI88" s="45"/>
      <c r="RCJ88" s="45"/>
      <c r="RCK88" s="45"/>
      <c r="RCL88" s="45"/>
      <c r="RCM88" s="45"/>
      <c r="RCN88" s="45"/>
      <c r="RCO88" s="45"/>
      <c r="RCP88" s="45"/>
      <c r="RCQ88" s="45"/>
      <c r="RCR88" s="45"/>
      <c r="RCS88" s="45"/>
      <c r="RCT88" s="45"/>
      <c r="RCU88" s="45"/>
      <c r="RCV88" s="45"/>
      <c r="RCW88" s="45"/>
      <c r="RCX88" s="45"/>
      <c r="RCY88" s="45"/>
      <c r="RCZ88" s="45"/>
      <c r="RDA88" s="45"/>
      <c r="RDB88" s="45"/>
      <c r="RDC88" s="45"/>
      <c r="RDD88" s="45"/>
      <c r="RDE88" s="45"/>
      <c r="RDF88" s="45"/>
      <c r="RDG88" s="45"/>
      <c r="RDH88" s="45"/>
      <c r="RDI88" s="45"/>
      <c r="RDJ88" s="45"/>
      <c r="RDK88" s="45"/>
      <c r="RDL88" s="45"/>
      <c r="RDM88" s="45"/>
      <c r="RDN88" s="45"/>
      <c r="RDO88" s="45"/>
      <c r="RDP88" s="45"/>
      <c r="RDQ88" s="45"/>
      <c r="RDR88" s="45"/>
      <c r="RDS88" s="45"/>
      <c r="RDT88" s="45"/>
      <c r="RDU88" s="45"/>
      <c r="RDV88" s="45"/>
      <c r="RDW88" s="45"/>
      <c r="RDX88" s="45"/>
      <c r="RDY88" s="45"/>
      <c r="RDZ88" s="45"/>
      <c r="REA88" s="45"/>
      <c r="REB88" s="45"/>
      <c r="REC88" s="45"/>
      <c r="RED88" s="45"/>
      <c r="REE88" s="45"/>
      <c r="REF88" s="45"/>
      <c r="REG88" s="45"/>
      <c r="REH88" s="45"/>
      <c r="REI88" s="45"/>
      <c r="REJ88" s="45"/>
      <c r="REK88" s="45"/>
      <c r="REL88" s="45"/>
      <c r="REM88" s="45"/>
      <c r="REN88" s="45"/>
      <c r="REO88" s="45"/>
      <c r="REP88" s="45"/>
      <c r="REQ88" s="45"/>
      <c r="RER88" s="45"/>
      <c r="RES88" s="45"/>
      <c r="RET88" s="45"/>
      <c r="REU88" s="45"/>
      <c r="REV88" s="45"/>
      <c r="REW88" s="45"/>
      <c r="REX88" s="45"/>
      <c r="REY88" s="45"/>
      <c r="REZ88" s="45"/>
      <c r="RFA88" s="45"/>
      <c r="RFB88" s="45"/>
      <c r="RFC88" s="45"/>
      <c r="RFD88" s="45"/>
      <c r="RFE88" s="45"/>
      <c r="RFF88" s="45"/>
      <c r="RFG88" s="45"/>
      <c r="RFH88" s="45"/>
      <c r="RFI88" s="45"/>
      <c r="RFJ88" s="45"/>
      <c r="RFK88" s="45"/>
      <c r="RFL88" s="45"/>
      <c r="RFM88" s="45"/>
      <c r="RFN88" s="45"/>
      <c r="RFO88" s="45"/>
      <c r="RFP88" s="45"/>
      <c r="RFQ88" s="45"/>
      <c r="RFR88" s="45"/>
      <c r="RFS88" s="45"/>
      <c r="RFT88" s="45"/>
      <c r="RFU88" s="45"/>
      <c r="RFV88" s="45"/>
      <c r="RFW88" s="45"/>
      <c r="RFX88" s="45"/>
      <c r="RFY88" s="45"/>
      <c r="RFZ88" s="45"/>
      <c r="RGA88" s="45"/>
      <c r="RGB88" s="45"/>
      <c r="RGC88" s="45"/>
      <c r="RGD88" s="45"/>
      <c r="RGE88" s="45"/>
      <c r="RGF88" s="45"/>
      <c r="RGG88" s="45"/>
      <c r="RGH88" s="45"/>
      <c r="RGI88" s="45"/>
      <c r="RGJ88" s="45"/>
      <c r="RGK88" s="45"/>
      <c r="RGL88" s="45"/>
      <c r="RGM88" s="45"/>
      <c r="RGN88" s="45"/>
      <c r="RGO88" s="45"/>
      <c r="RGP88" s="45"/>
      <c r="RGQ88" s="45"/>
      <c r="RGR88" s="45"/>
      <c r="RGS88" s="45"/>
      <c r="RGT88" s="45"/>
      <c r="RGU88" s="45"/>
      <c r="RGV88" s="45"/>
      <c r="RGW88" s="45"/>
      <c r="RGX88" s="45"/>
      <c r="RGY88" s="45"/>
      <c r="RGZ88" s="45"/>
      <c r="RHA88" s="45"/>
      <c r="RHB88" s="45"/>
      <c r="RHC88" s="45"/>
      <c r="RHD88" s="45"/>
      <c r="RHE88" s="45"/>
      <c r="RHF88" s="45"/>
      <c r="RHG88" s="45"/>
      <c r="RHH88" s="45"/>
      <c r="RHI88" s="45"/>
      <c r="RHJ88" s="45"/>
      <c r="RHK88" s="45"/>
      <c r="RHL88" s="45"/>
      <c r="RHM88" s="45"/>
      <c r="RHN88" s="45"/>
      <c r="RHO88" s="45"/>
      <c r="RHP88" s="45"/>
      <c r="RHQ88" s="45"/>
      <c r="RHR88" s="45"/>
      <c r="RHS88" s="45"/>
      <c r="RHT88" s="45"/>
      <c r="RHU88" s="45"/>
      <c r="RHV88" s="45"/>
      <c r="RHW88" s="45"/>
      <c r="RHX88" s="45"/>
      <c r="RHY88" s="45"/>
      <c r="RHZ88" s="45"/>
      <c r="RIA88" s="45"/>
      <c r="RIB88" s="45"/>
      <c r="RIC88" s="45"/>
      <c r="RID88" s="45"/>
      <c r="RIE88" s="45"/>
      <c r="RIF88" s="45"/>
      <c r="RIG88" s="45"/>
      <c r="RIH88" s="45"/>
      <c r="RII88" s="45"/>
      <c r="RIJ88" s="45"/>
      <c r="RIK88" s="45"/>
      <c r="RIL88" s="45"/>
      <c r="RIM88" s="45"/>
      <c r="RIN88" s="45"/>
      <c r="RIO88" s="45"/>
      <c r="RIP88" s="45"/>
      <c r="RIQ88" s="45"/>
      <c r="RIR88" s="45"/>
      <c r="RIS88" s="45"/>
      <c r="RIT88" s="45"/>
      <c r="RIU88" s="45"/>
      <c r="RIV88" s="45"/>
      <c r="RIW88" s="45"/>
      <c r="RIX88" s="45"/>
      <c r="RIY88" s="45"/>
      <c r="RIZ88" s="45"/>
      <c r="RJA88" s="45"/>
      <c r="RJB88" s="45"/>
      <c r="RJC88" s="45"/>
      <c r="RJD88" s="45"/>
      <c r="RJE88" s="45"/>
      <c r="RJF88" s="45"/>
      <c r="RJG88" s="45"/>
      <c r="RJH88" s="45"/>
      <c r="RJI88" s="45"/>
      <c r="RJJ88" s="45"/>
      <c r="RJK88" s="45"/>
      <c r="RJL88" s="45"/>
      <c r="RJM88" s="45"/>
      <c r="RJN88" s="45"/>
      <c r="RJO88" s="45"/>
      <c r="RJP88" s="45"/>
      <c r="RJQ88" s="45"/>
      <c r="RJR88" s="45"/>
      <c r="RJS88" s="45"/>
      <c r="RJT88" s="45"/>
      <c r="RJU88" s="45"/>
      <c r="RJV88" s="45"/>
      <c r="RJW88" s="45"/>
      <c r="RJX88" s="45"/>
      <c r="RJY88" s="45"/>
      <c r="RJZ88" s="45"/>
      <c r="RKA88" s="45"/>
      <c r="RKB88" s="45"/>
      <c r="RKC88" s="45"/>
      <c r="RKD88" s="45"/>
      <c r="RKE88" s="45"/>
      <c r="RKF88" s="45"/>
      <c r="RKG88" s="45"/>
      <c r="RKH88" s="45"/>
      <c r="RKI88" s="45"/>
      <c r="RKJ88" s="45"/>
      <c r="RKK88" s="45"/>
      <c r="RKL88" s="45"/>
      <c r="RKM88" s="45"/>
      <c r="RKN88" s="45"/>
      <c r="RKO88" s="45"/>
      <c r="RKP88" s="45"/>
      <c r="RKQ88" s="45"/>
      <c r="RKR88" s="45"/>
      <c r="RKS88" s="45"/>
      <c r="RKT88" s="45"/>
      <c r="RKU88" s="45"/>
      <c r="RKV88" s="45"/>
      <c r="RKW88" s="45"/>
      <c r="RKX88" s="45"/>
      <c r="RKY88" s="45"/>
      <c r="RKZ88" s="45"/>
      <c r="RLA88" s="45"/>
      <c r="RLB88" s="45"/>
      <c r="RLC88" s="45"/>
      <c r="RLD88" s="45"/>
      <c r="RLE88" s="45"/>
      <c r="RLF88" s="45"/>
      <c r="RLG88" s="45"/>
      <c r="RLH88" s="45"/>
      <c r="RLI88" s="45"/>
      <c r="RLJ88" s="45"/>
      <c r="RLK88" s="45"/>
      <c r="RLL88" s="45"/>
      <c r="RLM88" s="45"/>
      <c r="RLN88" s="45"/>
      <c r="RLO88" s="45"/>
      <c r="RLP88" s="45"/>
      <c r="RLQ88" s="45"/>
      <c r="RLR88" s="45"/>
      <c r="RLS88" s="45"/>
      <c r="RLT88" s="45"/>
      <c r="RLU88" s="45"/>
      <c r="RLV88" s="45"/>
      <c r="RLW88" s="45"/>
      <c r="RLX88" s="45"/>
      <c r="RLY88" s="45"/>
      <c r="RLZ88" s="45"/>
      <c r="RMA88" s="45"/>
      <c r="RMB88" s="45"/>
      <c r="RMC88" s="45"/>
      <c r="RMD88" s="45"/>
      <c r="RME88" s="45"/>
      <c r="RMF88" s="45"/>
      <c r="RMG88" s="45"/>
      <c r="RMH88" s="45"/>
      <c r="RMI88" s="45"/>
      <c r="RMJ88" s="45"/>
      <c r="RMK88" s="45"/>
      <c r="RML88" s="45"/>
      <c r="RMM88" s="45"/>
      <c r="RMN88" s="45"/>
      <c r="RMO88" s="45"/>
      <c r="RMP88" s="45"/>
      <c r="RMQ88" s="45"/>
      <c r="RMR88" s="45"/>
      <c r="RMS88" s="45"/>
      <c r="RMT88" s="45"/>
      <c r="RMU88" s="45"/>
      <c r="RMV88" s="45"/>
      <c r="RMW88" s="45"/>
      <c r="RMX88" s="45"/>
      <c r="RMY88" s="45"/>
      <c r="RMZ88" s="45"/>
      <c r="RNA88" s="45"/>
      <c r="RNB88" s="45"/>
      <c r="RNC88" s="45"/>
      <c r="RND88" s="45"/>
      <c r="RNE88" s="45"/>
      <c r="RNF88" s="45"/>
      <c r="RNG88" s="45"/>
      <c r="RNH88" s="45"/>
      <c r="RNI88" s="45"/>
      <c r="RNJ88" s="45"/>
      <c r="RNK88" s="45"/>
      <c r="RNL88" s="45"/>
      <c r="RNM88" s="45"/>
      <c r="RNN88" s="45"/>
      <c r="RNO88" s="45"/>
      <c r="RNP88" s="45"/>
      <c r="RNQ88" s="45"/>
      <c r="RNR88" s="45"/>
      <c r="RNS88" s="45"/>
      <c r="RNT88" s="45"/>
      <c r="RNU88" s="45"/>
      <c r="RNV88" s="45"/>
      <c r="RNW88" s="45"/>
      <c r="RNX88" s="45"/>
      <c r="RNY88" s="45"/>
      <c r="RNZ88" s="45"/>
      <c r="ROA88" s="45"/>
      <c r="ROB88" s="45"/>
      <c r="ROC88" s="45"/>
      <c r="ROD88" s="45"/>
      <c r="ROE88" s="45"/>
      <c r="ROF88" s="45"/>
      <c r="ROG88" s="45"/>
      <c r="ROH88" s="45"/>
      <c r="ROI88" s="45"/>
      <c r="ROJ88" s="45"/>
      <c r="ROK88" s="45"/>
      <c r="ROL88" s="45"/>
      <c r="ROM88" s="45"/>
      <c r="RON88" s="45"/>
      <c r="ROO88" s="45"/>
      <c r="ROP88" s="45"/>
      <c r="ROQ88" s="45"/>
      <c r="ROR88" s="45"/>
      <c r="ROS88" s="45"/>
      <c r="ROT88" s="45"/>
      <c r="ROU88" s="45"/>
      <c r="ROV88" s="45"/>
      <c r="ROW88" s="45"/>
      <c r="ROX88" s="45"/>
      <c r="ROY88" s="45"/>
      <c r="ROZ88" s="45"/>
      <c r="RPA88" s="45"/>
      <c r="RPB88" s="45"/>
      <c r="RPC88" s="45"/>
      <c r="RPD88" s="45"/>
      <c r="RPE88" s="45"/>
      <c r="RPF88" s="45"/>
      <c r="RPG88" s="45"/>
      <c r="RPH88" s="45"/>
      <c r="RPI88" s="45"/>
      <c r="RPJ88" s="45"/>
      <c r="RPK88" s="45"/>
      <c r="RPL88" s="45"/>
      <c r="RPM88" s="45"/>
      <c r="RPN88" s="45"/>
      <c r="RPO88" s="45"/>
      <c r="RPP88" s="45"/>
      <c r="RPQ88" s="45"/>
      <c r="RPR88" s="45"/>
      <c r="RPS88" s="45"/>
      <c r="RPT88" s="45"/>
      <c r="RPU88" s="45"/>
      <c r="RPV88" s="45"/>
      <c r="RPW88" s="45"/>
      <c r="RPX88" s="45"/>
      <c r="RPY88" s="45"/>
      <c r="RPZ88" s="45"/>
      <c r="RQA88" s="45"/>
      <c r="RQB88" s="45"/>
      <c r="RQC88" s="45"/>
      <c r="RQD88" s="45"/>
      <c r="RQE88" s="45"/>
      <c r="RQF88" s="45"/>
      <c r="RQG88" s="45"/>
      <c r="RQH88" s="45"/>
      <c r="RQI88" s="45"/>
      <c r="RQJ88" s="45"/>
      <c r="RQK88" s="45"/>
      <c r="RQL88" s="45"/>
      <c r="RQM88" s="45"/>
      <c r="RQN88" s="45"/>
      <c r="RQO88" s="45"/>
      <c r="RQP88" s="45"/>
      <c r="RQQ88" s="45"/>
      <c r="RQR88" s="45"/>
      <c r="RQS88" s="45"/>
      <c r="RQT88" s="45"/>
      <c r="RQU88" s="45"/>
      <c r="RQV88" s="45"/>
      <c r="RQW88" s="45"/>
      <c r="RQX88" s="45"/>
      <c r="RQY88" s="45"/>
      <c r="RQZ88" s="45"/>
      <c r="RRA88" s="45"/>
      <c r="RRB88" s="45"/>
      <c r="RRC88" s="45"/>
      <c r="RRD88" s="45"/>
      <c r="RRE88" s="45"/>
      <c r="RRF88" s="45"/>
      <c r="RRG88" s="45"/>
      <c r="RRH88" s="45"/>
      <c r="RRI88" s="45"/>
      <c r="RRJ88" s="45"/>
      <c r="RRK88" s="45"/>
      <c r="RRL88" s="45"/>
      <c r="RRM88" s="45"/>
      <c r="RRN88" s="45"/>
      <c r="RRO88" s="45"/>
      <c r="RRP88" s="45"/>
      <c r="RRQ88" s="45"/>
      <c r="RRR88" s="45"/>
      <c r="RRS88" s="45"/>
      <c r="RRT88" s="45"/>
      <c r="RRU88" s="45"/>
      <c r="RRV88" s="45"/>
      <c r="RRW88" s="45"/>
      <c r="RRX88" s="45"/>
      <c r="RRY88" s="45"/>
      <c r="RRZ88" s="45"/>
      <c r="RSA88" s="45"/>
      <c r="RSB88" s="45"/>
      <c r="RSC88" s="45"/>
      <c r="RSD88" s="45"/>
      <c r="RSE88" s="45"/>
      <c r="RSF88" s="45"/>
      <c r="RSG88" s="45"/>
      <c r="RSH88" s="45"/>
      <c r="RSI88" s="45"/>
      <c r="RSJ88" s="45"/>
      <c r="RSK88" s="45"/>
      <c r="RSL88" s="45"/>
      <c r="RSM88" s="45"/>
      <c r="RSN88" s="45"/>
      <c r="RSO88" s="45"/>
      <c r="RSP88" s="45"/>
      <c r="RSQ88" s="45"/>
      <c r="RSR88" s="45"/>
      <c r="RSS88" s="45"/>
      <c r="RST88" s="45"/>
      <c r="RSU88" s="45"/>
      <c r="RSV88" s="45"/>
      <c r="RSW88" s="45"/>
      <c r="RSX88" s="45"/>
      <c r="RSY88" s="45"/>
      <c r="RSZ88" s="45"/>
      <c r="RTA88" s="45"/>
      <c r="RTB88" s="45"/>
      <c r="RTC88" s="45"/>
      <c r="RTD88" s="45"/>
      <c r="RTE88" s="45"/>
      <c r="RTF88" s="45"/>
      <c r="RTG88" s="45"/>
      <c r="RTH88" s="45"/>
      <c r="RTI88" s="45"/>
      <c r="RTJ88" s="45"/>
      <c r="RTK88" s="45"/>
      <c r="RTL88" s="45"/>
      <c r="RTM88" s="45"/>
      <c r="RTN88" s="45"/>
      <c r="RTO88" s="45"/>
      <c r="RTP88" s="45"/>
      <c r="RTQ88" s="45"/>
      <c r="RTR88" s="45"/>
      <c r="RTS88" s="45"/>
      <c r="RTT88" s="45"/>
      <c r="RTU88" s="45"/>
      <c r="RTV88" s="45"/>
      <c r="RTW88" s="45"/>
      <c r="RTX88" s="45"/>
      <c r="RTY88" s="45"/>
      <c r="RTZ88" s="45"/>
      <c r="RUA88" s="45"/>
      <c r="RUB88" s="45"/>
      <c r="RUC88" s="45"/>
      <c r="RUD88" s="45"/>
      <c r="RUE88" s="45"/>
      <c r="RUF88" s="45"/>
      <c r="RUG88" s="45"/>
      <c r="RUH88" s="45"/>
      <c r="RUI88" s="45"/>
      <c r="RUJ88" s="45"/>
      <c r="RUK88" s="45"/>
      <c r="RUL88" s="45"/>
      <c r="RUM88" s="45"/>
      <c r="RUN88" s="45"/>
      <c r="RUO88" s="45"/>
      <c r="RUP88" s="45"/>
      <c r="RUQ88" s="45"/>
      <c r="RUR88" s="45"/>
      <c r="RUS88" s="45"/>
      <c r="RUT88" s="45"/>
      <c r="RUU88" s="45"/>
      <c r="RUV88" s="45"/>
      <c r="RUW88" s="45"/>
      <c r="RUX88" s="45"/>
      <c r="RUY88" s="45"/>
      <c r="RUZ88" s="45"/>
      <c r="RVA88" s="45"/>
      <c r="RVB88" s="45"/>
      <c r="RVC88" s="45"/>
      <c r="RVD88" s="45"/>
      <c r="RVE88" s="45"/>
      <c r="RVF88" s="45"/>
      <c r="RVG88" s="45"/>
      <c r="RVH88" s="45"/>
      <c r="RVI88" s="45"/>
      <c r="RVJ88" s="45"/>
      <c r="RVK88" s="45"/>
      <c r="RVL88" s="45"/>
      <c r="RVM88" s="45"/>
      <c r="RVN88" s="45"/>
      <c r="RVO88" s="45"/>
      <c r="RVP88" s="45"/>
      <c r="RVQ88" s="45"/>
      <c r="RVR88" s="45"/>
      <c r="RVS88" s="45"/>
      <c r="RVT88" s="45"/>
      <c r="RVU88" s="45"/>
      <c r="RVV88" s="45"/>
      <c r="RVW88" s="45"/>
      <c r="RVX88" s="45"/>
      <c r="RVY88" s="45"/>
      <c r="RVZ88" s="45"/>
      <c r="RWA88" s="45"/>
      <c r="RWB88" s="45"/>
      <c r="RWC88" s="45"/>
      <c r="RWD88" s="45"/>
      <c r="RWE88" s="45"/>
      <c r="RWF88" s="45"/>
      <c r="RWG88" s="45"/>
      <c r="RWH88" s="45"/>
      <c r="RWI88" s="45"/>
      <c r="RWJ88" s="45"/>
      <c r="RWK88" s="45"/>
      <c r="RWL88" s="45"/>
      <c r="RWM88" s="45"/>
      <c r="RWN88" s="45"/>
      <c r="RWO88" s="45"/>
      <c r="RWP88" s="45"/>
      <c r="RWQ88" s="45"/>
      <c r="RWR88" s="45"/>
      <c r="RWS88" s="45"/>
      <c r="RWT88" s="45"/>
      <c r="RWU88" s="45"/>
      <c r="RWV88" s="45"/>
      <c r="RWW88" s="45"/>
      <c r="RWX88" s="45"/>
      <c r="RWY88" s="45"/>
      <c r="RWZ88" s="45"/>
      <c r="RXA88" s="45"/>
      <c r="RXB88" s="45"/>
      <c r="RXC88" s="45"/>
      <c r="RXD88" s="45"/>
      <c r="RXE88" s="45"/>
      <c r="RXF88" s="45"/>
      <c r="RXG88" s="45"/>
      <c r="RXH88" s="45"/>
      <c r="RXI88" s="45"/>
      <c r="RXJ88" s="45"/>
      <c r="RXK88" s="45"/>
      <c r="RXL88" s="45"/>
      <c r="RXM88" s="45"/>
      <c r="RXN88" s="45"/>
      <c r="RXO88" s="45"/>
      <c r="RXP88" s="45"/>
      <c r="RXQ88" s="45"/>
      <c r="RXR88" s="45"/>
      <c r="RXS88" s="45"/>
      <c r="RXT88" s="45"/>
      <c r="RXU88" s="45"/>
      <c r="RXV88" s="45"/>
      <c r="RXW88" s="45"/>
      <c r="RXX88" s="45"/>
      <c r="RXY88" s="45"/>
      <c r="RXZ88" s="45"/>
      <c r="RYA88" s="45"/>
      <c r="RYB88" s="45"/>
      <c r="RYC88" s="45"/>
      <c r="RYD88" s="45"/>
      <c r="RYE88" s="45"/>
      <c r="RYF88" s="45"/>
      <c r="RYG88" s="45"/>
      <c r="RYH88" s="45"/>
      <c r="RYI88" s="45"/>
      <c r="RYJ88" s="45"/>
      <c r="RYK88" s="45"/>
      <c r="RYL88" s="45"/>
      <c r="RYM88" s="45"/>
      <c r="RYN88" s="45"/>
      <c r="RYO88" s="45"/>
      <c r="RYP88" s="45"/>
      <c r="RYQ88" s="45"/>
      <c r="RYR88" s="45"/>
      <c r="RYS88" s="45"/>
      <c r="RYT88" s="45"/>
      <c r="RYU88" s="45"/>
      <c r="RYV88" s="45"/>
      <c r="RYW88" s="45"/>
      <c r="RYX88" s="45"/>
      <c r="RYY88" s="45"/>
      <c r="RYZ88" s="45"/>
      <c r="RZA88" s="45"/>
      <c r="RZB88" s="45"/>
      <c r="RZC88" s="45"/>
      <c r="RZD88" s="45"/>
      <c r="RZE88" s="45"/>
      <c r="RZF88" s="45"/>
      <c r="RZG88" s="45"/>
      <c r="RZH88" s="45"/>
      <c r="RZI88" s="45"/>
      <c r="RZJ88" s="45"/>
      <c r="RZK88" s="45"/>
      <c r="RZL88" s="45"/>
      <c r="RZM88" s="45"/>
      <c r="RZN88" s="45"/>
      <c r="RZO88" s="45"/>
      <c r="RZP88" s="45"/>
      <c r="RZQ88" s="45"/>
      <c r="RZR88" s="45"/>
      <c r="RZS88" s="45"/>
      <c r="RZT88" s="45"/>
      <c r="RZU88" s="45"/>
      <c r="RZV88" s="45"/>
      <c r="RZW88" s="45"/>
      <c r="RZX88" s="45"/>
      <c r="RZY88" s="45"/>
      <c r="RZZ88" s="45"/>
      <c r="SAA88" s="45"/>
      <c r="SAB88" s="45"/>
      <c r="SAC88" s="45"/>
      <c r="SAD88" s="45"/>
      <c r="SAE88" s="45"/>
      <c r="SAF88" s="45"/>
      <c r="SAG88" s="45"/>
      <c r="SAH88" s="45"/>
      <c r="SAI88" s="45"/>
      <c r="SAJ88" s="45"/>
      <c r="SAK88" s="45"/>
      <c r="SAL88" s="45"/>
      <c r="SAM88" s="45"/>
      <c r="SAN88" s="45"/>
      <c r="SAO88" s="45"/>
      <c r="SAP88" s="45"/>
      <c r="SAQ88" s="45"/>
      <c r="SAR88" s="45"/>
      <c r="SAS88" s="45"/>
      <c r="SAT88" s="45"/>
      <c r="SAU88" s="45"/>
      <c r="SAV88" s="45"/>
      <c r="SAW88" s="45"/>
      <c r="SAX88" s="45"/>
      <c r="SAY88" s="45"/>
      <c r="SAZ88" s="45"/>
      <c r="SBA88" s="45"/>
      <c r="SBB88" s="45"/>
      <c r="SBC88" s="45"/>
      <c r="SBD88" s="45"/>
      <c r="SBE88" s="45"/>
      <c r="SBF88" s="45"/>
      <c r="SBG88" s="45"/>
      <c r="SBH88" s="45"/>
      <c r="SBI88" s="45"/>
      <c r="SBJ88" s="45"/>
      <c r="SBK88" s="45"/>
      <c r="SBL88" s="45"/>
      <c r="SBM88" s="45"/>
      <c r="SBN88" s="45"/>
      <c r="SBO88" s="45"/>
      <c r="SBP88" s="45"/>
      <c r="SBQ88" s="45"/>
      <c r="SBR88" s="45"/>
      <c r="SBS88" s="45"/>
      <c r="SBT88" s="45"/>
      <c r="SBU88" s="45"/>
      <c r="SBV88" s="45"/>
      <c r="SBW88" s="45"/>
      <c r="SBX88" s="45"/>
      <c r="SBY88" s="45"/>
      <c r="SBZ88" s="45"/>
      <c r="SCA88" s="45"/>
      <c r="SCB88" s="45"/>
      <c r="SCC88" s="45"/>
      <c r="SCD88" s="45"/>
      <c r="SCE88" s="45"/>
      <c r="SCF88" s="45"/>
      <c r="SCG88" s="45"/>
      <c r="SCH88" s="45"/>
      <c r="SCI88" s="45"/>
      <c r="SCJ88" s="45"/>
      <c r="SCK88" s="45"/>
      <c r="SCL88" s="45"/>
      <c r="SCM88" s="45"/>
      <c r="SCN88" s="45"/>
      <c r="SCO88" s="45"/>
      <c r="SCP88" s="45"/>
      <c r="SCQ88" s="45"/>
      <c r="SCR88" s="45"/>
      <c r="SCS88" s="45"/>
      <c r="SCT88" s="45"/>
      <c r="SCU88" s="45"/>
      <c r="SCV88" s="45"/>
      <c r="SCW88" s="45"/>
      <c r="SCX88" s="45"/>
      <c r="SCY88" s="45"/>
      <c r="SCZ88" s="45"/>
      <c r="SDA88" s="45"/>
      <c r="SDB88" s="45"/>
      <c r="SDC88" s="45"/>
      <c r="SDD88" s="45"/>
      <c r="SDE88" s="45"/>
      <c r="SDF88" s="45"/>
      <c r="SDG88" s="45"/>
      <c r="SDH88" s="45"/>
      <c r="SDI88" s="45"/>
      <c r="SDJ88" s="45"/>
      <c r="SDK88" s="45"/>
      <c r="SDL88" s="45"/>
      <c r="SDM88" s="45"/>
      <c r="SDN88" s="45"/>
      <c r="SDO88" s="45"/>
      <c r="SDP88" s="45"/>
      <c r="SDQ88" s="45"/>
      <c r="SDR88" s="45"/>
      <c r="SDS88" s="45"/>
      <c r="SDT88" s="45"/>
      <c r="SDU88" s="45"/>
      <c r="SDV88" s="45"/>
      <c r="SDW88" s="45"/>
      <c r="SDX88" s="45"/>
      <c r="SDY88" s="45"/>
      <c r="SDZ88" s="45"/>
      <c r="SEA88" s="45"/>
      <c r="SEB88" s="45"/>
      <c r="SEC88" s="45"/>
      <c r="SED88" s="45"/>
      <c r="SEE88" s="45"/>
      <c r="SEF88" s="45"/>
      <c r="SEG88" s="45"/>
      <c r="SEH88" s="45"/>
      <c r="SEI88" s="45"/>
      <c r="SEJ88" s="45"/>
      <c r="SEK88" s="45"/>
      <c r="SEL88" s="45"/>
      <c r="SEM88" s="45"/>
      <c r="SEN88" s="45"/>
      <c r="SEO88" s="45"/>
      <c r="SEP88" s="45"/>
      <c r="SEQ88" s="45"/>
      <c r="SER88" s="45"/>
      <c r="SES88" s="45"/>
      <c r="SET88" s="45"/>
      <c r="SEU88" s="45"/>
      <c r="SEV88" s="45"/>
      <c r="SEW88" s="45"/>
      <c r="SEX88" s="45"/>
      <c r="SEY88" s="45"/>
      <c r="SEZ88" s="45"/>
      <c r="SFA88" s="45"/>
      <c r="SFB88" s="45"/>
      <c r="SFC88" s="45"/>
      <c r="SFD88" s="45"/>
      <c r="SFE88" s="45"/>
      <c r="SFF88" s="45"/>
      <c r="SFG88" s="45"/>
      <c r="SFH88" s="45"/>
      <c r="SFI88" s="45"/>
      <c r="SFJ88" s="45"/>
      <c r="SFK88" s="45"/>
      <c r="SFL88" s="45"/>
      <c r="SFM88" s="45"/>
      <c r="SFN88" s="45"/>
      <c r="SFO88" s="45"/>
      <c r="SFP88" s="45"/>
      <c r="SFQ88" s="45"/>
      <c r="SFR88" s="45"/>
      <c r="SFS88" s="45"/>
      <c r="SFT88" s="45"/>
      <c r="SFU88" s="45"/>
      <c r="SFV88" s="45"/>
      <c r="SFW88" s="45"/>
      <c r="SFX88" s="45"/>
      <c r="SFY88" s="45"/>
      <c r="SFZ88" s="45"/>
      <c r="SGA88" s="45"/>
      <c r="SGB88" s="45"/>
      <c r="SGC88" s="45"/>
      <c r="SGD88" s="45"/>
      <c r="SGE88" s="45"/>
      <c r="SGF88" s="45"/>
      <c r="SGG88" s="45"/>
      <c r="SGH88" s="45"/>
      <c r="SGI88" s="45"/>
      <c r="SGJ88" s="45"/>
      <c r="SGK88" s="45"/>
      <c r="SGL88" s="45"/>
      <c r="SGM88" s="45"/>
      <c r="SGN88" s="45"/>
      <c r="SGO88" s="45"/>
      <c r="SGP88" s="45"/>
      <c r="SGQ88" s="45"/>
      <c r="SGR88" s="45"/>
      <c r="SGS88" s="45"/>
      <c r="SGT88" s="45"/>
      <c r="SGU88" s="45"/>
      <c r="SGV88" s="45"/>
      <c r="SGW88" s="45"/>
      <c r="SGX88" s="45"/>
      <c r="SGY88" s="45"/>
      <c r="SGZ88" s="45"/>
      <c r="SHA88" s="45"/>
      <c r="SHB88" s="45"/>
      <c r="SHC88" s="45"/>
      <c r="SHD88" s="45"/>
      <c r="SHE88" s="45"/>
      <c r="SHF88" s="45"/>
      <c r="SHG88" s="45"/>
      <c r="SHH88" s="45"/>
      <c r="SHI88" s="45"/>
      <c r="SHJ88" s="45"/>
      <c r="SHK88" s="45"/>
      <c r="SHL88" s="45"/>
      <c r="SHM88" s="45"/>
      <c r="SHN88" s="45"/>
      <c r="SHO88" s="45"/>
      <c r="SHP88" s="45"/>
      <c r="SHQ88" s="45"/>
      <c r="SHR88" s="45"/>
      <c r="SHS88" s="45"/>
      <c r="SHT88" s="45"/>
      <c r="SHU88" s="45"/>
      <c r="SHV88" s="45"/>
      <c r="SHW88" s="45"/>
      <c r="SHX88" s="45"/>
      <c r="SHY88" s="45"/>
      <c r="SHZ88" s="45"/>
      <c r="SIA88" s="45"/>
      <c r="SIB88" s="45"/>
      <c r="SIC88" s="45"/>
      <c r="SID88" s="45"/>
      <c r="SIE88" s="45"/>
      <c r="SIF88" s="45"/>
      <c r="SIG88" s="45"/>
      <c r="SIH88" s="45"/>
      <c r="SII88" s="45"/>
      <c r="SIJ88" s="45"/>
      <c r="SIK88" s="45"/>
      <c r="SIL88" s="45"/>
      <c r="SIM88" s="45"/>
      <c r="SIN88" s="45"/>
      <c r="SIO88" s="45"/>
      <c r="SIP88" s="45"/>
      <c r="SIQ88" s="45"/>
      <c r="SIR88" s="45"/>
      <c r="SIS88" s="45"/>
      <c r="SIT88" s="45"/>
      <c r="SIU88" s="45"/>
      <c r="SIV88" s="45"/>
      <c r="SIW88" s="45"/>
      <c r="SIX88" s="45"/>
      <c r="SIY88" s="45"/>
      <c r="SIZ88" s="45"/>
      <c r="SJA88" s="45"/>
      <c r="SJB88" s="45"/>
      <c r="SJC88" s="45"/>
      <c r="SJD88" s="45"/>
      <c r="SJE88" s="45"/>
      <c r="SJF88" s="45"/>
      <c r="SJG88" s="45"/>
      <c r="SJH88" s="45"/>
      <c r="SJI88" s="45"/>
      <c r="SJJ88" s="45"/>
      <c r="SJK88" s="45"/>
      <c r="SJL88" s="45"/>
      <c r="SJM88" s="45"/>
      <c r="SJN88" s="45"/>
      <c r="SJO88" s="45"/>
      <c r="SJP88" s="45"/>
      <c r="SJQ88" s="45"/>
      <c r="SJR88" s="45"/>
      <c r="SJS88" s="45"/>
      <c r="SJT88" s="45"/>
      <c r="SJU88" s="45"/>
      <c r="SJV88" s="45"/>
      <c r="SJW88" s="45"/>
      <c r="SJX88" s="45"/>
      <c r="SJY88" s="45"/>
      <c r="SJZ88" s="45"/>
      <c r="SKA88" s="45"/>
      <c r="SKB88" s="45"/>
      <c r="SKC88" s="45"/>
      <c r="SKD88" s="45"/>
      <c r="SKE88" s="45"/>
      <c r="SKF88" s="45"/>
      <c r="SKG88" s="45"/>
      <c r="SKH88" s="45"/>
      <c r="SKI88" s="45"/>
      <c r="SKJ88" s="45"/>
      <c r="SKK88" s="45"/>
      <c r="SKL88" s="45"/>
      <c r="SKM88" s="45"/>
      <c r="SKN88" s="45"/>
      <c r="SKO88" s="45"/>
      <c r="SKP88" s="45"/>
      <c r="SKQ88" s="45"/>
      <c r="SKR88" s="45"/>
      <c r="SKS88" s="45"/>
      <c r="SKT88" s="45"/>
      <c r="SKU88" s="45"/>
      <c r="SKV88" s="45"/>
      <c r="SKW88" s="45"/>
      <c r="SKX88" s="45"/>
      <c r="SKY88" s="45"/>
      <c r="SKZ88" s="45"/>
      <c r="SLA88" s="45"/>
      <c r="SLB88" s="45"/>
      <c r="SLC88" s="45"/>
      <c r="SLD88" s="45"/>
      <c r="SLE88" s="45"/>
      <c r="SLF88" s="45"/>
      <c r="SLG88" s="45"/>
      <c r="SLH88" s="45"/>
      <c r="SLI88" s="45"/>
      <c r="SLJ88" s="45"/>
      <c r="SLK88" s="45"/>
      <c r="SLL88" s="45"/>
      <c r="SLM88" s="45"/>
      <c r="SLN88" s="45"/>
      <c r="SLO88" s="45"/>
      <c r="SLP88" s="45"/>
      <c r="SLQ88" s="45"/>
      <c r="SLR88" s="45"/>
      <c r="SLS88" s="45"/>
      <c r="SLT88" s="45"/>
      <c r="SLU88" s="45"/>
      <c r="SLV88" s="45"/>
      <c r="SLW88" s="45"/>
      <c r="SLX88" s="45"/>
      <c r="SLY88" s="45"/>
      <c r="SLZ88" s="45"/>
      <c r="SMA88" s="45"/>
      <c r="SMB88" s="45"/>
      <c r="SMC88" s="45"/>
      <c r="SMD88" s="45"/>
      <c r="SME88" s="45"/>
      <c r="SMF88" s="45"/>
      <c r="SMG88" s="45"/>
      <c r="SMH88" s="45"/>
      <c r="SMI88" s="45"/>
      <c r="SMJ88" s="45"/>
      <c r="SMK88" s="45"/>
      <c r="SML88" s="45"/>
      <c r="SMM88" s="45"/>
      <c r="SMN88" s="45"/>
      <c r="SMO88" s="45"/>
      <c r="SMP88" s="45"/>
      <c r="SMQ88" s="45"/>
      <c r="SMR88" s="45"/>
      <c r="SMS88" s="45"/>
      <c r="SMT88" s="45"/>
      <c r="SMU88" s="45"/>
      <c r="SMV88" s="45"/>
      <c r="SMW88" s="45"/>
      <c r="SMX88" s="45"/>
      <c r="SMY88" s="45"/>
      <c r="SMZ88" s="45"/>
      <c r="SNA88" s="45"/>
      <c r="SNB88" s="45"/>
      <c r="SNC88" s="45"/>
      <c r="SND88" s="45"/>
      <c r="SNE88" s="45"/>
      <c r="SNF88" s="45"/>
      <c r="SNG88" s="45"/>
      <c r="SNH88" s="45"/>
      <c r="SNI88" s="45"/>
      <c r="SNJ88" s="45"/>
      <c r="SNK88" s="45"/>
      <c r="SNL88" s="45"/>
      <c r="SNM88" s="45"/>
      <c r="SNN88" s="45"/>
      <c r="SNO88" s="45"/>
      <c r="SNP88" s="45"/>
      <c r="SNQ88" s="45"/>
      <c r="SNR88" s="45"/>
      <c r="SNS88" s="45"/>
      <c r="SNT88" s="45"/>
      <c r="SNU88" s="45"/>
      <c r="SNV88" s="45"/>
      <c r="SNW88" s="45"/>
      <c r="SNX88" s="45"/>
      <c r="SNY88" s="45"/>
      <c r="SNZ88" s="45"/>
      <c r="SOA88" s="45"/>
      <c r="SOB88" s="45"/>
      <c r="SOC88" s="45"/>
      <c r="SOD88" s="45"/>
      <c r="SOE88" s="45"/>
      <c r="SOF88" s="45"/>
      <c r="SOG88" s="45"/>
      <c r="SOH88" s="45"/>
      <c r="SOI88" s="45"/>
      <c r="SOJ88" s="45"/>
      <c r="SOK88" s="45"/>
      <c r="SOL88" s="45"/>
      <c r="SOM88" s="45"/>
      <c r="SON88" s="45"/>
      <c r="SOO88" s="45"/>
      <c r="SOP88" s="45"/>
      <c r="SOQ88" s="45"/>
      <c r="SOR88" s="45"/>
      <c r="SOS88" s="45"/>
      <c r="SOT88" s="45"/>
      <c r="SOU88" s="45"/>
      <c r="SOV88" s="45"/>
      <c r="SOW88" s="45"/>
      <c r="SOX88" s="45"/>
      <c r="SOY88" s="45"/>
      <c r="SOZ88" s="45"/>
      <c r="SPA88" s="45"/>
      <c r="SPB88" s="45"/>
      <c r="SPC88" s="45"/>
      <c r="SPD88" s="45"/>
      <c r="SPE88" s="45"/>
      <c r="SPF88" s="45"/>
      <c r="SPG88" s="45"/>
      <c r="SPH88" s="45"/>
      <c r="SPI88" s="45"/>
      <c r="SPJ88" s="45"/>
      <c r="SPK88" s="45"/>
      <c r="SPL88" s="45"/>
      <c r="SPM88" s="45"/>
      <c r="SPN88" s="45"/>
      <c r="SPO88" s="45"/>
      <c r="SPP88" s="45"/>
      <c r="SPQ88" s="45"/>
      <c r="SPR88" s="45"/>
      <c r="SPS88" s="45"/>
      <c r="SPT88" s="45"/>
      <c r="SPU88" s="45"/>
      <c r="SPV88" s="45"/>
      <c r="SPW88" s="45"/>
      <c r="SPX88" s="45"/>
      <c r="SPY88" s="45"/>
      <c r="SPZ88" s="45"/>
      <c r="SQA88" s="45"/>
      <c r="SQB88" s="45"/>
      <c r="SQC88" s="45"/>
      <c r="SQD88" s="45"/>
      <c r="SQE88" s="45"/>
      <c r="SQF88" s="45"/>
      <c r="SQG88" s="45"/>
      <c r="SQH88" s="45"/>
      <c r="SQI88" s="45"/>
      <c r="SQJ88" s="45"/>
      <c r="SQK88" s="45"/>
      <c r="SQL88" s="45"/>
      <c r="SQM88" s="45"/>
      <c r="SQN88" s="45"/>
      <c r="SQO88" s="45"/>
      <c r="SQP88" s="45"/>
      <c r="SQQ88" s="45"/>
      <c r="SQR88" s="45"/>
      <c r="SQS88" s="45"/>
      <c r="SQT88" s="45"/>
      <c r="SQU88" s="45"/>
      <c r="SQV88" s="45"/>
      <c r="SQW88" s="45"/>
      <c r="SQX88" s="45"/>
      <c r="SQY88" s="45"/>
      <c r="SQZ88" s="45"/>
      <c r="SRA88" s="45"/>
      <c r="SRB88" s="45"/>
      <c r="SRC88" s="45"/>
      <c r="SRD88" s="45"/>
      <c r="SRE88" s="45"/>
      <c r="SRF88" s="45"/>
      <c r="SRG88" s="45"/>
      <c r="SRH88" s="45"/>
      <c r="SRI88" s="45"/>
      <c r="SRJ88" s="45"/>
      <c r="SRK88" s="45"/>
      <c r="SRL88" s="45"/>
      <c r="SRM88" s="45"/>
      <c r="SRN88" s="45"/>
      <c r="SRO88" s="45"/>
      <c r="SRP88" s="45"/>
      <c r="SRQ88" s="45"/>
      <c r="SRR88" s="45"/>
      <c r="SRS88" s="45"/>
      <c r="SRT88" s="45"/>
      <c r="SRU88" s="45"/>
      <c r="SRV88" s="45"/>
      <c r="SRW88" s="45"/>
      <c r="SRX88" s="45"/>
      <c r="SRY88" s="45"/>
      <c r="SRZ88" s="45"/>
      <c r="SSA88" s="45"/>
      <c r="SSB88" s="45"/>
      <c r="SSC88" s="45"/>
      <c r="SSD88" s="45"/>
      <c r="SSE88" s="45"/>
      <c r="SSF88" s="45"/>
      <c r="SSG88" s="45"/>
      <c r="SSH88" s="45"/>
      <c r="SSI88" s="45"/>
      <c r="SSJ88" s="45"/>
      <c r="SSK88" s="45"/>
      <c r="SSL88" s="45"/>
      <c r="SSM88" s="45"/>
      <c r="SSN88" s="45"/>
      <c r="SSO88" s="45"/>
      <c r="SSP88" s="45"/>
      <c r="SSQ88" s="45"/>
      <c r="SSR88" s="45"/>
      <c r="SSS88" s="45"/>
      <c r="SST88" s="45"/>
      <c r="SSU88" s="45"/>
      <c r="SSV88" s="45"/>
      <c r="SSW88" s="45"/>
      <c r="SSX88" s="45"/>
      <c r="SSY88" s="45"/>
      <c r="SSZ88" s="45"/>
      <c r="STA88" s="45"/>
      <c r="STB88" s="45"/>
      <c r="STC88" s="45"/>
      <c r="STD88" s="45"/>
      <c r="STE88" s="45"/>
      <c r="STF88" s="45"/>
      <c r="STG88" s="45"/>
      <c r="STH88" s="45"/>
      <c r="STI88" s="45"/>
      <c r="STJ88" s="45"/>
      <c r="STK88" s="45"/>
      <c r="STL88" s="45"/>
      <c r="STM88" s="45"/>
      <c r="STN88" s="45"/>
      <c r="STO88" s="45"/>
      <c r="STP88" s="45"/>
      <c r="STQ88" s="45"/>
      <c r="STR88" s="45"/>
      <c r="STS88" s="45"/>
      <c r="STT88" s="45"/>
      <c r="STU88" s="45"/>
      <c r="STV88" s="45"/>
      <c r="STW88" s="45"/>
      <c r="STX88" s="45"/>
      <c r="STY88" s="45"/>
      <c r="STZ88" s="45"/>
      <c r="SUA88" s="45"/>
      <c r="SUB88" s="45"/>
      <c r="SUC88" s="45"/>
      <c r="SUD88" s="45"/>
      <c r="SUE88" s="45"/>
      <c r="SUF88" s="45"/>
      <c r="SUG88" s="45"/>
      <c r="SUH88" s="45"/>
      <c r="SUI88" s="45"/>
      <c r="SUJ88" s="45"/>
      <c r="SUK88" s="45"/>
      <c r="SUL88" s="45"/>
      <c r="SUM88" s="45"/>
      <c r="SUN88" s="45"/>
      <c r="SUO88" s="45"/>
      <c r="SUP88" s="45"/>
      <c r="SUQ88" s="45"/>
      <c r="SUR88" s="45"/>
      <c r="SUS88" s="45"/>
      <c r="SUT88" s="45"/>
      <c r="SUU88" s="45"/>
      <c r="SUV88" s="45"/>
      <c r="SUW88" s="45"/>
      <c r="SUX88" s="45"/>
      <c r="SUY88" s="45"/>
      <c r="SUZ88" s="45"/>
      <c r="SVA88" s="45"/>
      <c r="SVB88" s="45"/>
      <c r="SVC88" s="45"/>
      <c r="SVD88" s="45"/>
      <c r="SVE88" s="45"/>
      <c r="SVF88" s="45"/>
      <c r="SVG88" s="45"/>
      <c r="SVH88" s="45"/>
      <c r="SVI88" s="45"/>
      <c r="SVJ88" s="45"/>
      <c r="SVK88" s="45"/>
      <c r="SVL88" s="45"/>
      <c r="SVM88" s="45"/>
      <c r="SVN88" s="45"/>
      <c r="SVO88" s="45"/>
      <c r="SVP88" s="45"/>
      <c r="SVQ88" s="45"/>
      <c r="SVR88" s="45"/>
      <c r="SVS88" s="45"/>
      <c r="SVT88" s="45"/>
      <c r="SVU88" s="45"/>
      <c r="SVV88" s="45"/>
      <c r="SVW88" s="45"/>
      <c r="SVX88" s="45"/>
      <c r="SVY88" s="45"/>
      <c r="SVZ88" s="45"/>
      <c r="SWA88" s="45"/>
      <c r="SWB88" s="45"/>
      <c r="SWC88" s="45"/>
      <c r="SWD88" s="45"/>
      <c r="SWE88" s="45"/>
      <c r="SWF88" s="45"/>
      <c r="SWG88" s="45"/>
      <c r="SWH88" s="45"/>
      <c r="SWI88" s="45"/>
      <c r="SWJ88" s="45"/>
      <c r="SWK88" s="45"/>
      <c r="SWL88" s="45"/>
      <c r="SWM88" s="45"/>
      <c r="SWN88" s="45"/>
      <c r="SWO88" s="45"/>
      <c r="SWP88" s="45"/>
      <c r="SWQ88" s="45"/>
      <c r="SWR88" s="45"/>
      <c r="SWS88" s="45"/>
      <c r="SWT88" s="45"/>
      <c r="SWU88" s="45"/>
      <c r="SWV88" s="45"/>
      <c r="SWW88" s="45"/>
      <c r="SWX88" s="45"/>
      <c r="SWY88" s="45"/>
      <c r="SWZ88" s="45"/>
      <c r="SXA88" s="45"/>
      <c r="SXB88" s="45"/>
      <c r="SXC88" s="45"/>
      <c r="SXD88" s="45"/>
      <c r="SXE88" s="45"/>
      <c r="SXF88" s="45"/>
      <c r="SXG88" s="45"/>
      <c r="SXH88" s="45"/>
      <c r="SXI88" s="45"/>
      <c r="SXJ88" s="45"/>
      <c r="SXK88" s="45"/>
      <c r="SXL88" s="45"/>
      <c r="SXM88" s="45"/>
      <c r="SXN88" s="45"/>
      <c r="SXO88" s="45"/>
      <c r="SXP88" s="45"/>
      <c r="SXQ88" s="45"/>
      <c r="SXR88" s="45"/>
      <c r="SXS88" s="45"/>
      <c r="SXT88" s="45"/>
      <c r="SXU88" s="45"/>
      <c r="SXV88" s="45"/>
      <c r="SXW88" s="45"/>
      <c r="SXX88" s="45"/>
      <c r="SXY88" s="45"/>
      <c r="SXZ88" s="45"/>
      <c r="SYA88" s="45"/>
      <c r="SYB88" s="45"/>
      <c r="SYC88" s="45"/>
      <c r="SYD88" s="45"/>
      <c r="SYE88" s="45"/>
      <c r="SYF88" s="45"/>
      <c r="SYG88" s="45"/>
      <c r="SYH88" s="45"/>
      <c r="SYI88" s="45"/>
      <c r="SYJ88" s="45"/>
      <c r="SYK88" s="45"/>
      <c r="SYL88" s="45"/>
      <c r="SYM88" s="45"/>
      <c r="SYN88" s="45"/>
      <c r="SYO88" s="45"/>
      <c r="SYP88" s="45"/>
      <c r="SYQ88" s="45"/>
      <c r="SYR88" s="45"/>
      <c r="SYS88" s="45"/>
      <c r="SYT88" s="45"/>
      <c r="SYU88" s="45"/>
      <c r="SYV88" s="45"/>
      <c r="SYW88" s="45"/>
      <c r="SYX88" s="45"/>
      <c r="SYY88" s="45"/>
      <c r="SYZ88" s="45"/>
      <c r="SZA88" s="45"/>
      <c r="SZB88" s="45"/>
      <c r="SZC88" s="45"/>
      <c r="SZD88" s="45"/>
      <c r="SZE88" s="45"/>
      <c r="SZF88" s="45"/>
      <c r="SZG88" s="45"/>
      <c r="SZH88" s="45"/>
      <c r="SZI88" s="45"/>
      <c r="SZJ88" s="45"/>
      <c r="SZK88" s="45"/>
      <c r="SZL88" s="45"/>
      <c r="SZM88" s="45"/>
      <c r="SZN88" s="45"/>
      <c r="SZO88" s="45"/>
      <c r="SZP88" s="45"/>
      <c r="SZQ88" s="45"/>
      <c r="SZR88" s="45"/>
      <c r="SZS88" s="45"/>
      <c r="SZT88" s="45"/>
      <c r="SZU88" s="45"/>
      <c r="SZV88" s="45"/>
      <c r="SZW88" s="45"/>
      <c r="SZX88" s="45"/>
      <c r="SZY88" s="45"/>
      <c r="SZZ88" s="45"/>
      <c r="TAA88" s="45"/>
      <c r="TAB88" s="45"/>
      <c r="TAC88" s="45"/>
      <c r="TAD88" s="45"/>
      <c r="TAE88" s="45"/>
      <c r="TAF88" s="45"/>
      <c r="TAG88" s="45"/>
      <c r="TAH88" s="45"/>
      <c r="TAI88" s="45"/>
      <c r="TAJ88" s="45"/>
      <c r="TAK88" s="45"/>
      <c r="TAL88" s="45"/>
      <c r="TAM88" s="45"/>
      <c r="TAN88" s="45"/>
      <c r="TAO88" s="45"/>
      <c r="TAP88" s="45"/>
      <c r="TAQ88" s="45"/>
      <c r="TAR88" s="45"/>
      <c r="TAS88" s="45"/>
      <c r="TAT88" s="45"/>
      <c r="TAU88" s="45"/>
      <c r="TAV88" s="45"/>
      <c r="TAW88" s="45"/>
      <c r="TAX88" s="45"/>
      <c r="TAY88" s="45"/>
      <c r="TAZ88" s="45"/>
      <c r="TBA88" s="45"/>
      <c r="TBB88" s="45"/>
      <c r="TBC88" s="45"/>
      <c r="TBD88" s="45"/>
      <c r="TBE88" s="45"/>
      <c r="TBF88" s="45"/>
      <c r="TBG88" s="45"/>
      <c r="TBH88" s="45"/>
      <c r="TBI88" s="45"/>
      <c r="TBJ88" s="45"/>
      <c r="TBK88" s="45"/>
      <c r="TBL88" s="45"/>
      <c r="TBM88" s="45"/>
      <c r="TBN88" s="45"/>
      <c r="TBO88" s="45"/>
      <c r="TBP88" s="45"/>
      <c r="TBQ88" s="45"/>
      <c r="TBR88" s="45"/>
      <c r="TBS88" s="45"/>
      <c r="TBT88" s="45"/>
      <c r="TBU88" s="45"/>
      <c r="TBV88" s="45"/>
      <c r="TBW88" s="45"/>
      <c r="TBX88" s="45"/>
      <c r="TBY88" s="45"/>
      <c r="TBZ88" s="45"/>
      <c r="TCA88" s="45"/>
      <c r="TCB88" s="45"/>
      <c r="TCC88" s="45"/>
      <c r="TCD88" s="45"/>
      <c r="TCE88" s="45"/>
      <c r="TCF88" s="45"/>
      <c r="TCG88" s="45"/>
      <c r="TCH88" s="45"/>
      <c r="TCI88" s="45"/>
      <c r="TCJ88" s="45"/>
      <c r="TCK88" s="45"/>
      <c r="TCL88" s="45"/>
      <c r="TCM88" s="45"/>
      <c r="TCN88" s="45"/>
      <c r="TCO88" s="45"/>
      <c r="TCP88" s="45"/>
      <c r="TCQ88" s="45"/>
      <c r="TCR88" s="45"/>
      <c r="TCS88" s="45"/>
      <c r="TCT88" s="45"/>
      <c r="TCU88" s="45"/>
      <c r="TCV88" s="45"/>
      <c r="TCW88" s="45"/>
      <c r="TCX88" s="45"/>
      <c r="TCY88" s="45"/>
      <c r="TCZ88" s="45"/>
      <c r="TDA88" s="45"/>
      <c r="TDB88" s="45"/>
      <c r="TDC88" s="45"/>
      <c r="TDD88" s="45"/>
      <c r="TDE88" s="45"/>
      <c r="TDF88" s="45"/>
      <c r="TDG88" s="45"/>
      <c r="TDH88" s="45"/>
      <c r="TDI88" s="45"/>
      <c r="TDJ88" s="45"/>
      <c r="TDK88" s="45"/>
      <c r="TDL88" s="45"/>
      <c r="TDM88" s="45"/>
      <c r="TDN88" s="45"/>
      <c r="TDO88" s="45"/>
      <c r="TDP88" s="45"/>
      <c r="TDQ88" s="45"/>
      <c r="TDR88" s="45"/>
      <c r="TDS88" s="45"/>
      <c r="TDT88" s="45"/>
      <c r="TDU88" s="45"/>
      <c r="TDV88" s="45"/>
      <c r="TDW88" s="45"/>
      <c r="TDX88" s="45"/>
      <c r="TDY88" s="45"/>
      <c r="TDZ88" s="45"/>
      <c r="TEA88" s="45"/>
      <c r="TEB88" s="45"/>
      <c r="TEC88" s="45"/>
      <c r="TED88" s="45"/>
      <c r="TEE88" s="45"/>
      <c r="TEF88" s="45"/>
      <c r="TEG88" s="45"/>
      <c r="TEH88" s="45"/>
      <c r="TEI88" s="45"/>
      <c r="TEJ88" s="45"/>
      <c r="TEK88" s="45"/>
      <c r="TEL88" s="45"/>
      <c r="TEM88" s="45"/>
      <c r="TEN88" s="45"/>
      <c r="TEO88" s="45"/>
      <c r="TEP88" s="45"/>
      <c r="TEQ88" s="45"/>
      <c r="TER88" s="45"/>
      <c r="TES88" s="45"/>
      <c r="TET88" s="45"/>
      <c r="TEU88" s="45"/>
      <c r="TEV88" s="45"/>
      <c r="TEW88" s="45"/>
      <c r="TEX88" s="45"/>
      <c r="TEY88" s="45"/>
      <c r="TEZ88" s="45"/>
      <c r="TFA88" s="45"/>
      <c r="TFB88" s="45"/>
      <c r="TFC88" s="45"/>
      <c r="TFD88" s="45"/>
      <c r="TFE88" s="45"/>
      <c r="TFF88" s="45"/>
      <c r="TFG88" s="45"/>
      <c r="TFH88" s="45"/>
      <c r="TFI88" s="45"/>
      <c r="TFJ88" s="45"/>
      <c r="TFK88" s="45"/>
      <c r="TFL88" s="45"/>
      <c r="TFM88" s="45"/>
      <c r="TFN88" s="45"/>
      <c r="TFO88" s="45"/>
      <c r="TFP88" s="45"/>
      <c r="TFQ88" s="45"/>
      <c r="TFR88" s="45"/>
      <c r="TFS88" s="45"/>
      <c r="TFT88" s="45"/>
      <c r="TFU88" s="45"/>
      <c r="TFV88" s="45"/>
      <c r="TFW88" s="45"/>
      <c r="TFX88" s="45"/>
      <c r="TFY88" s="45"/>
      <c r="TFZ88" s="45"/>
      <c r="TGA88" s="45"/>
      <c r="TGB88" s="45"/>
      <c r="TGC88" s="45"/>
      <c r="TGD88" s="45"/>
      <c r="TGE88" s="45"/>
      <c r="TGF88" s="45"/>
      <c r="TGG88" s="45"/>
      <c r="TGH88" s="45"/>
      <c r="TGI88" s="45"/>
      <c r="TGJ88" s="45"/>
      <c r="TGK88" s="45"/>
      <c r="TGL88" s="45"/>
      <c r="TGM88" s="45"/>
      <c r="TGN88" s="45"/>
      <c r="TGO88" s="45"/>
      <c r="TGP88" s="45"/>
      <c r="TGQ88" s="45"/>
      <c r="TGR88" s="45"/>
      <c r="TGS88" s="45"/>
      <c r="TGT88" s="45"/>
      <c r="TGU88" s="45"/>
      <c r="TGV88" s="45"/>
      <c r="TGW88" s="45"/>
      <c r="TGX88" s="45"/>
      <c r="TGY88" s="45"/>
      <c r="TGZ88" s="45"/>
      <c r="THA88" s="45"/>
      <c r="THB88" s="45"/>
      <c r="THC88" s="45"/>
      <c r="THD88" s="45"/>
      <c r="THE88" s="45"/>
      <c r="THF88" s="45"/>
      <c r="THG88" s="45"/>
      <c r="THH88" s="45"/>
      <c r="THI88" s="45"/>
      <c r="THJ88" s="45"/>
      <c r="THK88" s="45"/>
      <c r="THL88" s="45"/>
      <c r="THM88" s="45"/>
      <c r="THN88" s="45"/>
      <c r="THO88" s="45"/>
      <c r="THP88" s="45"/>
      <c r="THQ88" s="45"/>
      <c r="THR88" s="45"/>
      <c r="THS88" s="45"/>
      <c r="THT88" s="45"/>
      <c r="THU88" s="45"/>
      <c r="THV88" s="45"/>
      <c r="THW88" s="45"/>
      <c r="THX88" s="45"/>
      <c r="THY88" s="45"/>
      <c r="THZ88" s="45"/>
      <c r="TIA88" s="45"/>
      <c r="TIB88" s="45"/>
      <c r="TIC88" s="45"/>
      <c r="TID88" s="45"/>
      <c r="TIE88" s="45"/>
      <c r="TIF88" s="45"/>
      <c r="TIG88" s="45"/>
      <c r="TIH88" s="45"/>
      <c r="TII88" s="45"/>
      <c r="TIJ88" s="45"/>
      <c r="TIK88" s="45"/>
      <c r="TIL88" s="45"/>
      <c r="TIM88" s="45"/>
      <c r="TIN88" s="45"/>
      <c r="TIO88" s="45"/>
      <c r="TIP88" s="45"/>
      <c r="TIQ88" s="45"/>
      <c r="TIR88" s="45"/>
      <c r="TIS88" s="45"/>
      <c r="TIT88" s="45"/>
      <c r="TIU88" s="45"/>
      <c r="TIV88" s="45"/>
      <c r="TIW88" s="45"/>
      <c r="TIX88" s="45"/>
      <c r="TIY88" s="45"/>
      <c r="TIZ88" s="45"/>
      <c r="TJA88" s="45"/>
      <c r="TJB88" s="45"/>
      <c r="TJC88" s="45"/>
      <c r="TJD88" s="45"/>
      <c r="TJE88" s="45"/>
      <c r="TJF88" s="45"/>
      <c r="TJG88" s="45"/>
      <c r="TJH88" s="45"/>
      <c r="TJI88" s="45"/>
      <c r="TJJ88" s="45"/>
      <c r="TJK88" s="45"/>
      <c r="TJL88" s="45"/>
      <c r="TJM88" s="45"/>
      <c r="TJN88" s="45"/>
      <c r="TJO88" s="45"/>
      <c r="TJP88" s="45"/>
      <c r="TJQ88" s="45"/>
      <c r="TJR88" s="45"/>
      <c r="TJS88" s="45"/>
      <c r="TJT88" s="45"/>
      <c r="TJU88" s="45"/>
      <c r="TJV88" s="45"/>
      <c r="TJW88" s="45"/>
      <c r="TJX88" s="45"/>
      <c r="TJY88" s="45"/>
      <c r="TJZ88" s="45"/>
      <c r="TKA88" s="45"/>
      <c r="TKB88" s="45"/>
      <c r="TKC88" s="45"/>
      <c r="TKD88" s="45"/>
      <c r="TKE88" s="45"/>
      <c r="TKF88" s="45"/>
      <c r="TKG88" s="45"/>
      <c r="TKH88" s="45"/>
      <c r="TKI88" s="45"/>
      <c r="TKJ88" s="45"/>
      <c r="TKK88" s="45"/>
      <c r="TKL88" s="45"/>
      <c r="TKM88" s="45"/>
      <c r="TKN88" s="45"/>
      <c r="TKO88" s="45"/>
      <c r="TKP88" s="45"/>
      <c r="TKQ88" s="45"/>
      <c r="TKR88" s="45"/>
      <c r="TKS88" s="45"/>
      <c r="TKT88" s="45"/>
      <c r="TKU88" s="45"/>
      <c r="TKV88" s="45"/>
      <c r="TKW88" s="45"/>
      <c r="TKX88" s="45"/>
      <c r="TKY88" s="45"/>
      <c r="TKZ88" s="45"/>
      <c r="TLA88" s="45"/>
      <c r="TLB88" s="45"/>
      <c r="TLC88" s="45"/>
      <c r="TLD88" s="45"/>
      <c r="TLE88" s="45"/>
      <c r="TLF88" s="45"/>
      <c r="TLG88" s="45"/>
      <c r="TLH88" s="45"/>
      <c r="TLI88" s="45"/>
      <c r="TLJ88" s="45"/>
      <c r="TLK88" s="45"/>
      <c r="TLL88" s="45"/>
      <c r="TLM88" s="45"/>
      <c r="TLN88" s="45"/>
      <c r="TLO88" s="45"/>
      <c r="TLP88" s="45"/>
      <c r="TLQ88" s="45"/>
      <c r="TLR88" s="45"/>
      <c r="TLS88" s="45"/>
      <c r="TLT88" s="45"/>
      <c r="TLU88" s="45"/>
      <c r="TLV88" s="45"/>
      <c r="TLW88" s="45"/>
      <c r="TLX88" s="45"/>
      <c r="TLY88" s="45"/>
      <c r="TLZ88" s="45"/>
      <c r="TMA88" s="45"/>
      <c r="TMB88" s="45"/>
      <c r="TMC88" s="45"/>
      <c r="TMD88" s="45"/>
      <c r="TME88" s="45"/>
      <c r="TMF88" s="45"/>
      <c r="TMG88" s="45"/>
      <c r="TMH88" s="45"/>
      <c r="TMI88" s="45"/>
      <c r="TMJ88" s="45"/>
      <c r="TMK88" s="45"/>
      <c r="TML88" s="45"/>
      <c r="TMM88" s="45"/>
      <c r="TMN88" s="45"/>
      <c r="TMO88" s="45"/>
      <c r="TMP88" s="45"/>
      <c r="TMQ88" s="45"/>
      <c r="TMR88" s="45"/>
      <c r="TMS88" s="45"/>
      <c r="TMT88" s="45"/>
      <c r="TMU88" s="45"/>
      <c r="TMV88" s="45"/>
      <c r="TMW88" s="45"/>
      <c r="TMX88" s="45"/>
      <c r="TMY88" s="45"/>
      <c r="TMZ88" s="45"/>
      <c r="TNA88" s="45"/>
      <c r="TNB88" s="45"/>
      <c r="TNC88" s="45"/>
      <c r="TND88" s="45"/>
      <c r="TNE88" s="45"/>
      <c r="TNF88" s="45"/>
      <c r="TNG88" s="45"/>
      <c r="TNH88" s="45"/>
      <c r="TNI88" s="45"/>
      <c r="TNJ88" s="45"/>
      <c r="TNK88" s="45"/>
      <c r="TNL88" s="45"/>
      <c r="TNM88" s="45"/>
      <c r="TNN88" s="45"/>
      <c r="TNO88" s="45"/>
      <c r="TNP88" s="45"/>
      <c r="TNQ88" s="45"/>
      <c r="TNR88" s="45"/>
      <c r="TNS88" s="45"/>
      <c r="TNT88" s="45"/>
      <c r="TNU88" s="45"/>
      <c r="TNV88" s="45"/>
      <c r="TNW88" s="45"/>
      <c r="TNX88" s="45"/>
      <c r="TNY88" s="45"/>
      <c r="TNZ88" s="45"/>
      <c r="TOA88" s="45"/>
      <c r="TOB88" s="45"/>
      <c r="TOC88" s="45"/>
      <c r="TOD88" s="45"/>
      <c r="TOE88" s="45"/>
      <c r="TOF88" s="45"/>
      <c r="TOG88" s="45"/>
      <c r="TOH88" s="45"/>
      <c r="TOI88" s="45"/>
      <c r="TOJ88" s="45"/>
      <c r="TOK88" s="45"/>
      <c r="TOL88" s="45"/>
      <c r="TOM88" s="45"/>
      <c r="TON88" s="45"/>
      <c r="TOO88" s="45"/>
      <c r="TOP88" s="45"/>
      <c r="TOQ88" s="45"/>
      <c r="TOR88" s="45"/>
      <c r="TOS88" s="45"/>
      <c r="TOT88" s="45"/>
      <c r="TOU88" s="45"/>
      <c r="TOV88" s="45"/>
      <c r="TOW88" s="45"/>
      <c r="TOX88" s="45"/>
      <c r="TOY88" s="45"/>
      <c r="TOZ88" s="45"/>
      <c r="TPA88" s="45"/>
      <c r="TPB88" s="45"/>
      <c r="TPC88" s="45"/>
      <c r="TPD88" s="45"/>
      <c r="TPE88" s="45"/>
      <c r="TPF88" s="45"/>
      <c r="TPG88" s="45"/>
      <c r="TPH88" s="45"/>
      <c r="TPI88" s="45"/>
      <c r="TPJ88" s="45"/>
      <c r="TPK88" s="45"/>
      <c r="TPL88" s="45"/>
      <c r="TPM88" s="45"/>
      <c r="TPN88" s="45"/>
      <c r="TPO88" s="45"/>
      <c r="TPP88" s="45"/>
      <c r="TPQ88" s="45"/>
      <c r="TPR88" s="45"/>
      <c r="TPS88" s="45"/>
      <c r="TPT88" s="45"/>
      <c r="TPU88" s="45"/>
      <c r="TPV88" s="45"/>
      <c r="TPW88" s="45"/>
      <c r="TPX88" s="45"/>
      <c r="TPY88" s="45"/>
      <c r="TPZ88" s="45"/>
      <c r="TQA88" s="45"/>
      <c r="TQB88" s="45"/>
      <c r="TQC88" s="45"/>
      <c r="TQD88" s="45"/>
      <c r="TQE88" s="45"/>
      <c r="TQF88" s="45"/>
      <c r="TQG88" s="45"/>
      <c r="TQH88" s="45"/>
      <c r="TQI88" s="45"/>
      <c r="TQJ88" s="45"/>
      <c r="TQK88" s="45"/>
      <c r="TQL88" s="45"/>
      <c r="TQM88" s="45"/>
      <c r="TQN88" s="45"/>
      <c r="TQO88" s="45"/>
      <c r="TQP88" s="45"/>
      <c r="TQQ88" s="45"/>
      <c r="TQR88" s="45"/>
      <c r="TQS88" s="45"/>
      <c r="TQT88" s="45"/>
      <c r="TQU88" s="45"/>
      <c r="TQV88" s="45"/>
      <c r="TQW88" s="45"/>
      <c r="TQX88" s="45"/>
      <c r="TQY88" s="45"/>
      <c r="TQZ88" s="45"/>
      <c r="TRA88" s="45"/>
      <c r="TRB88" s="45"/>
      <c r="TRC88" s="45"/>
      <c r="TRD88" s="45"/>
      <c r="TRE88" s="45"/>
      <c r="TRF88" s="45"/>
      <c r="TRG88" s="45"/>
      <c r="TRH88" s="45"/>
      <c r="TRI88" s="45"/>
      <c r="TRJ88" s="45"/>
      <c r="TRK88" s="45"/>
      <c r="TRL88" s="45"/>
      <c r="TRM88" s="45"/>
      <c r="TRN88" s="45"/>
      <c r="TRO88" s="45"/>
      <c r="TRP88" s="45"/>
      <c r="TRQ88" s="45"/>
      <c r="TRR88" s="45"/>
      <c r="TRS88" s="45"/>
      <c r="TRT88" s="45"/>
      <c r="TRU88" s="45"/>
      <c r="TRV88" s="45"/>
      <c r="TRW88" s="45"/>
      <c r="TRX88" s="45"/>
      <c r="TRY88" s="45"/>
      <c r="TRZ88" s="45"/>
      <c r="TSA88" s="45"/>
      <c r="TSB88" s="45"/>
      <c r="TSC88" s="45"/>
      <c r="TSD88" s="45"/>
      <c r="TSE88" s="45"/>
      <c r="TSF88" s="45"/>
      <c r="TSG88" s="45"/>
      <c r="TSH88" s="45"/>
      <c r="TSI88" s="45"/>
      <c r="TSJ88" s="45"/>
      <c r="TSK88" s="45"/>
      <c r="TSL88" s="45"/>
      <c r="TSM88" s="45"/>
      <c r="TSN88" s="45"/>
      <c r="TSO88" s="45"/>
      <c r="TSP88" s="45"/>
      <c r="TSQ88" s="45"/>
      <c r="TSR88" s="45"/>
      <c r="TSS88" s="45"/>
      <c r="TST88" s="45"/>
      <c r="TSU88" s="45"/>
      <c r="TSV88" s="45"/>
      <c r="TSW88" s="45"/>
      <c r="TSX88" s="45"/>
      <c r="TSY88" s="45"/>
      <c r="TSZ88" s="45"/>
      <c r="TTA88" s="45"/>
      <c r="TTB88" s="45"/>
      <c r="TTC88" s="45"/>
      <c r="TTD88" s="45"/>
      <c r="TTE88" s="45"/>
      <c r="TTF88" s="45"/>
      <c r="TTG88" s="45"/>
      <c r="TTH88" s="45"/>
      <c r="TTI88" s="45"/>
      <c r="TTJ88" s="45"/>
      <c r="TTK88" s="45"/>
      <c r="TTL88" s="45"/>
      <c r="TTM88" s="45"/>
      <c r="TTN88" s="45"/>
      <c r="TTO88" s="45"/>
      <c r="TTP88" s="45"/>
      <c r="TTQ88" s="45"/>
      <c r="TTR88" s="45"/>
      <c r="TTS88" s="45"/>
      <c r="TTT88" s="45"/>
      <c r="TTU88" s="45"/>
      <c r="TTV88" s="45"/>
      <c r="TTW88" s="45"/>
      <c r="TTX88" s="45"/>
      <c r="TTY88" s="45"/>
      <c r="TTZ88" s="45"/>
      <c r="TUA88" s="45"/>
      <c r="TUB88" s="45"/>
      <c r="TUC88" s="45"/>
      <c r="TUD88" s="45"/>
      <c r="TUE88" s="45"/>
      <c r="TUF88" s="45"/>
      <c r="TUG88" s="45"/>
      <c r="TUH88" s="45"/>
      <c r="TUI88" s="45"/>
      <c r="TUJ88" s="45"/>
      <c r="TUK88" s="45"/>
      <c r="TUL88" s="45"/>
      <c r="TUM88" s="45"/>
      <c r="TUN88" s="45"/>
      <c r="TUO88" s="45"/>
      <c r="TUP88" s="45"/>
      <c r="TUQ88" s="45"/>
      <c r="TUR88" s="45"/>
      <c r="TUS88" s="45"/>
      <c r="TUT88" s="45"/>
      <c r="TUU88" s="45"/>
      <c r="TUV88" s="45"/>
      <c r="TUW88" s="45"/>
      <c r="TUX88" s="45"/>
      <c r="TUY88" s="45"/>
      <c r="TUZ88" s="45"/>
      <c r="TVA88" s="45"/>
      <c r="TVB88" s="45"/>
      <c r="TVC88" s="45"/>
      <c r="TVD88" s="45"/>
      <c r="TVE88" s="45"/>
      <c r="TVF88" s="45"/>
      <c r="TVG88" s="45"/>
      <c r="TVH88" s="45"/>
      <c r="TVI88" s="45"/>
      <c r="TVJ88" s="45"/>
      <c r="TVK88" s="45"/>
      <c r="TVL88" s="45"/>
      <c r="TVM88" s="45"/>
      <c r="TVN88" s="45"/>
      <c r="TVO88" s="45"/>
      <c r="TVP88" s="45"/>
      <c r="TVQ88" s="45"/>
      <c r="TVR88" s="45"/>
      <c r="TVS88" s="45"/>
      <c r="TVT88" s="45"/>
      <c r="TVU88" s="45"/>
      <c r="TVV88" s="45"/>
      <c r="TVW88" s="45"/>
      <c r="TVX88" s="45"/>
      <c r="TVY88" s="45"/>
      <c r="TVZ88" s="45"/>
      <c r="TWA88" s="45"/>
      <c r="TWB88" s="45"/>
      <c r="TWC88" s="45"/>
      <c r="TWD88" s="45"/>
      <c r="TWE88" s="45"/>
      <c r="TWF88" s="45"/>
      <c r="TWG88" s="45"/>
      <c r="TWH88" s="45"/>
      <c r="TWI88" s="45"/>
      <c r="TWJ88" s="45"/>
      <c r="TWK88" s="45"/>
      <c r="TWL88" s="45"/>
      <c r="TWM88" s="45"/>
      <c r="TWN88" s="45"/>
      <c r="TWO88" s="45"/>
      <c r="TWP88" s="45"/>
      <c r="TWQ88" s="45"/>
      <c r="TWR88" s="45"/>
      <c r="TWS88" s="45"/>
      <c r="TWT88" s="45"/>
      <c r="TWU88" s="45"/>
      <c r="TWV88" s="45"/>
      <c r="TWW88" s="45"/>
      <c r="TWX88" s="45"/>
      <c r="TWY88" s="45"/>
      <c r="TWZ88" s="45"/>
      <c r="TXA88" s="45"/>
      <c r="TXB88" s="45"/>
      <c r="TXC88" s="45"/>
      <c r="TXD88" s="45"/>
      <c r="TXE88" s="45"/>
      <c r="TXF88" s="45"/>
      <c r="TXG88" s="45"/>
      <c r="TXH88" s="45"/>
      <c r="TXI88" s="45"/>
      <c r="TXJ88" s="45"/>
      <c r="TXK88" s="45"/>
      <c r="TXL88" s="45"/>
      <c r="TXM88" s="45"/>
      <c r="TXN88" s="45"/>
      <c r="TXO88" s="45"/>
      <c r="TXP88" s="45"/>
      <c r="TXQ88" s="45"/>
      <c r="TXR88" s="45"/>
      <c r="TXS88" s="45"/>
      <c r="TXT88" s="45"/>
      <c r="TXU88" s="45"/>
      <c r="TXV88" s="45"/>
      <c r="TXW88" s="45"/>
      <c r="TXX88" s="45"/>
      <c r="TXY88" s="45"/>
      <c r="TXZ88" s="45"/>
      <c r="TYA88" s="45"/>
      <c r="TYB88" s="45"/>
      <c r="TYC88" s="45"/>
      <c r="TYD88" s="45"/>
      <c r="TYE88" s="45"/>
      <c r="TYF88" s="45"/>
      <c r="TYG88" s="45"/>
      <c r="TYH88" s="45"/>
      <c r="TYI88" s="45"/>
      <c r="TYJ88" s="45"/>
      <c r="TYK88" s="45"/>
      <c r="TYL88" s="45"/>
      <c r="TYM88" s="45"/>
      <c r="TYN88" s="45"/>
      <c r="TYO88" s="45"/>
      <c r="TYP88" s="45"/>
      <c r="TYQ88" s="45"/>
      <c r="TYR88" s="45"/>
      <c r="TYS88" s="45"/>
      <c r="TYT88" s="45"/>
      <c r="TYU88" s="45"/>
      <c r="TYV88" s="45"/>
      <c r="TYW88" s="45"/>
      <c r="TYX88" s="45"/>
      <c r="TYY88" s="45"/>
      <c r="TYZ88" s="45"/>
      <c r="TZA88" s="45"/>
      <c r="TZB88" s="45"/>
      <c r="TZC88" s="45"/>
      <c r="TZD88" s="45"/>
      <c r="TZE88" s="45"/>
      <c r="TZF88" s="45"/>
      <c r="TZG88" s="45"/>
      <c r="TZH88" s="45"/>
      <c r="TZI88" s="45"/>
      <c r="TZJ88" s="45"/>
      <c r="TZK88" s="45"/>
      <c r="TZL88" s="45"/>
      <c r="TZM88" s="45"/>
      <c r="TZN88" s="45"/>
      <c r="TZO88" s="45"/>
      <c r="TZP88" s="45"/>
      <c r="TZQ88" s="45"/>
      <c r="TZR88" s="45"/>
      <c r="TZS88" s="45"/>
      <c r="TZT88" s="45"/>
      <c r="TZU88" s="45"/>
      <c r="TZV88" s="45"/>
      <c r="TZW88" s="45"/>
      <c r="TZX88" s="45"/>
      <c r="TZY88" s="45"/>
      <c r="TZZ88" s="45"/>
      <c r="UAA88" s="45"/>
      <c r="UAB88" s="45"/>
      <c r="UAC88" s="45"/>
      <c r="UAD88" s="45"/>
      <c r="UAE88" s="45"/>
      <c r="UAF88" s="45"/>
      <c r="UAG88" s="45"/>
      <c r="UAH88" s="45"/>
      <c r="UAI88" s="45"/>
      <c r="UAJ88" s="45"/>
      <c r="UAK88" s="45"/>
      <c r="UAL88" s="45"/>
      <c r="UAM88" s="45"/>
      <c r="UAN88" s="45"/>
      <c r="UAO88" s="45"/>
      <c r="UAP88" s="45"/>
      <c r="UAQ88" s="45"/>
      <c r="UAR88" s="45"/>
      <c r="UAS88" s="45"/>
      <c r="UAT88" s="45"/>
      <c r="UAU88" s="45"/>
      <c r="UAV88" s="45"/>
      <c r="UAW88" s="45"/>
      <c r="UAX88" s="45"/>
      <c r="UAY88" s="45"/>
      <c r="UAZ88" s="45"/>
      <c r="UBA88" s="45"/>
      <c r="UBB88" s="45"/>
      <c r="UBC88" s="45"/>
      <c r="UBD88" s="45"/>
      <c r="UBE88" s="45"/>
      <c r="UBF88" s="45"/>
      <c r="UBG88" s="45"/>
      <c r="UBH88" s="45"/>
      <c r="UBI88" s="45"/>
      <c r="UBJ88" s="45"/>
      <c r="UBK88" s="45"/>
      <c r="UBL88" s="45"/>
      <c r="UBM88" s="45"/>
      <c r="UBN88" s="45"/>
      <c r="UBO88" s="45"/>
      <c r="UBP88" s="45"/>
      <c r="UBQ88" s="45"/>
      <c r="UBR88" s="45"/>
      <c r="UBS88" s="45"/>
      <c r="UBT88" s="45"/>
      <c r="UBU88" s="45"/>
      <c r="UBV88" s="45"/>
      <c r="UBW88" s="45"/>
      <c r="UBX88" s="45"/>
      <c r="UBY88" s="45"/>
      <c r="UBZ88" s="45"/>
      <c r="UCA88" s="45"/>
      <c r="UCB88" s="45"/>
      <c r="UCC88" s="45"/>
      <c r="UCD88" s="45"/>
      <c r="UCE88" s="45"/>
      <c r="UCF88" s="45"/>
      <c r="UCG88" s="45"/>
      <c r="UCH88" s="45"/>
      <c r="UCI88" s="45"/>
      <c r="UCJ88" s="45"/>
      <c r="UCK88" s="45"/>
      <c r="UCL88" s="45"/>
      <c r="UCM88" s="45"/>
      <c r="UCN88" s="45"/>
      <c r="UCO88" s="45"/>
      <c r="UCP88" s="45"/>
      <c r="UCQ88" s="45"/>
      <c r="UCR88" s="45"/>
      <c r="UCS88" s="45"/>
      <c r="UCT88" s="45"/>
      <c r="UCU88" s="45"/>
      <c r="UCV88" s="45"/>
      <c r="UCW88" s="45"/>
      <c r="UCX88" s="45"/>
      <c r="UCY88" s="45"/>
      <c r="UCZ88" s="45"/>
      <c r="UDA88" s="45"/>
      <c r="UDB88" s="45"/>
      <c r="UDC88" s="45"/>
      <c r="UDD88" s="45"/>
      <c r="UDE88" s="45"/>
      <c r="UDF88" s="45"/>
      <c r="UDG88" s="45"/>
      <c r="UDH88" s="45"/>
      <c r="UDI88" s="45"/>
      <c r="UDJ88" s="45"/>
      <c r="UDK88" s="45"/>
      <c r="UDL88" s="45"/>
      <c r="UDM88" s="45"/>
      <c r="UDN88" s="45"/>
      <c r="UDO88" s="45"/>
      <c r="UDP88" s="45"/>
      <c r="UDQ88" s="45"/>
      <c r="UDR88" s="45"/>
      <c r="UDS88" s="45"/>
      <c r="UDT88" s="45"/>
      <c r="UDU88" s="45"/>
      <c r="UDV88" s="45"/>
      <c r="UDW88" s="45"/>
      <c r="UDX88" s="45"/>
      <c r="UDY88" s="45"/>
      <c r="UDZ88" s="45"/>
      <c r="UEA88" s="45"/>
      <c r="UEB88" s="45"/>
      <c r="UEC88" s="45"/>
      <c r="UED88" s="45"/>
      <c r="UEE88" s="45"/>
      <c r="UEF88" s="45"/>
      <c r="UEG88" s="45"/>
      <c r="UEH88" s="45"/>
      <c r="UEI88" s="45"/>
      <c r="UEJ88" s="45"/>
      <c r="UEK88" s="45"/>
      <c r="UEL88" s="45"/>
      <c r="UEM88" s="45"/>
      <c r="UEN88" s="45"/>
      <c r="UEO88" s="45"/>
      <c r="UEP88" s="45"/>
      <c r="UEQ88" s="45"/>
      <c r="UER88" s="45"/>
      <c r="UES88" s="45"/>
      <c r="UET88" s="45"/>
      <c r="UEU88" s="45"/>
      <c r="UEV88" s="45"/>
      <c r="UEW88" s="45"/>
      <c r="UEX88" s="45"/>
      <c r="UEY88" s="45"/>
      <c r="UEZ88" s="45"/>
      <c r="UFA88" s="45"/>
      <c r="UFB88" s="45"/>
      <c r="UFC88" s="45"/>
      <c r="UFD88" s="45"/>
      <c r="UFE88" s="45"/>
      <c r="UFF88" s="45"/>
      <c r="UFG88" s="45"/>
      <c r="UFH88" s="45"/>
      <c r="UFI88" s="45"/>
      <c r="UFJ88" s="45"/>
      <c r="UFK88" s="45"/>
      <c r="UFL88" s="45"/>
      <c r="UFM88" s="45"/>
      <c r="UFN88" s="45"/>
      <c r="UFO88" s="45"/>
      <c r="UFP88" s="45"/>
      <c r="UFQ88" s="45"/>
      <c r="UFR88" s="45"/>
      <c r="UFS88" s="45"/>
      <c r="UFT88" s="45"/>
      <c r="UFU88" s="45"/>
      <c r="UFV88" s="45"/>
      <c r="UFW88" s="45"/>
      <c r="UFX88" s="45"/>
      <c r="UFY88" s="45"/>
      <c r="UFZ88" s="45"/>
      <c r="UGA88" s="45"/>
      <c r="UGB88" s="45"/>
      <c r="UGC88" s="45"/>
      <c r="UGD88" s="45"/>
      <c r="UGE88" s="45"/>
      <c r="UGF88" s="45"/>
      <c r="UGG88" s="45"/>
      <c r="UGH88" s="45"/>
      <c r="UGI88" s="45"/>
      <c r="UGJ88" s="45"/>
      <c r="UGK88" s="45"/>
      <c r="UGL88" s="45"/>
      <c r="UGM88" s="45"/>
      <c r="UGN88" s="45"/>
      <c r="UGO88" s="45"/>
      <c r="UGP88" s="45"/>
      <c r="UGQ88" s="45"/>
      <c r="UGR88" s="45"/>
      <c r="UGS88" s="45"/>
      <c r="UGT88" s="45"/>
      <c r="UGU88" s="45"/>
      <c r="UGV88" s="45"/>
      <c r="UGW88" s="45"/>
      <c r="UGX88" s="45"/>
      <c r="UGY88" s="45"/>
      <c r="UGZ88" s="45"/>
      <c r="UHA88" s="45"/>
      <c r="UHB88" s="45"/>
      <c r="UHC88" s="45"/>
      <c r="UHD88" s="45"/>
      <c r="UHE88" s="45"/>
      <c r="UHF88" s="45"/>
      <c r="UHG88" s="45"/>
      <c r="UHH88" s="45"/>
      <c r="UHI88" s="45"/>
      <c r="UHJ88" s="45"/>
      <c r="UHK88" s="45"/>
      <c r="UHL88" s="45"/>
      <c r="UHM88" s="45"/>
      <c r="UHN88" s="45"/>
      <c r="UHO88" s="45"/>
      <c r="UHP88" s="45"/>
      <c r="UHQ88" s="45"/>
      <c r="UHR88" s="45"/>
      <c r="UHS88" s="45"/>
      <c r="UHT88" s="45"/>
      <c r="UHU88" s="45"/>
      <c r="UHV88" s="45"/>
      <c r="UHW88" s="45"/>
      <c r="UHX88" s="45"/>
      <c r="UHY88" s="45"/>
      <c r="UHZ88" s="45"/>
      <c r="UIA88" s="45"/>
      <c r="UIB88" s="45"/>
      <c r="UIC88" s="45"/>
      <c r="UID88" s="45"/>
      <c r="UIE88" s="45"/>
      <c r="UIF88" s="45"/>
      <c r="UIG88" s="45"/>
      <c r="UIH88" s="45"/>
      <c r="UII88" s="45"/>
      <c r="UIJ88" s="45"/>
      <c r="UIK88" s="45"/>
      <c r="UIL88" s="45"/>
      <c r="UIM88" s="45"/>
      <c r="UIN88" s="45"/>
      <c r="UIO88" s="45"/>
      <c r="UIP88" s="45"/>
      <c r="UIQ88" s="45"/>
      <c r="UIR88" s="45"/>
      <c r="UIS88" s="45"/>
      <c r="UIT88" s="45"/>
      <c r="UIU88" s="45"/>
      <c r="UIV88" s="45"/>
      <c r="UIW88" s="45"/>
      <c r="UIX88" s="45"/>
      <c r="UIY88" s="45"/>
      <c r="UIZ88" s="45"/>
      <c r="UJA88" s="45"/>
      <c r="UJB88" s="45"/>
      <c r="UJC88" s="45"/>
      <c r="UJD88" s="45"/>
      <c r="UJE88" s="45"/>
      <c r="UJF88" s="45"/>
      <c r="UJG88" s="45"/>
      <c r="UJH88" s="45"/>
      <c r="UJI88" s="45"/>
      <c r="UJJ88" s="45"/>
      <c r="UJK88" s="45"/>
      <c r="UJL88" s="45"/>
      <c r="UJM88" s="45"/>
      <c r="UJN88" s="45"/>
      <c r="UJO88" s="45"/>
      <c r="UJP88" s="45"/>
      <c r="UJQ88" s="45"/>
      <c r="UJR88" s="45"/>
      <c r="UJS88" s="45"/>
      <c r="UJT88" s="45"/>
      <c r="UJU88" s="45"/>
      <c r="UJV88" s="45"/>
      <c r="UJW88" s="45"/>
      <c r="UJX88" s="45"/>
      <c r="UJY88" s="45"/>
      <c r="UJZ88" s="45"/>
      <c r="UKA88" s="45"/>
      <c r="UKB88" s="45"/>
      <c r="UKC88" s="45"/>
      <c r="UKD88" s="45"/>
      <c r="UKE88" s="45"/>
      <c r="UKF88" s="45"/>
      <c r="UKG88" s="45"/>
      <c r="UKH88" s="45"/>
      <c r="UKI88" s="45"/>
      <c r="UKJ88" s="45"/>
      <c r="UKK88" s="45"/>
      <c r="UKL88" s="45"/>
      <c r="UKM88" s="45"/>
      <c r="UKN88" s="45"/>
      <c r="UKO88" s="45"/>
      <c r="UKP88" s="45"/>
      <c r="UKQ88" s="45"/>
      <c r="UKR88" s="45"/>
      <c r="UKS88" s="45"/>
      <c r="UKT88" s="45"/>
      <c r="UKU88" s="45"/>
      <c r="UKV88" s="45"/>
      <c r="UKW88" s="45"/>
      <c r="UKX88" s="45"/>
      <c r="UKY88" s="45"/>
      <c r="UKZ88" s="45"/>
      <c r="ULA88" s="45"/>
      <c r="ULB88" s="45"/>
      <c r="ULC88" s="45"/>
      <c r="ULD88" s="45"/>
      <c r="ULE88" s="45"/>
      <c r="ULF88" s="45"/>
      <c r="ULG88" s="45"/>
      <c r="ULH88" s="45"/>
      <c r="ULI88" s="45"/>
      <c r="ULJ88" s="45"/>
      <c r="ULK88" s="45"/>
      <c r="ULL88" s="45"/>
      <c r="ULM88" s="45"/>
      <c r="ULN88" s="45"/>
      <c r="ULO88" s="45"/>
      <c r="ULP88" s="45"/>
      <c r="ULQ88" s="45"/>
      <c r="ULR88" s="45"/>
      <c r="ULS88" s="45"/>
      <c r="ULT88" s="45"/>
      <c r="ULU88" s="45"/>
      <c r="ULV88" s="45"/>
      <c r="ULW88" s="45"/>
      <c r="ULX88" s="45"/>
      <c r="ULY88" s="45"/>
      <c r="ULZ88" s="45"/>
      <c r="UMA88" s="45"/>
      <c r="UMB88" s="45"/>
      <c r="UMC88" s="45"/>
      <c r="UMD88" s="45"/>
      <c r="UME88" s="45"/>
      <c r="UMF88" s="45"/>
      <c r="UMG88" s="45"/>
      <c r="UMH88" s="45"/>
      <c r="UMI88" s="45"/>
      <c r="UMJ88" s="45"/>
      <c r="UMK88" s="45"/>
      <c r="UML88" s="45"/>
      <c r="UMM88" s="45"/>
      <c r="UMN88" s="45"/>
      <c r="UMO88" s="45"/>
      <c r="UMP88" s="45"/>
      <c r="UMQ88" s="45"/>
      <c r="UMR88" s="45"/>
      <c r="UMS88" s="45"/>
      <c r="UMT88" s="45"/>
      <c r="UMU88" s="45"/>
      <c r="UMV88" s="45"/>
      <c r="UMW88" s="45"/>
      <c r="UMX88" s="45"/>
      <c r="UMY88" s="45"/>
      <c r="UMZ88" s="45"/>
      <c r="UNA88" s="45"/>
      <c r="UNB88" s="45"/>
      <c r="UNC88" s="45"/>
      <c r="UND88" s="45"/>
      <c r="UNE88" s="45"/>
      <c r="UNF88" s="45"/>
      <c r="UNG88" s="45"/>
      <c r="UNH88" s="45"/>
      <c r="UNI88" s="45"/>
      <c r="UNJ88" s="45"/>
      <c r="UNK88" s="45"/>
      <c r="UNL88" s="45"/>
      <c r="UNM88" s="45"/>
      <c r="UNN88" s="45"/>
      <c r="UNO88" s="45"/>
      <c r="UNP88" s="45"/>
      <c r="UNQ88" s="45"/>
      <c r="UNR88" s="45"/>
      <c r="UNS88" s="45"/>
      <c r="UNT88" s="45"/>
      <c r="UNU88" s="45"/>
      <c r="UNV88" s="45"/>
      <c r="UNW88" s="45"/>
      <c r="UNX88" s="45"/>
      <c r="UNY88" s="45"/>
      <c r="UNZ88" s="45"/>
      <c r="UOA88" s="45"/>
      <c r="UOB88" s="45"/>
      <c r="UOC88" s="45"/>
      <c r="UOD88" s="45"/>
      <c r="UOE88" s="45"/>
      <c r="UOF88" s="45"/>
      <c r="UOG88" s="45"/>
      <c r="UOH88" s="45"/>
      <c r="UOI88" s="45"/>
      <c r="UOJ88" s="45"/>
      <c r="UOK88" s="45"/>
      <c r="UOL88" s="45"/>
      <c r="UOM88" s="45"/>
      <c r="UON88" s="45"/>
      <c r="UOO88" s="45"/>
      <c r="UOP88" s="45"/>
      <c r="UOQ88" s="45"/>
      <c r="UOR88" s="45"/>
      <c r="UOS88" s="45"/>
      <c r="UOT88" s="45"/>
      <c r="UOU88" s="45"/>
      <c r="UOV88" s="45"/>
      <c r="UOW88" s="45"/>
      <c r="UOX88" s="45"/>
      <c r="UOY88" s="45"/>
      <c r="UOZ88" s="45"/>
      <c r="UPA88" s="45"/>
      <c r="UPB88" s="45"/>
      <c r="UPC88" s="45"/>
      <c r="UPD88" s="45"/>
      <c r="UPE88" s="45"/>
      <c r="UPF88" s="45"/>
      <c r="UPG88" s="45"/>
      <c r="UPH88" s="45"/>
      <c r="UPI88" s="45"/>
      <c r="UPJ88" s="45"/>
      <c r="UPK88" s="45"/>
      <c r="UPL88" s="45"/>
      <c r="UPM88" s="45"/>
      <c r="UPN88" s="45"/>
      <c r="UPO88" s="45"/>
      <c r="UPP88" s="45"/>
      <c r="UPQ88" s="45"/>
      <c r="UPR88" s="45"/>
      <c r="UPS88" s="45"/>
      <c r="UPT88" s="45"/>
      <c r="UPU88" s="45"/>
      <c r="UPV88" s="45"/>
      <c r="UPW88" s="45"/>
      <c r="UPX88" s="45"/>
      <c r="UPY88" s="45"/>
      <c r="UPZ88" s="45"/>
      <c r="UQA88" s="45"/>
      <c r="UQB88" s="45"/>
      <c r="UQC88" s="45"/>
      <c r="UQD88" s="45"/>
      <c r="UQE88" s="45"/>
      <c r="UQF88" s="45"/>
      <c r="UQG88" s="45"/>
      <c r="UQH88" s="45"/>
      <c r="UQI88" s="45"/>
      <c r="UQJ88" s="45"/>
      <c r="UQK88" s="45"/>
      <c r="UQL88" s="45"/>
      <c r="UQM88" s="45"/>
      <c r="UQN88" s="45"/>
      <c r="UQO88" s="45"/>
      <c r="UQP88" s="45"/>
      <c r="UQQ88" s="45"/>
      <c r="UQR88" s="45"/>
      <c r="UQS88" s="45"/>
      <c r="UQT88" s="45"/>
      <c r="UQU88" s="45"/>
      <c r="UQV88" s="45"/>
      <c r="UQW88" s="45"/>
      <c r="UQX88" s="45"/>
      <c r="UQY88" s="45"/>
      <c r="UQZ88" s="45"/>
      <c r="URA88" s="45"/>
      <c r="URB88" s="45"/>
      <c r="URC88" s="45"/>
      <c r="URD88" s="45"/>
      <c r="URE88" s="45"/>
      <c r="URF88" s="45"/>
      <c r="URG88" s="45"/>
      <c r="URH88" s="45"/>
      <c r="URI88" s="45"/>
      <c r="URJ88" s="45"/>
      <c r="URK88" s="45"/>
      <c r="URL88" s="45"/>
      <c r="URM88" s="45"/>
      <c r="URN88" s="45"/>
      <c r="URO88" s="45"/>
      <c r="URP88" s="45"/>
      <c r="URQ88" s="45"/>
      <c r="URR88" s="45"/>
      <c r="URS88" s="45"/>
      <c r="URT88" s="45"/>
      <c r="URU88" s="45"/>
      <c r="URV88" s="45"/>
      <c r="URW88" s="45"/>
      <c r="URX88" s="45"/>
      <c r="URY88" s="45"/>
      <c r="URZ88" s="45"/>
      <c r="USA88" s="45"/>
      <c r="USB88" s="45"/>
      <c r="USC88" s="45"/>
      <c r="USD88" s="45"/>
      <c r="USE88" s="45"/>
      <c r="USF88" s="45"/>
      <c r="USG88" s="45"/>
      <c r="USH88" s="45"/>
      <c r="USI88" s="45"/>
      <c r="USJ88" s="45"/>
      <c r="USK88" s="45"/>
      <c r="USL88" s="45"/>
      <c r="USM88" s="45"/>
      <c r="USN88" s="45"/>
      <c r="USO88" s="45"/>
      <c r="USP88" s="45"/>
      <c r="USQ88" s="45"/>
      <c r="USR88" s="45"/>
      <c r="USS88" s="45"/>
      <c r="UST88" s="45"/>
      <c r="USU88" s="45"/>
      <c r="USV88" s="45"/>
      <c r="USW88" s="45"/>
      <c r="USX88" s="45"/>
      <c r="USY88" s="45"/>
      <c r="USZ88" s="45"/>
      <c r="UTA88" s="45"/>
      <c r="UTB88" s="45"/>
      <c r="UTC88" s="45"/>
      <c r="UTD88" s="45"/>
      <c r="UTE88" s="45"/>
      <c r="UTF88" s="45"/>
      <c r="UTG88" s="45"/>
      <c r="UTH88" s="45"/>
      <c r="UTI88" s="45"/>
      <c r="UTJ88" s="45"/>
      <c r="UTK88" s="45"/>
      <c r="UTL88" s="45"/>
      <c r="UTM88" s="45"/>
      <c r="UTN88" s="45"/>
      <c r="UTO88" s="45"/>
      <c r="UTP88" s="45"/>
      <c r="UTQ88" s="45"/>
      <c r="UTR88" s="45"/>
      <c r="UTS88" s="45"/>
      <c r="UTT88" s="45"/>
      <c r="UTU88" s="45"/>
      <c r="UTV88" s="45"/>
      <c r="UTW88" s="45"/>
      <c r="UTX88" s="45"/>
      <c r="UTY88" s="45"/>
      <c r="UTZ88" s="45"/>
      <c r="UUA88" s="45"/>
      <c r="UUB88" s="45"/>
      <c r="UUC88" s="45"/>
      <c r="UUD88" s="45"/>
      <c r="UUE88" s="45"/>
      <c r="UUF88" s="45"/>
      <c r="UUG88" s="45"/>
      <c r="UUH88" s="45"/>
      <c r="UUI88" s="45"/>
      <c r="UUJ88" s="45"/>
      <c r="UUK88" s="45"/>
      <c r="UUL88" s="45"/>
      <c r="UUM88" s="45"/>
      <c r="UUN88" s="45"/>
      <c r="UUO88" s="45"/>
      <c r="UUP88" s="45"/>
      <c r="UUQ88" s="45"/>
      <c r="UUR88" s="45"/>
      <c r="UUS88" s="45"/>
      <c r="UUT88" s="45"/>
      <c r="UUU88" s="45"/>
      <c r="UUV88" s="45"/>
      <c r="UUW88" s="45"/>
      <c r="UUX88" s="45"/>
      <c r="UUY88" s="45"/>
      <c r="UUZ88" s="45"/>
      <c r="UVA88" s="45"/>
      <c r="UVB88" s="45"/>
      <c r="UVC88" s="45"/>
      <c r="UVD88" s="45"/>
      <c r="UVE88" s="45"/>
      <c r="UVF88" s="45"/>
      <c r="UVG88" s="45"/>
      <c r="UVH88" s="45"/>
      <c r="UVI88" s="45"/>
      <c r="UVJ88" s="45"/>
      <c r="UVK88" s="45"/>
      <c r="UVL88" s="45"/>
      <c r="UVM88" s="45"/>
      <c r="UVN88" s="45"/>
      <c r="UVO88" s="45"/>
      <c r="UVP88" s="45"/>
      <c r="UVQ88" s="45"/>
      <c r="UVR88" s="45"/>
      <c r="UVS88" s="45"/>
      <c r="UVT88" s="45"/>
      <c r="UVU88" s="45"/>
      <c r="UVV88" s="45"/>
      <c r="UVW88" s="45"/>
      <c r="UVX88" s="45"/>
      <c r="UVY88" s="45"/>
      <c r="UVZ88" s="45"/>
      <c r="UWA88" s="45"/>
      <c r="UWB88" s="45"/>
      <c r="UWC88" s="45"/>
      <c r="UWD88" s="45"/>
      <c r="UWE88" s="45"/>
      <c r="UWF88" s="45"/>
      <c r="UWG88" s="45"/>
      <c r="UWH88" s="45"/>
      <c r="UWI88" s="45"/>
      <c r="UWJ88" s="45"/>
      <c r="UWK88" s="45"/>
      <c r="UWL88" s="45"/>
      <c r="UWM88" s="45"/>
      <c r="UWN88" s="45"/>
      <c r="UWO88" s="45"/>
      <c r="UWP88" s="45"/>
      <c r="UWQ88" s="45"/>
      <c r="UWR88" s="45"/>
      <c r="UWS88" s="45"/>
      <c r="UWT88" s="45"/>
      <c r="UWU88" s="45"/>
      <c r="UWV88" s="45"/>
      <c r="UWW88" s="45"/>
      <c r="UWX88" s="45"/>
      <c r="UWY88" s="45"/>
      <c r="UWZ88" s="45"/>
      <c r="UXA88" s="45"/>
      <c r="UXB88" s="45"/>
      <c r="UXC88" s="45"/>
      <c r="UXD88" s="45"/>
      <c r="UXE88" s="45"/>
      <c r="UXF88" s="45"/>
      <c r="UXG88" s="45"/>
      <c r="UXH88" s="45"/>
      <c r="UXI88" s="45"/>
      <c r="UXJ88" s="45"/>
      <c r="UXK88" s="45"/>
      <c r="UXL88" s="45"/>
      <c r="UXM88" s="45"/>
      <c r="UXN88" s="45"/>
      <c r="UXO88" s="45"/>
      <c r="UXP88" s="45"/>
      <c r="UXQ88" s="45"/>
      <c r="UXR88" s="45"/>
      <c r="UXS88" s="45"/>
      <c r="UXT88" s="45"/>
      <c r="UXU88" s="45"/>
      <c r="UXV88" s="45"/>
      <c r="UXW88" s="45"/>
      <c r="UXX88" s="45"/>
      <c r="UXY88" s="45"/>
      <c r="UXZ88" s="45"/>
      <c r="UYA88" s="45"/>
      <c r="UYB88" s="45"/>
      <c r="UYC88" s="45"/>
      <c r="UYD88" s="45"/>
      <c r="UYE88" s="45"/>
      <c r="UYF88" s="45"/>
      <c r="UYG88" s="45"/>
      <c r="UYH88" s="45"/>
      <c r="UYI88" s="45"/>
      <c r="UYJ88" s="45"/>
      <c r="UYK88" s="45"/>
      <c r="UYL88" s="45"/>
      <c r="UYM88" s="45"/>
      <c r="UYN88" s="45"/>
      <c r="UYO88" s="45"/>
      <c r="UYP88" s="45"/>
      <c r="UYQ88" s="45"/>
      <c r="UYR88" s="45"/>
      <c r="UYS88" s="45"/>
      <c r="UYT88" s="45"/>
      <c r="UYU88" s="45"/>
      <c r="UYV88" s="45"/>
      <c r="UYW88" s="45"/>
      <c r="UYX88" s="45"/>
      <c r="UYY88" s="45"/>
      <c r="UYZ88" s="45"/>
      <c r="UZA88" s="45"/>
      <c r="UZB88" s="45"/>
      <c r="UZC88" s="45"/>
      <c r="UZD88" s="45"/>
      <c r="UZE88" s="45"/>
      <c r="UZF88" s="45"/>
      <c r="UZG88" s="45"/>
      <c r="UZH88" s="45"/>
      <c r="UZI88" s="45"/>
      <c r="UZJ88" s="45"/>
      <c r="UZK88" s="45"/>
      <c r="UZL88" s="45"/>
      <c r="UZM88" s="45"/>
      <c r="UZN88" s="45"/>
      <c r="UZO88" s="45"/>
      <c r="UZP88" s="45"/>
      <c r="UZQ88" s="45"/>
      <c r="UZR88" s="45"/>
      <c r="UZS88" s="45"/>
      <c r="UZT88" s="45"/>
      <c r="UZU88" s="45"/>
      <c r="UZV88" s="45"/>
      <c r="UZW88" s="45"/>
      <c r="UZX88" s="45"/>
      <c r="UZY88" s="45"/>
      <c r="UZZ88" s="45"/>
      <c r="VAA88" s="45"/>
      <c r="VAB88" s="45"/>
      <c r="VAC88" s="45"/>
      <c r="VAD88" s="45"/>
      <c r="VAE88" s="45"/>
      <c r="VAF88" s="45"/>
      <c r="VAG88" s="45"/>
      <c r="VAH88" s="45"/>
      <c r="VAI88" s="45"/>
      <c r="VAJ88" s="45"/>
      <c r="VAK88" s="45"/>
      <c r="VAL88" s="45"/>
      <c r="VAM88" s="45"/>
      <c r="VAN88" s="45"/>
      <c r="VAO88" s="45"/>
      <c r="VAP88" s="45"/>
      <c r="VAQ88" s="45"/>
      <c r="VAR88" s="45"/>
      <c r="VAS88" s="45"/>
      <c r="VAT88" s="45"/>
      <c r="VAU88" s="45"/>
      <c r="VAV88" s="45"/>
      <c r="VAW88" s="45"/>
      <c r="VAX88" s="45"/>
      <c r="VAY88" s="45"/>
      <c r="VAZ88" s="45"/>
      <c r="VBA88" s="45"/>
      <c r="VBB88" s="45"/>
      <c r="VBC88" s="45"/>
      <c r="VBD88" s="45"/>
      <c r="VBE88" s="45"/>
      <c r="VBF88" s="45"/>
      <c r="VBG88" s="45"/>
      <c r="VBH88" s="45"/>
      <c r="VBI88" s="45"/>
      <c r="VBJ88" s="45"/>
      <c r="VBK88" s="45"/>
      <c r="VBL88" s="45"/>
      <c r="VBM88" s="45"/>
      <c r="VBN88" s="45"/>
      <c r="VBO88" s="45"/>
      <c r="VBP88" s="45"/>
      <c r="VBQ88" s="45"/>
      <c r="VBR88" s="45"/>
      <c r="VBS88" s="45"/>
      <c r="VBT88" s="45"/>
      <c r="VBU88" s="45"/>
      <c r="VBV88" s="45"/>
      <c r="VBW88" s="45"/>
      <c r="VBX88" s="45"/>
      <c r="VBY88" s="45"/>
      <c r="VBZ88" s="45"/>
      <c r="VCA88" s="45"/>
      <c r="VCB88" s="45"/>
      <c r="VCC88" s="45"/>
      <c r="VCD88" s="45"/>
      <c r="VCE88" s="45"/>
      <c r="VCF88" s="45"/>
      <c r="VCG88" s="45"/>
      <c r="VCH88" s="45"/>
      <c r="VCI88" s="45"/>
      <c r="VCJ88" s="45"/>
      <c r="VCK88" s="45"/>
      <c r="VCL88" s="45"/>
      <c r="VCM88" s="45"/>
      <c r="VCN88" s="45"/>
      <c r="VCO88" s="45"/>
      <c r="VCP88" s="45"/>
      <c r="VCQ88" s="45"/>
      <c r="VCR88" s="45"/>
      <c r="VCS88" s="45"/>
      <c r="VCT88" s="45"/>
      <c r="VCU88" s="45"/>
      <c r="VCV88" s="45"/>
      <c r="VCW88" s="45"/>
      <c r="VCX88" s="45"/>
      <c r="VCY88" s="45"/>
      <c r="VCZ88" s="45"/>
      <c r="VDA88" s="45"/>
      <c r="VDB88" s="45"/>
      <c r="VDC88" s="45"/>
      <c r="VDD88" s="45"/>
      <c r="VDE88" s="45"/>
      <c r="VDF88" s="45"/>
      <c r="VDG88" s="45"/>
      <c r="VDH88" s="45"/>
      <c r="VDI88" s="45"/>
      <c r="VDJ88" s="45"/>
      <c r="VDK88" s="45"/>
      <c r="VDL88" s="45"/>
      <c r="VDM88" s="45"/>
      <c r="VDN88" s="45"/>
      <c r="VDO88" s="45"/>
      <c r="VDP88" s="45"/>
      <c r="VDQ88" s="45"/>
      <c r="VDR88" s="45"/>
      <c r="VDS88" s="45"/>
      <c r="VDT88" s="45"/>
      <c r="VDU88" s="45"/>
      <c r="VDV88" s="45"/>
      <c r="VDW88" s="45"/>
      <c r="VDX88" s="45"/>
      <c r="VDY88" s="45"/>
      <c r="VDZ88" s="45"/>
      <c r="VEA88" s="45"/>
      <c r="VEB88" s="45"/>
      <c r="VEC88" s="45"/>
      <c r="VED88" s="45"/>
      <c r="VEE88" s="45"/>
      <c r="VEF88" s="45"/>
      <c r="VEG88" s="45"/>
      <c r="VEH88" s="45"/>
      <c r="VEI88" s="45"/>
      <c r="VEJ88" s="45"/>
      <c r="VEK88" s="45"/>
      <c r="VEL88" s="45"/>
      <c r="VEM88" s="45"/>
      <c r="VEN88" s="45"/>
      <c r="VEO88" s="45"/>
      <c r="VEP88" s="45"/>
      <c r="VEQ88" s="45"/>
      <c r="VER88" s="45"/>
      <c r="VES88" s="45"/>
      <c r="VET88" s="45"/>
      <c r="VEU88" s="45"/>
      <c r="VEV88" s="45"/>
      <c r="VEW88" s="45"/>
      <c r="VEX88" s="45"/>
      <c r="VEY88" s="45"/>
      <c r="VEZ88" s="45"/>
      <c r="VFA88" s="45"/>
      <c r="VFB88" s="45"/>
      <c r="VFC88" s="45"/>
      <c r="VFD88" s="45"/>
      <c r="VFE88" s="45"/>
      <c r="VFF88" s="45"/>
      <c r="VFG88" s="45"/>
      <c r="VFH88" s="45"/>
      <c r="VFI88" s="45"/>
      <c r="VFJ88" s="45"/>
      <c r="VFK88" s="45"/>
      <c r="VFL88" s="45"/>
      <c r="VFM88" s="45"/>
      <c r="VFN88" s="45"/>
      <c r="VFO88" s="45"/>
      <c r="VFP88" s="45"/>
      <c r="VFQ88" s="45"/>
      <c r="VFR88" s="45"/>
      <c r="VFS88" s="45"/>
      <c r="VFT88" s="45"/>
      <c r="VFU88" s="45"/>
      <c r="VFV88" s="45"/>
      <c r="VFW88" s="45"/>
      <c r="VFX88" s="45"/>
      <c r="VFY88" s="45"/>
      <c r="VFZ88" s="45"/>
      <c r="VGA88" s="45"/>
      <c r="VGB88" s="45"/>
      <c r="VGC88" s="45"/>
      <c r="VGD88" s="45"/>
      <c r="VGE88" s="45"/>
      <c r="VGF88" s="45"/>
      <c r="VGG88" s="45"/>
      <c r="VGH88" s="45"/>
      <c r="VGI88" s="45"/>
      <c r="VGJ88" s="45"/>
      <c r="VGK88" s="45"/>
      <c r="VGL88" s="45"/>
      <c r="VGM88" s="45"/>
      <c r="VGN88" s="45"/>
      <c r="VGO88" s="45"/>
      <c r="VGP88" s="45"/>
      <c r="VGQ88" s="45"/>
      <c r="VGR88" s="45"/>
      <c r="VGS88" s="45"/>
      <c r="VGT88" s="45"/>
      <c r="VGU88" s="45"/>
      <c r="VGV88" s="45"/>
      <c r="VGW88" s="45"/>
      <c r="VGX88" s="45"/>
      <c r="VGY88" s="45"/>
      <c r="VGZ88" s="45"/>
      <c r="VHA88" s="45"/>
      <c r="VHB88" s="45"/>
      <c r="VHC88" s="45"/>
      <c r="VHD88" s="45"/>
      <c r="VHE88" s="45"/>
      <c r="VHF88" s="45"/>
      <c r="VHG88" s="45"/>
      <c r="VHH88" s="45"/>
      <c r="VHI88" s="45"/>
      <c r="VHJ88" s="45"/>
      <c r="VHK88" s="45"/>
      <c r="VHL88" s="45"/>
      <c r="VHM88" s="45"/>
      <c r="VHN88" s="45"/>
      <c r="VHO88" s="45"/>
      <c r="VHP88" s="45"/>
      <c r="VHQ88" s="45"/>
      <c r="VHR88" s="45"/>
      <c r="VHS88" s="45"/>
      <c r="VHT88" s="45"/>
      <c r="VHU88" s="45"/>
      <c r="VHV88" s="45"/>
      <c r="VHW88" s="45"/>
      <c r="VHX88" s="45"/>
      <c r="VHY88" s="45"/>
      <c r="VHZ88" s="45"/>
      <c r="VIA88" s="45"/>
      <c r="VIB88" s="45"/>
      <c r="VIC88" s="45"/>
      <c r="VID88" s="45"/>
      <c r="VIE88" s="45"/>
      <c r="VIF88" s="45"/>
      <c r="VIG88" s="45"/>
      <c r="VIH88" s="45"/>
      <c r="VII88" s="45"/>
      <c r="VIJ88" s="45"/>
      <c r="VIK88" s="45"/>
      <c r="VIL88" s="45"/>
      <c r="VIM88" s="45"/>
      <c r="VIN88" s="45"/>
      <c r="VIO88" s="45"/>
      <c r="VIP88" s="45"/>
      <c r="VIQ88" s="45"/>
      <c r="VIR88" s="45"/>
      <c r="VIS88" s="45"/>
      <c r="VIT88" s="45"/>
      <c r="VIU88" s="45"/>
      <c r="VIV88" s="45"/>
      <c r="VIW88" s="45"/>
      <c r="VIX88" s="45"/>
      <c r="VIY88" s="45"/>
      <c r="VIZ88" s="45"/>
      <c r="VJA88" s="45"/>
      <c r="VJB88" s="45"/>
      <c r="VJC88" s="45"/>
      <c r="VJD88" s="45"/>
      <c r="VJE88" s="45"/>
      <c r="VJF88" s="45"/>
      <c r="VJG88" s="45"/>
      <c r="VJH88" s="45"/>
      <c r="VJI88" s="45"/>
      <c r="VJJ88" s="45"/>
      <c r="VJK88" s="45"/>
      <c r="VJL88" s="45"/>
      <c r="VJM88" s="45"/>
      <c r="VJN88" s="45"/>
      <c r="VJO88" s="45"/>
      <c r="VJP88" s="45"/>
      <c r="VJQ88" s="45"/>
      <c r="VJR88" s="45"/>
      <c r="VJS88" s="45"/>
      <c r="VJT88" s="45"/>
      <c r="VJU88" s="45"/>
      <c r="VJV88" s="45"/>
      <c r="VJW88" s="45"/>
      <c r="VJX88" s="45"/>
      <c r="VJY88" s="45"/>
      <c r="VJZ88" s="45"/>
      <c r="VKA88" s="45"/>
      <c r="VKB88" s="45"/>
      <c r="VKC88" s="45"/>
      <c r="VKD88" s="45"/>
      <c r="VKE88" s="45"/>
      <c r="VKF88" s="45"/>
      <c r="VKG88" s="45"/>
      <c r="VKH88" s="45"/>
      <c r="VKI88" s="45"/>
      <c r="VKJ88" s="45"/>
      <c r="VKK88" s="45"/>
      <c r="VKL88" s="45"/>
      <c r="VKM88" s="45"/>
      <c r="VKN88" s="45"/>
      <c r="VKO88" s="45"/>
      <c r="VKP88" s="45"/>
      <c r="VKQ88" s="45"/>
      <c r="VKR88" s="45"/>
      <c r="VKS88" s="45"/>
      <c r="VKT88" s="45"/>
      <c r="VKU88" s="45"/>
      <c r="VKV88" s="45"/>
      <c r="VKW88" s="45"/>
      <c r="VKX88" s="45"/>
      <c r="VKY88" s="45"/>
      <c r="VKZ88" s="45"/>
      <c r="VLA88" s="45"/>
      <c r="VLB88" s="45"/>
      <c r="VLC88" s="45"/>
      <c r="VLD88" s="45"/>
      <c r="VLE88" s="45"/>
      <c r="VLF88" s="45"/>
      <c r="VLG88" s="45"/>
      <c r="VLH88" s="45"/>
      <c r="VLI88" s="45"/>
      <c r="VLJ88" s="45"/>
      <c r="VLK88" s="45"/>
      <c r="VLL88" s="45"/>
      <c r="VLM88" s="45"/>
      <c r="VLN88" s="45"/>
      <c r="VLO88" s="45"/>
      <c r="VLP88" s="45"/>
      <c r="VLQ88" s="45"/>
      <c r="VLR88" s="45"/>
      <c r="VLS88" s="45"/>
      <c r="VLT88" s="45"/>
      <c r="VLU88" s="45"/>
      <c r="VLV88" s="45"/>
      <c r="VLW88" s="45"/>
      <c r="VLX88" s="45"/>
      <c r="VLY88" s="45"/>
      <c r="VLZ88" s="45"/>
      <c r="VMA88" s="45"/>
      <c r="VMB88" s="45"/>
      <c r="VMC88" s="45"/>
      <c r="VMD88" s="45"/>
      <c r="VME88" s="45"/>
      <c r="VMF88" s="45"/>
      <c r="VMG88" s="45"/>
      <c r="VMH88" s="45"/>
      <c r="VMI88" s="45"/>
      <c r="VMJ88" s="45"/>
      <c r="VMK88" s="45"/>
      <c r="VML88" s="45"/>
      <c r="VMM88" s="45"/>
      <c r="VMN88" s="45"/>
      <c r="VMO88" s="45"/>
      <c r="VMP88" s="45"/>
      <c r="VMQ88" s="45"/>
      <c r="VMR88" s="45"/>
      <c r="VMS88" s="45"/>
      <c r="VMT88" s="45"/>
      <c r="VMU88" s="45"/>
      <c r="VMV88" s="45"/>
      <c r="VMW88" s="45"/>
      <c r="VMX88" s="45"/>
      <c r="VMY88" s="45"/>
      <c r="VMZ88" s="45"/>
      <c r="VNA88" s="45"/>
      <c r="VNB88" s="45"/>
      <c r="VNC88" s="45"/>
      <c r="VND88" s="45"/>
      <c r="VNE88" s="45"/>
      <c r="VNF88" s="45"/>
      <c r="VNG88" s="45"/>
      <c r="VNH88" s="45"/>
      <c r="VNI88" s="45"/>
      <c r="VNJ88" s="45"/>
      <c r="VNK88" s="45"/>
      <c r="VNL88" s="45"/>
      <c r="VNM88" s="45"/>
      <c r="VNN88" s="45"/>
      <c r="VNO88" s="45"/>
      <c r="VNP88" s="45"/>
      <c r="VNQ88" s="45"/>
      <c r="VNR88" s="45"/>
      <c r="VNS88" s="45"/>
      <c r="VNT88" s="45"/>
      <c r="VNU88" s="45"/>
      <c r="VNV88" s="45"/>
      <c r="VNW88" s="45"/>
      <c r="VNX88" s="45"/>
      <c r="VNY88" s="45"/>
      <c r="VNZ88" s="45"/>
      <c r="VOA88" s="45"/>
      <c r="VOB88" s="45"/>
      <c r="VOC88" s="45"/>
      <c r="VOD88" s="45"/>
      <c r="VOE88" s="45"/>
      <c r="VOF88" s="45"/>
      <c r="VOG88" s="45"/>
      <c r="VOH88" s="45"/>
      <c r="VOI88" s="45"/>
      <c r="VOJ88" s="45"/>
      <c r="VOK88" s="45"/>
      <c r="VOL88" s="45"/>
      <c r="VOM88" s="45"/>
      <c r="VON88" s="45"/>
      <c r="VOO88" s="45"/>
      <c r="VOP88" s="45"/>
      <c r="VOQ88" s="45"/>
      <c r="VOR88" s="45"/>
      <c r="VOS88" s="45"/>
      <c r="VOT88" s="45"/>
      <c r="VOU88" s="45"/>
      <c r="VOV88" s="45"/>
      <c r="VOW88" s="45"/>
      <c r="VOX88" s="45"/>
      <c r="VOY88" s="45"/>
      <c r="VOZ88" s="45"/>
      <c r="VPA88" s="45"/>
      <c r="VPB88" s="45"/>
      <c r="VPC88" s="45"/>
      <c r="VPD88" s="45"/>
      <c r="VPE88" s="45"/>
      <c r="VPF88" s="45"/>
      <c r="VPG88" s="45"/>
      <c r="VPH88" s="45"/>
      <c r="VPI88" s="45"/>
      <c r="VPJ88" s="45"/>
      <c r="VPK88" s="45"/>
      <c r="VPL88" s="45"/>
      <c r="VPM88" s="45"/>
      <c r="VPN88" s="45"/>
      <c r="VPO88" s="45"/>
      <c r="VPP88" s="45"/>
      <c r="VPQ88" s="45"/>
      <c r="VPR88" s="45"/>
      <c r="VPS88" s="45"/>
      <c r="VPT88" s="45"/>
      <c r="VPU88" s="45"/>
      <c r="VPV88" s="45"/>
      <c r="VPW88" s="45"/>
      <c r="VPX88" s="45"/>
      <c r="VPY88" s="45"/>
      <c r="VPZ88" s="45"/>
      <c r="VQA88" s="45"/>
      <c r="VQB88" s="45"/>
      <c r="VQC88" s="45"/>
      <c r="VQD88" s="45"/>
      <c r="VQE88" s="45"/>
      <c r="VQF88" s="45"/>
      <c r="VQG88" s="45"/>
      <c r="VQH88" s="45"/>
      <c r="VQI88" s="45"/>
      <c r="VQJ88" s="45"/>
      <c r="VQK88" s="45"/>
      <c r="VQL88" s="45"/>
      <c r="VQM88" s="45"/>
      <c r="VQN88" s="45"/>
      <c r="VQO88" s="45"/>
      <c r="VQP88" s="45"/>
      <c r="VQQ88" s="45"/>
      <c r="VQR88" s="45"/>
      <c r="VQS88" s="45"/>
      <c r="VQT88" s="45"/>
      <c r="VQU88" s="45"/>
      <c r="VQV88" s="45"/>
      <c r="VQW88" s="45"/>
      <c r="VQX88" s="45"/>
      <c r="VQY88" s="45"/>
      <c r="VQZ88" s="45"/>
      <c r="VRA88" s="45"/>
      <c r="VRB88" s="45"/>
      <c r="VRC88" s="45"/>
      <c r="VRD88" s="45"/>
      <c r="VRE88" s="45"/>
      <c r="VRF88" s="45"/>
      <c r="VRG88" s="45"/>
      <c r="VRH88" s="45"/>
      <c r="VRI88" s="45"/>
      <c r="VRJ88" s="45"/>
      <c r="VRK88" s="45"/>
      <c r="VRL88" s="45"/>
      <c r="VRM88" s="45"/>
      <c r="VRN88" s="45"/>
      <c r="VRO88" s="45"/>
      <c r="VRP88" s="45"/>
      <c r="VRQ88" s="45"/>
      <c r="VRR88" s="45"/>
      <c r="VRS88" s="45"/>
      <c r="VRT88" s="45"/>
      <c r="VRU88" s="45"/>
      <c r="VRV88" s="45"/>
      <c r="VRW88" s="45"/>
      <c r="VRX88" s="45"/>
      <c r="VRY88" s="45"/>
      <c r="VRZ88" s="45"/>
      <c r="VSA88" s="45"/>
      <c r="VSB88" s="45"/>
      <c r="VSC88" s="45"/>
      <c r="VSD88" s="45"/>
      <c r="VSE88" s="45"/>
      <c r="VSF88" s="45"/>
      <c r="VSG88" s="45"/>
      <c r="VSH88" s="45"/>
      <c r="VSI88" s="45"/>
      <c r="VSJ88" s="45"/>
      <c r="VSK88" s="45"/>
      <c r="VSL88" s="45"/>
      <c r="VSM88" s="45"/>
      <c r="VSN88" s="45"/>
      <c r="VSO88" s="45"/>
      <c r="VSP88" s="45"/>
      <c r="VSQ88" s="45"/>
      <c r="VSR88" s="45"/>
      <c r="VSS88" s="45"/>
      <c r="VST88" s="45"/>
      <c r="VSU88" s="45"/>
      <c r="VSV88" s="45"/>
      <c r="VSW88" s="45"/>
      <c r="VSX88" s="45"/>
      <c r="VSY88" s="45"/>
      <c r="VSZ88" s="45"/>
      <c r="VTA88" s="45"/>
      <c r="VTB88" s="45"/>
      <c r="VTC88" s="45"/>
      <c r="VTD88" s="45"/>
      <c r="VTE88" s="45"/>
      <c r="VTF88" s="45"/>
      <c r="VTG88" s="45"/>
      <c r="VTH88" s="45"/>
      <c r="VTI88" s="45"/>
      <c r="VTJ88" s="45"/>
      <c r="VTK88" s="45"/>
      <c r="VTL88" s="45"/>
      <c r="VTM88" s="45"/>
      <c r="VTN88" s="45"/>
      <c r="VTO88" s="45"/>
      <c r="VTP88" s="45"/>
      <c r="VTQ88" s="45"/>
      <c r="VTR88" s="45"/>
      <c r="VTS88" s="45"/>
      <c r="VTT88" s="45"/>
      <c r="VTU88" s="45"/>
      <c r="VTV88" s="45"/>
      <c r="VTW88" s="45"/>
      <c r="VTX88" s="45"/>
      <c r="VTY88" s="45"/>
      <c r="VTZ88" s="45"/>
      <c r="VUA88" s="45"/>
      <c r="VUB88" s="45"/>
      <c r="VUC88" s="45"/>
      <c r="VUD88" s="45"/>
      <c r="VUE88" s="45"/>
      <c r="VUF88" s="45"/>
      <c r="VUG88" s="45"/>
      <c r="VUH88" s="45"/>
      <c r="VUI88" s="45"/>
      <c r="VUJ88" s="45"/>
      <c r="VUK88" s="45"/>
      <c r="VUL88" s="45"/>
      <c r="VUM88" s="45"/>
      <c r="VUN88" s="45"/>
      <c r="VUO88" s="45"/>
      <c r="VUP88" s="45"/>
      <c r="VUQ88" s="45"/>
      <c r="VUR88" s="45"/>
      <c r="VUS88" s="45"/>
      <c r="VUT88" s="45"/>
      <c r="VUU88" s="45"/>
      <c r="VUV88" s="45"/>
      <c r="VUW88" s="45"/>
      <c r="VUX88" s="45"/>
      <c r="VUY88" s="45"/>
      <c r="VUZ88" s="45"/>
      <c r="VVA88" s="45"/>
      <c r="VVB88" s="45"/>
      <c r="VVC88" s="45"/>
      <c r="VVD88" s="45"/>
      <c r="VVE88" s="45"/>
      <c r="VVF88" s="45"/>
      <c r="VVG88" s="45"/>
      <c r="VVH88" s="45"/>
      <c r="VVI88" s="45"/>
      <c r="VVJ88" s="45"/>
      <c r="VVK88" s="45"/>
      <c r="VVL88" s="45"/>
      <c r="VVM88" s="45"/>
      <c r="VVN88" s="45"/>
      <c r="VVO88" s="45"/>
      <c r="VVP88" s="45"/>
      <c r="VVQ88" s="45"/>
      <c r="VVR88" s="45"/>
      <c r="VVS88" s="45"/>
      <c r="VVT88" s="45"/>
      <c r="VVU88" s="45"/>
      <c r="VVV88" s="45"/>
      <c r="VVW88" s="45"/>
      <c r="VVX88" s="45"/>
      <c r="VVY88" s="45"/>
      <c r="VVZ88" s="45"/>
      <c r="VWA88" s="45"/>
      <c r="VWB88" s="45"/>
      <c r="VWC88" s="45"/>
      <c r="VWD88" s="45"/>
      <c r="VWE88" s="45"/>
      <c r="VWF88" s="45"/>
      <c r="VWG88" s="45"/>
      <c r="VWH88" s="45"/>
      <c r="VWI88" s="45"/>
      <c r="VWJ88" s="45"/>
      <c r="VWK88" s="45"/>
      <c r="VWL88" s="45"/>
      <c r="VWM88" s="45"/>
      <c r="VWN88" s="45"/>
      <c r="VWO88" s="45"/>
      <c r="VWP88" s="45"/>
      <c r="VWQ88" s="45"/>
      <c r="VWR88" s="45"/>
      <c r="VWS88" s="45"/>
      <c r="VWT88" s="45"/>
      <c r="VWU88" s="45"/>
      <c r="VWV88" s="45"/>
      <c r="VWW88" s="45"/>
      <c r="VWX88" s="45"/>
      <c r="VWY88" s="45"/>
      <c r="VWZ88" s="45"/>
      <c r="VXA88" s="45"/>
      <c r="VXB88" s="45"/>
      <c r="VXC88" s="45"/>
      <c r="VXD88" s="45"/>
      <c r="VXE88" s="45"/>
      <c r="VXF88" s="45"/>
      <c r="VXG88" s="45"/>
      <c r="VXH88" s="45"/>
      <c r="VXI88" s="45"/>
      <c r="VXJ88" s="45"/>
      <c r="VXK88" s="45"/>
      <c r="VXL88" s="45"/>
      <c r="VXM88" s="45"/>
      <c r="VXN88" s="45"/>
      <c r="VXO88" s="45"/>
      <c r="VXP88" s="45"/>
      <c r="VXQ88" s="45"/>
      <c r="VXR88" s="45"/>
      <c r="VXS88" s="45"/>
      <c r="VXT88" s="45"/>
      <c r="VXU88" s="45"/>
      <c r="VXV88" s="45"/>
      <c r="VXW88" s="45"/>
      <c r="VXX88" s="45"/>
      <c r="VXY88" s="45"/>
      <c r="VXZ88" s="45"/>
      <c r="VYA88" s="45"/>
      <c r="VYB88" s="45"/>
      <c r="VYC88" s="45"/>
      <c r="VYD88" s="45"/>
      <c r="VYE88" s="45"/>
      <c r="VYF88" s="45"/>
      <c r="VYG88" s="45"/>
      <c r="VYH88" s="45"/>
      <c r="VYI88" s="45"/>
      <c r="VYJ88" s="45"/>
      <c r="VYK88" s="45"/>
      <c r="VYL88" s="45"/>
      <c r="VYM88" s="45"/>
      <c r="VYN88" s="45"/>
      <c r="VYO88" s="45"/>
      <c r="VYP88" s="45"/>
      <c r="VYQ88" s="45"/>
      <c r="VYR88" s="45"/>
      <c r="VYS88" s="45"/>
      <c r="VYT88" s="45"/>
      <c r="VYU88" s="45"/>
      <c r="VYV88" s="45"/>
      <c r="VYW88" s="45"/>
      <c r="VYX88" s="45"/>
      <c r="VYY88" s="45"/>
      <c r="VYZ88" s="45"/>
      <c r="VZA88" s="45"/>
      <c r="VZB88" s="45"/>
      <c r="VZC88" s="45"/>
      <c r="VZD88" s="45"/>
      <c r="VZE88" s="45"/>
      <c r="VZF88" s="45"/>
      <c r="VZG88" s="45"/>
      <c r="VZH88" s="45"/>
      <c r="VZI88" s="45"/>
      <c r="VZJ88" s="45"/>
      <c r="VZK88" s="45"/>
      <c r="VZL88" s="45"/>
      <c r="VZM88" s="45"/>
      <c r="VZN88" s="45"/>
      <c r="VZO88" s="45"/>
      <c r="VZP88" s="45"/>
      <c r="VZQ88" s="45"/>
      <c r="VZR88" s="45"/>
      <c r="VZS88" s="45"/>
      <c r="VZT88" s="45"/>
      <c r="VZU88" s="45"/>
      <c r="VZV88" s="45"/>
      <c r="VZW88" s="45"/>
      <c r="VZX88" s="45"/>
      <c r="VZY88" s="45"/>
      <c r="VZZ88" s="45"/>
      <c r="WAA88" s="45"/>
      <c r="WAB88" s="45"/>
      <c r="WAC88" s="45"/>
      <c r="WAD88" s="45"/>
      <c r="WAE88" s="45"/>
      <c r="WAF88" s="45"/>
      <c r="WAG88" s="45"/>
      <c r="WAH88" s="45"/>
      <c r="WAI88" s="45"/>
      <c r="WAJ88" s="45"/>
      <c r="WAK88" s="45"/>
      <c r="WAL88" s="45"/>
      <c r="WAM88" s="45"/>
      <c r="WAN88" s="45"/>
      <c r="WAO88" s="45"/>
      <c r="WAP88" s="45"/>
      <c r="WAQ88" s="45"/>
      <c r="WAR88" s="45"/>
      <c r="WAS88" s="45"/>
      <c r="WAT88" s="45"/>
      <c r="WAU88" s="45"/>
      <c r="WAV88" s="45"/>
      <c r="WAW88" s="45"/>
      <c r="WAX88" s="45"/>
      <c r="WAY88" s="45"/>
      <c r="WAZ88" s="45"/>
      <c r="WBA88" s="45"/>
      <c r="WBB88" s="45"/>
      <c r="WBC88" s="45"/>
      <c r="WBD88" s="45"/>
      <c r="WBE88" s="45"/>
      <c r="WBF88" s="45"/>
      <c r="WBG88" s="45"/>
      <c r="WBH88" s="45"/>
      <c r="WBI88" s="45"/>
      <c r="WBJ88" s="45"/>
      <c r="WBK88" s="45"/>
      <c r="WBL88" s="45"/>
      <c r="WBM88" s="45"/>
      <c r="WBN88" s="45"/>
      <c r="WBO88" s="45"/>
      <c r="WBP88" s="45"/>
      <c r="WBQ88" s="45"/>
      <c r="WBR88" s="45"/>
      <c r="WBS88" s="45"/>
      <c r="WBT88" s="45"/>
      <c r="WBU88" s="45"/>
      <c r="WBV88" s="45"/>
      <c r="WBW88" s="45"/>
      <c r="WBX88" s="45"/>
      <c r="WBY88" s="45"/>
      <c r="WBZ88" s="45"/>
      <c r="WCA88" s="45"/>
      <c r="WCB88" s="45"/>
      <c r="WCC88" s="45"/>
      <c r="WCD88" s="45"/>
      <c r="WCE88" s="45"/>
      <c r="WCF88" s="45"/>
      <c r="WCG88" s="45"/>
      <c r="WCH88" s="45"/>
      <c r="WCI88" s="45"/>
      <c r="WCJ88" s="45"/>
      <c r="WCK88" s="45"/>
      <c r="WCL88" s="45"/>
      <c r="WCM88" s="45"/>
      <c r="WCN88" s="45"/>
      <c r="WCO88" s="45"/>
      <c r="WCP88" s="45"/>
      <c r="WCQ88" s="45"/>
      <c r="WCR88" s="45"/>
      <c r="WCS88" s="45"/>
      <c r="WCT88" s="45"/>
      <c r="WCU88" s="45"/>
      <c r="WCV88" s="45"/>
      <c r="WCW88" s="45"/>
      <c r="WCX88" s="45"/>
      <c r="WCY88" s="45"/>
      <c r="WCZ88" s="45"/>
      <c r="WDA88" s="45"/>
      <c r="WDB88" s="45"/>
      <c r="WDC88" s="45"/>
      <c r="WDD88" s="45"/>
      <c r="WDE88" s="45"/>
      <c r="WDF88" s="45"/>
      <c r="WDG88" s="45"/>
      <c r="WDH88" s="45"/>
      <c r="WDI88" s="45"/>
      <c r="WDJ88" s="45"/>
      <c r="WDK88" s="45"/>
      <c r="WDL88" s="45"/>
      <c r="WDM88" s="45"/>
      <c r="WDN88" s="45"/>
      <c r="WDO88" s="45"/>
      <c r="WDP88" s="45"/>
      <c r="WDQ88" s="45"/>
      <c r="WDR88" s="45"/>
      <c r="WDS88" s="45"/>
      <c r="WDT88" s="45"/>
      <c r="WDU88" s="45"/>
      <c r="WDV88" s="45"/>
      <c r="WDW88" s="45"/>
      <c r="WDX88" s="45"/>
      <c r="WDY88" s="45"/>
      <c r="WDZ88" s="45"/>
      <c r="WEA88" s="45"/>
      <c r="WEB88" s="45"/>
      <c r="WEC88" s="45"/>
      <c r="WED88" s="45"/>
      <c r="WEE88" s="45"/>
      <c r="WEF88" s="45"/>
      <c r="WEG88" s="45"/>
      <c r="WEH88" s="45"/>
      <c r="WEI88" s="45"/>
      <c r="WEJ88" s="45"/>
      <c r="WEK88" s="45"/>
      <c r="WEL88" s="45"/>
      <c r="WEM88" s="45"/>
      <c r="WEN88" s="45"/>
      <c r="WEO88" s="45"/>
      <c r="WEP88" s="45"/>
      <c r="WEQ88" s="45"/>
      <c r="WER88" s="45"/>
      <c r="WES88" s="45"/>
      <c r="WET88" s="45"/>
      <c r="WEU88" s="45"/>
      <c r="WEV88" s="45"/>
      <c r="WEW88" s="45"/>
      <c r="WEX88" s="45"/>
      <c r="WEY88" s="45"/>
      <c r="WEZ88" s="45"/>
      <c r="WFA88" s="45"/>
      <c r="WFB88" s="45"/>
      <c r="WFC88" s="45"/>
      <c r="WFD88" s="45"/>
      <c r="WFE88" s="45"/>
      <c r="WFF88" s="45"/>
      <c r="WFG88" s="45"/>
      <c r="WFH88" s="45"/>
      <c r="WFI88" s="45"/>
      <c r="WFJ88" s="45"/>
      <c r="WFK88" s="45"/>
      <c r="WFL88" s="45"/>
      <c r="WFM88" s="45"/>
      <c r="WFN88" s="45"/>
      <c r="WFO88" s="45"/>
      <c r="WFP88" s="45"/>
      <c r="WFQ88" s="45"/>
      <c r="WFR88" s="45"/>
      <c r="WFS88" s="45"/>
      <c r="WFT88" s="45"/>
      <c r="WFU88" s="45"/>
      <c r="WFV88" s="45"/>
      <c r="WFW88" s="45"/>
      <c r="WFX88" s="45"/>
      <c r="WFY88" s="45"/>
      <c r="WFZ88" s="45"/>
      <c r="WGA88" s="45"/>
      <c r="WGB88" s="45"/>
      <c r="WGC88" s="45"/>
      <c r="WGD88" s="45"/>
      <c r="WGE88" s="45"/>
      <c r="WGF88" s="45"/>
      <c r="WGG88" s="45"/>
      <c r="WGH88" s="45"/>
      <c r="WGI88" s="45"/>
      <c r="WGJ88" s="45"/>
      <c r="WGK88" s="45"/>
      <c r="WGL88" s="45"/>
      <c r="WGM88" s="45"/>
      <c r="WGN88" s="45"/>
      <c r="WGO88" s="45"/>
      <c r="WGP88" s="45"/>
      <c r="WGQ88" s="45"/>
      <c r="WGR88" s="45"/>
      <c r="WGS88" s="45"/>
      <c r="WGT88" s="45"/>
      <c r="WGU88" s="45"/>
      <c r="WGV88" s="45"/>
      <c r="WGW88" s="45"/>
      <c r="WGX88" s="45"/>
      <c r="WGY88" s="45"/>
      <c r="WGZ88" s="45"/>
      <c r="WHA88" s="45"/>
      <c r="WHB88" s="45"/>
      <c r="WHC88" s="45"/>
      <c r="WHD88" s="45"/>
      <c r="WHE88" s="45"/>
      <c r="WHF88" s="45"/>
      <c r="WHG88" s="45"/>
      <c r="WHH88" s="45"/>
      <c r="WHI88" s="45"/>
      <c r="WHJ88" s="45"/>
      <c r="WHK88" s="45"/>
      <c r="WHL88" s="45"/>
      <c r="WHM88" s="45"/>
      <c r="WHN88" s="45"/>
      <c r="WHO88" s="45"/>
      <c r="WHP88" s="45"/>
      <c r="WHQ88" s="45"/>
      <c r="WHR88" s="45"/>
      <c r="WHS88" s="45"/>
      <c r="WHT88" s="45"/>
      <c r="WHU88" s="45"/>
      <c r="WHV88" s="45"/>
      <c r="WHW88" s="45"/>
      <c r="WHX88" s="45"/>
      <c r="WHY88" s="45"/>
      <c r="WHZ88" s="45"/>
      <c r="WIA88" s="45"/>
      <c r="WIB88" s="45"/>
      <c r="WIC88" s="45"/>
      <c r="WID88" s="45"/>
      <c r="WIE88" s="45"/>
      <c r="WIF88" s="45"/>
      <c r="WIG88" s="45"/>
      <c r="WIH88" s="45"/>
      <c r="WII88" s="45"/>
      <c r="WIJ88" s="45"/>
      <c r="WIK88" s="45"/>
      <c r="WIL88" s="45"/>
      <c r="WIM88" s="45"/>
      <c r="WIN88" s="45"/>
      <c r="WIO88" s="45"/>
      <c r="WIP88" s="45"/>
      <c r="WIQ88" s="45"/>
      <c r="WIR88" s="45"/>
      <c r="WIS88" s="45"/>
      <c r="WIT88" s="45"/>
      <c r="WIU88" s="45"/>
      <c r="WIV88" s="45"/>
      <c r="WIW88" s="45"/>
      <c r="WIX88" s="45"/>
      <c r="WIY88" s="45"/>
      <c r="WIZ88" s="45"/>
      <c r="WJA88" s="45"/>
      <c r="WJB88" s="45"/>
      <c r="WJC88" s="45"/>
      <c r="WJD88" s="45"/>
      <c r="WJE88" s="45"/>
      <c r="WJF88" s="45"/>
      <c r="WJG88" s="45"/>
      <c r="WJH88" s="45"/>
      <c r="WJI88" s="45"/>
      <c r="WJJ88" s="45"/>
      <c r="WJK88" s="45"/>
      <c r="WJL88" s="45"/>
      <c r="WJM88" s="45"/>
      <c r="WJN88" s="45"/>
      <c r="WJO88" s="45"/>
      <c r="WJP88" s="45"/>
      <c r="WJQ88" s="45"/>
      <c r="WJR88" s="45"/>
      <c r="WJS88" s="45"/>
      <c r="WJT88" s="45"/>
      <c r="WJU88" s="45"/>
      <c r="WJV88" s="45"/>
      <c r="WJW88" s="45"/>
      <c r="WJX88" s="45"/>
      <c r="WJY88" s="45"/>
      <c r="WJZ88" s="45"/>
      <c r="WKA88" s="45"/>
      <c r="WKB88" s="45"/>
      <c r="WKC88" s="45"/>
      <c r="WKD88" s="45"/>
      <c r="WKE88" s="45"/>
      <c r="WKF88" s="45"/>
      <c r="WKG88" s="45"/>
      <c r="WKH88" s="45"/>
      <c r="WKI88" s="45"/>
      <c r="WKJ88" s="45"/>
      <c r="WKK88" s="45"/>
      <c r="WKL88" s="45"/>
      <c r="WKM88" s="45"/>
      <c r="WKN88" s="45"/>
      <c r="WKO88" s="45"/>
      <c r="WKP88" s="45"/>
      <c r="WKQ88" s="45"/>
      <c r="WKR88" s="45"/>
      <c r="WKS88" s="45"/>
      <c r="WKT88" s="45"/>
      <c r="WKU88" s="45"/>
      <c r="WKV88" s="45"/>
      <c r="WKW88" s="45"/>
      <c r="WKX88" s="45"/>
      <c r="WKY88" s="45"/>
      <c r="WKZ88" s="45"/>
      <c r="WLA88" s="45"/>
      <c r="WLB88" s="45"/>
      <c r="WLC88" s="45"/>
      <c r="WLD88" s="45"/>
      <c r="WLE88" s="45"/>
      <c r="WLF88" s="45"/>
      <c r="WLG88" s="45"/>
      <c r="WLH88" s="45"/>
      <c r="WLI88" s="45"/>
      <c r="WLJ88" s="45"/>
      <c r="WLK88" s="45"/>
      <c r="WLL88" s="45"/>
      <c r="WLM88" s="45"/>
      <c r="WLN88" s="45"/>
      <c r="WLO88" s="45"/>
      <c r="WLP88" s="45"/>
      <c r="WLQ88" s="45"/>
      <c r="WLR88" s="45"/>
      <c r="WLS88" s="45"/>
      <c r="WLT88" s="45"/>
      <c r="WLU88" s="45"/>
      <c r="WLV88" s="45"/>
      <c r="WLW88" s="45"/>
      <c r="WLX88" s="45"/>
      <c r="WLY88" s="45"/>
      <c r="WLZ88" s="45"/>
      <c r="WMA88" s="45"/>
      <c r="WMB88" s="45"/>
      <c r="WMC88" s="45"/>
      <c r="WMD88" s="45"/>
      <c r="WME88" s="45"/>
      <c r="WMF88" s="45"/>
      <c r="WMG88" s="45"/>
      <c r="WMH88" s="45"/>
      <c r="WMI88" s="45"/>
      <c r="WMJ88" s="45"/>
      <c r="WMK88" s="45"/>
      <c r="WML88" s="45"/>
      <c r="WMM88" s="45"/>
      <c r="WMN88" s="45"/>
      <c r="WMO88" s="45"/>
      <c r="WMP88" s="45"/>
      <c r="WMQ88" s="45"/>
      <c r="WMR88" s="45"/>
      <c r="WMS88" s="45"/>
      <c r="WMT88" s="45"/>
      <c r="WMU88" s="45"/>
      <c r="WMV88" s="45"/>
      <c r="WMW88" s="45"/>
      <c r="WMX88" s="45"/>
      <c r="WMY88" s="45"/>
      <c r="WMZ88" s="45"/>
      <c r="WNA88" s="45"/>
      <c r="WNB88" s="45"/>
      <c r="WNC88" s="45"/>
      <c r="WND88" s="45"/>
      <c r="WNE88" s="45"/>
      <c r="WNF88" s="45"/>
      <c r="WNG88" s="45"/>
      <c r="WNH88" s="45"/>
      <c r="WNI88" s="45"/>
      <c r="WNJ88" s="45"/>
      <c r="WNK88" s="45"/>
      <c r="WNL88" s="45"/>
      <c r="WNM88" s="45"/>
      <c r="WNN88" s="45"/>
      <c r="WNO88" s="45"/>
      <c r="WNP88" s="45"/>
      <c r="WNQ88" s="45"/>
      <c r="WNR88" s="45"/>
      <c r="WNS88" s="45"/>
      <c r="WNT88" s="45"/>
      <c r="WNU88" s="45"/>
      <c r="WNV88" s="45"/>
      <c r="WNW88" s="45"/>
      <c r="WNX88" s="45"/>
      <c r="WNY88" s="45"/>
      <c r="WNZ88" s="45"/>
      <c r="WOA88" s="45"/>
      <c r="WOB88" s="45"/>
      <c r="WOC88" s="45"/>
      <c r="WOD88" s="45"/>
      <c r="WOE88" s="45"/>
      <c r="WOF88" s="45"/>
      <c r="WOG88" s="45"/>
      <c r="WOH88" s="45"/>
      <c r="WOI88" s="45"/>
      <c r="WOJ88" s="45"/>
      <c r="WOK88" s="45"/>
      <c r="WOL88" s="45"/>
      <c r="WOM88" s="45"/>
      <c r="WON88" s="45"/>
      <c r="WOO88" s="45"/>
      <c r="WOP88" s="45"/>
      <c r="WOQ88" s="45"/>
      <c r="WOR88" s="45"/>
      <c r="WOS88" s="45"/>
      <c r="WOT88" s="45"/>
      <c r="WOU88" s="45"/>
      <c r="WOV88" s="45"/>
      <c r="WOW88" s="45"/>
      <c r="WOX88" s="45"/>
      <c r="WOY88" s="45"/>
      <c r="WOZ88" s="45"/>
      <c r="WPA88" s="45"/>
      <c r="WPB88" s="45"/>
      <c r="WPC88" s="45"/>
      <c r="WPD88" s="45"/>
      <c r="WPE88" s="45"/>
      <c r="WPF88" s="45"/>
      <c r="WPG88" s="45"/>
      <c r="WPH88" s="45"/>
      <c r="WPI88" s="45"/>
      <c r="WPJ88" s="45"/>
      <c r="WPK88" s="45"/>
      <c r="WPL88" s="45"/>
      <c r="WPM88" s="45"/>
      <c r="WPN88" s="45"/>
      <c r="WPO88" s="45"/>
      <c r="WPP88" s="45"/>
      <c r="WPQ88" s="45"/>
      <c r="WPR88" s="45"/>
      <c r="WPS88" s="45"/>
      <c r="WPT88" s="45"/>
      <c r="WPU88" s="45"/>
      <c r="WPV88" s="45"/>
      <c r="WPW88" s="45"/>
      <c r="WPX88" s="45"/>
      <c r="WPY88" s="45"/>
      <c r="WPZ88" s="45"/>
      <c r="WQA88" s="45"/>
      <c r="WQB88" s="45"/>
      <c r="WQC88" s="45"/>
      <c r="WQD88" s="45"/>
      <c r="WQE88" s="45"/>
      <c r="WQF88" s="45"/>
      <c r="WQG88" s="45"/>
      <c r="WQH88" s="45"/>
      <c r="WQI88" s="45"/>
      <c r="WQJ88" s="45"/>
      <c r="WQK88" s="45"/>
      <c r="WQL88" s="45"/>
      <c r="WQM88" s="45"/>
      <c r="WQN88" s="45"/>
      <c r="WQO88" s="45"/>
      <c r="WQP88" s="45"/>
      <c r="WQQ88" s="45"/>
      <c r="WQR88" s="45"/>
      <c r="WQS88" s="45"/>
      <c r="WQT88" s="45"/>
      <c r="WQU88" s="45"/>
      <c r="WQV88" s="45"/>
      <c r="WQW88" s="45"/>
      <c r="WQX88" s="45"/>
      <c r="WQY88" s="45"/>
      <c r="WQZ88" s="45"/>
      <c r="WRA88" s="45"/>
      <c r="WRB88" s="45"/>
      <c r="WRC88" s="45"/>
      <c r="WRD88" s="45"/>
      <c r="WRE88" s="45"/>
      <c r="WRF88" s="45"/>
      <c r="WRG88" s="45"/>
      <c r="WRH88" s="45"/>
      <c r="WRI88" s="45"/>
      <c r="WRJ88" s="45"/>
      <c r="WRK88" s="45"/>
      <c r="WRL88" s="45"/>
      <c r="WRM88" s="45"/>
      <c r="WRN88" s="45"/>
      <c r="WRO88" s="45"/>
      <c r="WRP88" s="45"/>
      <c r="WRQ88" s="45"/>
      <c r="WRR88" s="45"/>
      <c r="WRS88" s="45"/>
      <c r="WRT88" s="45"/>
      <c r="WRU88" s="45"/>
      <c r="WRV88" s="45"/>
      <c r="WRW88" s="45"/>
      <c r="WRX88" s="45"/>
      <c r="WRY88" s="45"/>
      <c r="WRZ88" s="45"/>
      <c r="WSA88" s="45"/>
      <c r="WSB88" s="45"/>
      <c r="WSC88" s="45"/>
      <c r="WSD88" s="45"/>
      <c r="WSE88" s="45"/>
      <c r="WSF88" s="45"/>
      <c r="WSG88" s="45"/>
      <c r="WSH88" s="45"/>
      <c r="WSI88" s="45"/>
      <c r="WSJ88" s="45"/>
      <c r="WSK88" s="45"/>
      <c r="WSL88" s="45"/>
      <c r="WSM88" s="45"/>
      <c r="WSN88" s="45"/>
      <c r="WSO88" s="45"/>
      <c r="WSP88" s="45"/>
      <c r="WSQ88" s="45"/>
      <c r="WSR88" s="45"/>
      <c r="WSS88" s="45"/>
      <c r="WST88" s="45"/>
      <c r="WSU88" s="45"/>
      <c r="WSV88" s="45"/>
      <c r="WSW88" s="45"/>
      <c r="WSX88" s="45"/>
      <c r="WSY88" s="45"/>
      <c r="WSZ88" s="45"/>
      <c r="WTA88" s="45"/>
      <c r="WTB88" s="45"/>
      <c r="WTC88" s="45"/>
      <c r="WTD88" s="45"/>
      <c r="WTE88" s="45"/>
      <c r="WTF88" s="45"/>
      <c r="WTG88" s="45"/>
      <c r="WTH88" s="45"/>
      <c r="WTI88" s="45"/>
      <c r="WTJ88" s="45"/>
      <c r="WTK88" s="45"/>
      <c r="WTL88" s="45"/>
      <c r="WTM88" s="45"/>
      <c r="WTN88" s="45"/>
      <c r="WTO88" s="45"/>
      <c r="WTP88" s="45"/>
      <c r="WTQ88" s="45"/>
      <c r="WTR88" s="45"/>
      <c r="WTS88" s="45"/>
      <c r="WTT88" s="45"/>
      <c r="WTU88" s="45"/>
      <c r="WTV88" s="45"/>
      <c r="WTW88" s="45"/>
      <c r="WTX88" s="45"/>
      <c r="WTY88" s="45"/>
      <c r="WTZ88" s="45"/>
      <c r="WUA88" s="45"/>
      <c r="WUB88" s="45"/>
      <c r="WUC88" s="45"/>
      <c r="WUD88" s="45"/>
      <c r="WUE88" s="45"/>
      <c r="WUF88" s="45"/>
      <c r="WUG88" s="45"/>
      <c r="WUH88" s="45"/>
      <c r="WUI88" s="45"/>
      <c r="WUJ88" s="45"/>
      <c r="WUK88" s="45"/>
      <c r="WUL88" s="45"/>
      <c r="WUM88" s="45"/>
      <c r="WUN88" s="45"/>
      <c r="WUO88" s="45"/>
      <c r="WUP88" s="45"/>
      <c r="WUQ88" s="45"/>
      <c r="WUR88" s="45"/>
      <c r="WUS88" s="45"/>
      <c r="WUT88" s="45"/>
      <c r="WUU88" s="45"/>
      <c r="WUV88" s="45"/>
      <c r="WUW88" s="45"/>
      <c r="WUX88" s="45"/>
      <c r="WUY88" s="45"/>
      <c r="WUZ88" s="45"/>
      <c r="WVA88" s="45"/>
      <c r="WVB88" s="45"/>
      <c r="WVC88" s="45"/>
      <c r="WVD88" s="45"/>
      <c r="WVE88" s="45"/>
      <c r="WVF88" s="45"/>
      <c r="WVG88" s="45"/>
      <c r="WVH88" s="45"/>
      <c r="WVI88" s="45"/>
      <c r="WVJ88" s="45"/>
      <c r="WVK88" s="45"/>
      <c r="WVL88" s="45"/>
      <c r="WVM88" s="45"/>
      <c r="WVN88" s="45"/>
      <c r="WVO88" s="45"/>
      <c r="WVP88" s="45"/>
      <c r="WVQ88" s="45"/>
      <c r="WVR88" s="45"/>
      <c r="WVS88" s="45"/>
      <c r="WVT88" s="45"/>
      <c r="WVU88" s="45"/>
      <c r="WVV88" s="45"/>
      <c r="WVW88" s="45"/>
      <c r="WVX88" s="45"/>
      <c r="WVY88" s="45"/>
      <c r="WVZ88" s="45"/>
      <c r="WWA88" s="45"/>
      <c r="WWB88" s="45"/>
      <c r="WWC88" s="45"/>
      <c r="WWD88" s="45"/>
      <c r="WWE88" s="45"/>
      <c r="WWF88" s="45"/>
      <c r="WWG88" s="45"/>
      <c r="WWH88" s="45"/>
      <c r="WWI88" s="45"/>
      <c r="WWJ88" s="45"/>
      <c r="WWK88" s="45"/>
      <c r="WWL88" s="45"/>
      <c r="WWM88" s="45"/>
      <c r="WWN88" s="45"/>
      <c r="WWO88" s="45"/>
      <c r="WWP88" s="45"/>
      <c r="WWQ88" s="45"/>
      <c r="WWR88" s="45"/>
      <c r="WWS88" s="45"/>
      <c r="WWT88" s="45"/>
      <c r="WWU88" s="45"/>
      <c r="WWV88" s="45"/>
      <c r="WWW88" s="45"/>
      <c r="WWX88" s="45"/>
      <c r="WWY88" s="45"/>
      <c r="WWZ88" s="45"/>
      <c r="WXA88" s="45"/>
      <c r="WXB88" s="45"/>
      <c r="WXC88" s="45"/>
      <c r="WXD88" s="45"/>
      <c r="WXE88" s="45"/>
      <c r="WXF88" s="45"/>
      <c r="WXG88" s="45"/>
      <c r="WXH88" s="45"/>
      <c r="WXI88" s="45"/>
      <c r="WXJ88" s="45"/>
      <c r="WXK88" s="45"/>
      <c r="WXL88" s="45"/>
      <c r="WXM88" s="45"/>
      <c r="WXN88" s="45"/>
      <c r="WXO88" s="45"/>
      <c r="WXP88" s="45"/>
      <c r="WXQ88" s="45"/>
      <c r="WXR88" s="45"/>
      <c r="WXS88" s="45"/>
      <c r="WXT88" s="45"/>
      <c r="WXU88" s="45"/>
      <c r="WXV88" s="45"/>
      <c r="WXW88" s="45"/>
      <c r="WXX88" s="45"/>
      <c r="WXY88" s="45"/>
      <c r="WXZ88" s="45"/>
      <c r="WYA88" s="45"/>
      <c r="WYB88" s="45"/>
      <c r="WYC88" s="45"/>
      <c r="WYD88" s="45"/>
      <c r="WYE88" s="45"/>
      <c r="WYF88" s="45"/>
      <c r="WYG88" s="45"/>
      <c r="WYH88" s="45"/>
      <c r="WYI88" s="45"/>
      <c r="WYJ88" s="45"/>
      <c r="WYK88" s="45"/>
      <c r="WYL88" s="45"/>
      <c r="WYM88" s="45"/>
      <c r="WYN88" s="45"/>
      <c r="WYO88" s="45"/>
      <c r="WYP88" s="45"/>
      <c r="WYQ88" s="45"/>
      <c r="WYR88" s="45"/>
      <c r="WYS88" s="45"/>
      <c r="WYT88" s="45"/>
      <c r="WYU88" s="45"/>
      <c r="WYV88" s="45"/>
      <c r="WYW88" s="45"/>
      <c r="WYX88" s="45"/>
      <c r="WYY88" s="45"/>
      <c r="WYZ88" s="45"/>
      <c r="WZA88" s="45"/>
      <c r="WZB88" s="45"/>
      <c r="WZC88" s="45"/>
      <c r="WZD88" s="45"/>
      <c r="WZE88" s="45"/>
      <c r="WZF88" s="45"/>
      <c r="WZG88" s="45"/>
      <c r="WZH88" s="45"/>
      <c r="WZI88" s="45"/>
      <c r="WZJ88" s="45"/>
      <c r="WZK88" s="45"/>
      <c r="WZL88" s="45"/>
      <c r="WZM88" s="45"/>
      <c r="WZN88" s="45"/>
      <c r="WZO88" s="45"/>
      <c r="WZP88" s="45"/>
      <c r="WZQ88" s="45"/>
      <c r="WZR88" s="45"/>
      <c r="WZS88" s="45"/>
      <c r="WZT88" s="45"/>
      <c r="WZU88" s="45"/>
      <c r="WZV88" s="45"/>
      <c r="WZW88" s="45"/>
      <c r="WZX88" s="45"/>
      <c r="WZY88" s="45"/>
      <c r="WZZ88" s="45"/>
      <c r="XAA88" s="45"/>
      <c r="XAB88" s="45"/>
      <c r="XAC88" s="45"/>
      <c r="XAD88" s="45"/>
      <c r="XAE88" s="45"/>
      <c r="XAF88" s="45"/>
      <c r="XAG88" s="45"/>
      <c r="XAH88" s="45"/>
      <c r="XAI88" s="45"/>
      <c r="XAJ88" s="45"/>
      <c r="XAK88" s="45"/>
      <c r="XAL88" s="45"/>
      <c r="XAM88" s="45"/>
      <c r="XAN88" s="45"/>
      <c r="XAO88" s="45"/>
      <c r="XAP88" s="45"/>
      <c r="XAQ88" s="45"/>
      <c r="XAR88" s="45"/>
      <c r="XAS88" s="45"/>
      <c r="XAT88" s="45"/>
      <c r="XAU88" s="45"/>
      <c r="XAV88" s="45"/>
      <c r="XAW88" s="45"/>
      <c r="XAX88" s="45"/>
      <c r="XAY88" s="45"/>
      <c r="XAZ88" s="45"/>
      <c r="XBA88" s="45"/>
      <c r="XBB88" s="45"/>
      <c r="XBC88" s="45"/>
      <c r="XBD88" s="45"/>
      <c r="XBE88" s="45"/>
      <c r="XBF88" s="45"/>
      <c r="XBG88" s="45"/>
      <c r="XBH88" s="45"/>
      <c r="XBI88" s="45"/>
      <c r="XBJ88" s="45"/>
      <c r="XBK88" s="45"/>
      <c r="XBL88" s="45"/>
      <c r="XBM88" s="45"/>
      <c r="XBN88" s="45"/>
      <c r="XBO88" s="45"/>
      <c r="XBP88" s="45"/>
      <c r="XBQ88" s="45"/>
      <c r="XBR88" s="45"/>
      <c r="XBS88" s="45"/>
      <c r="XBT88" s="45"/>
      <c r="XBU88" s="45"/>
      <c r="XBV88" s="45"/>
      <c r="XBW88" s="45"/>
      <c r="XBX88" s="45"/>
      <c r="XBY88" s="45"/>
      <c r="XBZ88" s="45"/>
      <c r="XCA88" s="45"/>
      <c r="XCB88" s="45"/>
      <c r="XCC88" s="45"/>
      <c r="XCD88" s="45"/>
      <c r="XCE88" s="45"/>
      <c r="XCF88" s="45"/>
      <c r="XCG88" s="45"/>
      <c r="XCH88" s="45"/>
      <c r="XCI88" s="45"/>
      <c r="XCJ88" s="45"/>
      <c r="XCK88" s="45"/>
      <c r="XCL88" s="45"/>
      <c r="XCM88" s="45"/>
      <c r="XCN88" s="45"/>
      <c r="XCO88" s="45"/>
      <c r="XCP88" s="45"/>
      <c r="XCQ88" s="45"/>
      <c r="XCR88" s="45"/>
      <c r="XCS88" s="45"/>
      <c r="XCT88" s="45"/>
      <c r="XCU88" s="45"/>
      <c r="XCV88" s="45"/>
      <c r="XCW88" s="45"/>
      <c r="XCX88" s="45"/>
      <c r="XCY88" s="45"/>
      <c r="XCZ88" s="45"/>
      <c r="XDA88" s="45"/>
      <c r="XDB88" s="45"/>
      <c r="XDC88" s="45"/>
      <c r="XDD88" s="45"/>
      <c r="XDE88" s="45"/>
      <c r="XDF88" s="45"/>
      <c r="XDG88" s="45"/>
      <c r="XDH88" s="45"/>
      <c r="XDI88" s="45"/>
      <c r="XDJ88" s="45"/>
      <c r="XDK88" s="45"/>
      <c r="XDL88" s="45"/>
      <c r="XDM88" s="45"/>
      <c r="XDN88" s="45"/>
      <c r="XDO88" s="45"/>
      <c r="XDP88" s="45"/>
      <c r="XDQ88" s="45"/>
      <c r="XDR88" s="45"/>
      <c r="XDS88" s="45"/>
      <c r="XDT88" s="45"/>
      <c r="XDU88" s="45"/>
      <c r="XDV88" s="45"/>
      <c r="XDW88" s="45"/>
      <c r="XDX88" s="45"/>
      <c r="XDY88" s="45"/>
      <c r="XDZ88" s="45"/>
      <c r="XEA88" s="45"/>
      <c r="XEB88" s="45"/>
      <c r="XEC88" s="45"/>
      <c r="XED88" s="45"/>
      <c r="XEE88" s="45"/>
      <c r="XEF88" s="45"/>
      <c r="XEG88" s="45"/>
      <c r="XEH88" s="45"/>
      <c r="XEI88" s="45"/>
      <c r="XEJ88" s="45"/>
      <c r="XEK88" s="45"/>
      <c r="XEL88" s="45"/>
      <c r="XEM88" s="45"/>
      <c r="XEN88" s="45"/>
      <c r="XEO88" s="45"/>
      <c r="XEP88" s="45"/>
      <c r="XEQ88" s="45"/>
      <c r="XER88" s="45"/>
      <c r="XES88" s="45"/>
      <c r="XET88" s="45"/>
      <c r="XEU88" s="45"/>
      <c r="XEV88" s="45"/>
      <c r="XEW88" s="45"/>
      <c r="XEX88" s="45"/>
      <c r="XEY88" s="45"/>
      <c r="XEZ88" s="45"/>
      <c r="XFA88" s="45"/>
      <c r="XFB88" s="45"/>
      <c r="XFC88" s="45"/>
    </row>
    <row r="89" spans="1:16383" x14ac:dyDescent="0.2">
      <c r="I89" s="221"/>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S89" s="277"/>
      <c r="CT89" s="277"/>
      <c r="CU89" s="277"/>
    </row>
    <row r="90" spans="1:16383" s="82" customFormat="1" x14ac:dyDescent="0.2">
      <c r="A90" s="102"/>
      <c r="B90" s="103" t="s">
        <v>396</v>
      </c>
      <c r="C90" s="44"/>
      <c r="E90" s="45"/>
      <c r="F90" s="45"/>
      <c r="G90" s="45"/>
      <c r="H90" s="239"/>
      <c r="I90" s="358"/>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S90" s="277"/>
      <c r="CT90" s="277"/>
      <c r="CU90" s="277"/>
    </row>
    <row r="91" spans="1:16383" s="144" customFormat="1" x14ac:dyDescent="0.2">
      <c r="A91" s="304"/>
      <c r="B91" s="43"/>
      <c r="C91" s="305"/>
      <c r="E91" s="144" t="s">
        <v>456</v>
      </c>
      <c r="H91" s="302" t="s">
        <v>14</v>
      </c>
      <c r="I91" s="359">
        <f xml:space="preserve"> StandardCharges!$G$258</f>
        <v>-1.7160237237854314E-3</v>
      </c>
      <c r="CS91" s="277"/>
      <c r="CT91" s="277"/>
      <c r="CU91" s="277"/>
    </row>
    <row r="92" spans="1:16383" s="144" customFormat="1" x14ac:dyDescent="0.2">
      <c r="A92" s="304"/>
      <c r="B92" s="43"/>
      <c r="C92" s="305"/>
      <c r="E92" s="144" t="s">
        <v>457</v>
      </c>
      <c r="H92" s="302" t="s">
        <v>14</v>
      </c>
      <c r="I92" s="359">
        <f xml:space="preserve"> StandardCharges!$G$266</f>
        <v>-0.16191361552978178</v>
      </c>
      <c r="CS92" s="277"/>
      <c r="CT92" s="277"/>
      <c r="CU92" s="277"/>
    </row>
    <row r="93" spans="1:16383" s="144" customFormat="1" x14ac:dyDescent="0.2">
      <c r="A93" s="304"/>
      <c r="B93" s="43"/>
      <c r="C93" s="305"/>
      <c r="E93" s="144" t="s">
        <v>465</v>
      </c>
      <c r="H93" s="302" t="s">
        <v>14</v>
      </c>
      <c r="I93" s="359">
        <f xml:space="preserve"> StandardCharges!G281</f>
        <v>-0.2396708684495108</v>
      </c>
      <c r="CS93" s="277"/>
      <c r="CT93" s="277"/>
      <c r="CU93" s="277"/>
    </row>
    <row r="94" spans="1:16383" x14ac:dyDescent="0.2">
      <c r="E94" s="18"/>
      <c r="CS94" s="277"/>
      <c r="CT94" s="277"/>
      <c r="CU94" s="277"/>
    </row>
    <row r="95" spans="1:16383" ht="13.5" thickBot="1" x14ac:dyDescent="0.25">
      <c r="A95" s="58" t="s">
        <v>146</v>
      </c>
      <c r="B95" s="9"/>
      <c r="C95" s="194"/>
      <c r="D95" s="72"/>
      <c r="E95" s="11"/>
      <c r="F95" s="12"/>
      <c r="G95" s="12"/>
      <c r="H95" s="158"/>
      <c r="I95" s="21"/>
      <c r="J95" s="13"/>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S95" s="277"/>
      <c r="CT95" s="277"/>
      <c r="CU95" s="277"/>
    </row>
    <row r="96" spans="1:16383" ht="13.5" thickTop="1" x14ac:dyDescent="0.2">
      <c r="CS96" s="277"/>
      <c r="CT96" s="277"/>
      <c r="CU96" s="277"/>
    </row>
    <row r="97" spans="97:99" x14ac:dyDescent="0.2">
      <c r="CS97" s="277"/>
      <c r="CT97" s="277"/>
      <c r="CU97" s="277"/>
    </row>
    <row r="98" spans="97:99" x14ac:dyDescent="0.2">
      <c r="CS98" s="277"/>
      <c r="CT98" s="277"/>
      <c r="CU98" s="277"/>
    </row>
    <row r="99" spans="97:99" x14ac:dyDescent="0.2">
      <c r="CS99" s="277"/>
      <c r="CT99" s="277"/>
      <c r="CU99" s="277"/>
    </row>
    <row r="100" spans="97:99" x14ac:dyDescent="0.2">
      <c r="CS100" s="277"/>
      <c r="CT100" s="277"/>
      <c r="CU100" s="277"/>
    </row>
    <row r="101" spans="97:99" x14ac:dyDescent="0.2">
      <c r="CS101" s="277"/>
      <c r="CT101" s="277"/>
      <c r="CU101" s="277"/>
    </row>
    <row r="102" spans="97:99" x14ac:dyDescent="0.2">
      <c r="CS102" s="277"/>
      <c r="CT102" s="277"/>
      <c r="CU102" s="277"/>
    </row>
    <row r="103" spans="97:99" x14ac:dyDescent="0.2">
      <c r="CS103" s="277"/>
      <c r="CT103" s="277"/>
      <c r="CU103" s="277"/>
    </row>
    <row r="104" spans="97:99" x14ac:dyDescent="0.2">
      <c r="CS104" s="277"/>
      <c r="CT104" s="277"/>
      <c r="CU104" s="277"/>
    </row>
    <row r="105" spans="97:99" x14ac:dyDescent="0.2">
      <c r="CS105" s="277"/>
      <c r="CT105" s="277"/>
      <c r="CU105" s="277"/>
    </row>
    <row r="106" spans="97:99" x14ac:dyDescent="0.2">
      <c r="CS106" s="277"/>
      <c r="CT106" s="277"/>
      <c r="CU106" s="277"/>
    </row>
    <row r="107" spans="97:99" x14ac:dyDescent="0.2">
      <c r="CS107" s="277"/>
      <c r="CT107" s="277"/>
      <c r="CU107" s="277"/>
    </row>
    <row r="108" spans="97:99" x14ac:dyDescent="0.2">
      <c r="CS108" s="277"/>
      <c r="CT108" s="277"/>
      <c r="CU108" s="277"/>
    </row>
    <row r="109" spans="97:99" x14ac:dyDescent="0.2">
      <c r="CS109" s="277"/>
      <c r="CT109" s="277"/>
      <c r="CU109" s="277"/>
    </row>
  </sheetData>
  <sheetProtection algorithmName="SHA-512" hashValue="Z5BnhvY0W9zn+630uQK4ax0+1Dy16ut+GArG1SQOqJDCs8BxTZkvHuZEu7SYrWKs3vHuZdnfCZsSHEwjqVlOSw==" saltValue="O9AU1PK+F3xWMruAjTr/fA==" spinCount="100000" sheet="1" objects="1" scenarios="1"/>
  <conditionalFormatting sqref="K1:CO1">
    <cfRule type="cellIs" dxfId="164" priority="154" operator="equal">
      <formula>OverallError</formula>
    </cfRule>
  </conditionalFormatting>
  <conditionalFormatting sqref="H1">
    <cfRule type="cellIs" dxfId="163" priority="155" operator="equal">
      <formula>OverallError</formula>
    </cfRule>
  </conditionalFormatting>
  <conditionalFormatting sqref="H3 D3:F3 H70">
    <cfRule type="cellIs" dxfId="162" priority="151" operator="lessThan">
      <formula>0</formula>
    </cfRule>
  </conditionalFormatting>
  <conditionalFormatting sqref="K3">
    <cfRule type="cellIs" dxfId="161" priority="150" operator="lessThan">
      <formula>0</formula>
    </cfRule>
  </conditionalFormatting>
  <conditionalFormatting sqref="H13 D13:F13">
    <cfRule type="cellIs" dxfId="160" priority="153" operator="lessThan">
      <formula>0</formula>
    </cfRule>
  </conditionalFormatting>
  <conditionalFormatting sqref="K13">
    <cfRule type="cellIs" dxfId="159" priority="152" operator="lessThan">
      <formula>0</formula>
    </cfRule>
  </conditionalFormatting>
  <conditionalFormatting sqref="K7">
    <cfRule type="cellIs" dxfId="158" priority="145" operator="lessThan">
      <formula>0</formula>
    </cfRule>
  </conditionalFormatting>
  <conditionalFormatting sqref="H7 D7:F7">
    <cfRule type="cellIs" dxfId="157" priority="146" operator="lessThan">
      <formula>0</formula>
    </cfRule>
  </conditionalFormatting>
  <conditionalFormatting sqref="H26 D26:F26 D33:F34 H33:H34">
    <cfRule type="cellIs" dxfId="156" priority="140" operator="lessThan">
      <formula>0</formula>
    </cfRule>
  </conditionalFormatting>
  <conditionalFormatting sqref="K33:K34 K26:CO26">
    <cfRule type="cellIs" dxfId="155" priority="139" operator="lessThan">
      <formula>0</formula>
    </cfRule>
  </conditionalFormatting>
  <conditionalFormatting sqref="D41:F41 D49:F50">
    <cfRule type="cellIs" dxfId="154" priority="137" operator="lessThan">
      <formula>0</formula>
    </cfRule>
  </conditionalFormatting>
  <conditionalFormatting sqref="K41 K49:K50">
    <cfRule type="cellIs" dxfId="153" priority="136" operator="lessThan">
      <formula>0</formula>
    </cfRule>
  </conditionalFormatting>
  <conditionalFormatting sqref="K25">
    <cfRule type="cellIs" dxfId="152" priority="96" operator="lessThan">
      <formula>0</formula>
    </cfRule>
  </conditionalFormatting>
  <conditionalFormatting sqref="H38">
    <cfRule type="cellIs" dxfId="151" priority="101" operator="lessThan">
      <formula>0</formula>
    </cfRule>
  </conditionalFormatting>
  <conditionalFormatting sqref="H41 H49:H50">
    <cfRule type="cellIs" dxfId="150" priority="100" operator="lessThan">
      <formula>0</formula>
    </cfRule>
  </conditionalFormatting>
  <conditionalFormatting sqref="K15">
    <cfRule type="cellIs" dxfId="149" priority="112" operator="lessThan">
      <formula>0</formula>
    </cfRule>
  </conditionalFormatting>
  <conditionalFormatting sqref="H20:H22 D20:F22">
    <cfRule type="cellIs" dxfId="148" priority="116" operator="lessThan">
      <formula>0</formula>
    </cfRule>
  </conditionalFormatting>
  <conditionalFormatting sqref="K20:K22">
    <cfRule type="cellIs" dxfId="147" priority="115" operator="lessThan">
      <formula>0</formula>
    </cfRule>
  </conditionalFormatting>
  <conditionalFormatting sqref="H15 D15:F15">
    <cfRule type="cellIs" dxfId="146" priority="113" operator="lessThan">
      <formula>0</formula>
    </cfRule>
  </conditionalFormatting>
  <conditionalFormatting sqref="H24 D24:F24">
    <cfRule type="cellIs" dxfId="145" priority="95" operator="lessThan">
      <formula>0</formula>
    </cfRule>
  </conditionalFormatting>
  <conditionalFormatting sqref="H25 D25:F25">
    <cfRule type="cellIs" dxfId="144" priority="97" operator="lessThan">
      <formula>0</formula>
    </cfRule>
  </conditionalFormatting>
  <conditionalFormatting sqref="H35">
    <cfRule type="cellIs" dxfId="143" priority="83" operator="lessThan">
      <formula>0</formula>
    </cfRule>
  </conditionalFormatting>
  <conditionalFormatting sqref="H61 D61:F61">
    <cfRule type="cellIs" dxfId="142" priority="82" operator="lessThan">
      <formula>0</formula>
    </cfRule>
  </conditionalFormatting>
  <conditionalFormatting sqref="K24">
    <cfRule type="cellIs" dxfId="141" priority="94" operator="lessThan">
      <formula>0</formula>
    </cfRule>
  </conditionalFormatting>
  <conditionalFormatting sqref="H23 D23:F23">
    <cfRule type="cellIs" dxfId="140" priority="93" operator="lessThan">
      <formula>0</formula>
    </cfRule>
  </conditionalFormatting>
  <conditionalFormatting sqref="K23">
    <cfRule type="cellIs" dxfId="139" priority="92" operator="lessThan">
      <formula>0</formula>
    </cfRule>
  </conditionalFormatting>
  <conditionalFormatting sqref="K61">
    <cfRule type="cellIs" dxfId="138" priority="81" operator="lessThan">
      <formula>0</formula>
    </cfRule>
  </conditionalFormatting>
  <conditionalFormatting sqref="H27 D27:F27">
    <cfRule type="cellIs" dxfId="137" priority="91" operator="lessThan">
      <formula>0</formula>
    </cfRule>
  </conditionalFormatting>
  <conditionalFormatting sqref="K27">
    <cfRule type="cellIs" dxfId="136" priority="90" operator="lessThan">
      <formula>0</formula>
    </cfRule>
  </conditionalFormatting>
  <conditionalFormatting sqref="H32 D32:F32">
    <cfRule type="cellIs" dxfId="135" priority="88" operator="lessThan">
      <formula>0</formula>
    </cfRule>
  </conditionalFormatting>
  <conditionalFormatting sqref="K32">
    <cfRule type="cellIs" dxfId="134" priority="87" operator="lessThan">
      <formula>0</formula>
    </cfRule>
  </conditionalFormatting>
  <conditionalFormatting sqref="D35:F35">
    <cfRule type="cellIs" dxfId="133" priority="85" operator="lessThan">
      <formula>0</formula>
    </cfRule>
  </conditionalFormatting>
  <conditionalFormatting sqref="K35">
    <cfRule type="cellIs" dxfId="132" priority="84" operator="lessThan">
      <formula>0</formula>
    </cfRule>
  </conditionalFormatting>
  <conditionalFormatting sqref="H53 D53:F53">
    <cfRule type="cellIs" dxfId="131" priority="79" operator="lessThan">
      <formula>0</formula>
    </cfRule>
  </conditionalFormatting>
  <conditionalFormatting sqref="K53">
    <cfRule type="cellIs" dxfId="130" priority="78" operator="lessThan">
      <formula>0</formula>
    </cfRule>
  </conditionalFormatting>
  <conditionalFormatting sqref="H67 D67:F67 D75:F75 H74:H75 D74 F74">
    <cfRule type="cellIs" dxfId="129" priority="76" operator="lessThan">
      <formula>0</formula>
    </cfRule>
  </conditionalFormatting>
  <conditionalFormatting sqref="K74:K75 K67:CO67">
    <cfRule type="cellIs" dxfId="128" priority="75" operator="lessThan">
      <formula>0</formula>
    </cfRule>
  </conditionalFormatting>
  <conditionalFormatting sqref="D80 F80">
    <cfRule type="cellIs" dxfId="127" priority="74" operator="lessThan">
      <formula>0</formula>
    </cfRule>
  </conditionalFormatting>
  <conditionalFormatting sqref="K80">
    <cfRule type="cellIs" dxfId="126" priority="73" operator="lessThan">
      <formula>0</formula>
    </cfRule>
  </conditionalFormatting>
  <conditionalFormatting sqref="H62:H63 D62:F63">
    <cfRule type="cellIs" dxfId="125" priority="71" operator="lessThan">
      <formula>0</formula>
    </cfRule>
  </conditionalFormatting>
  <conditionalFormatting sqref="K62:K63">
    <cfRule type="cellIs" dxfId="124" priority="70" operator="lessThan">
      <formula>0</formula>
    </cfRule>
  </conditionalFormatting>
  <conditionalFormatting sqref="H66 D66:F66">
    <cfRule type="cellIs" dxfId="123" priority="62" operator="lessThan">
      <formula>0</formula>
    </cfRule>
  </conditionalFormatting>
  <conditionalFormatting sqref="H77">
    <cfRule type="cellIs" dxfId="122" priority="64" operator="lessThan">
      <formula>0</formula>
    </cfRule>
  </conditionalFormatting>
  <conditionalFormatting sqref="H80">
    <cfRule type="cellIs" dxfId="121" priority="63" operator="lessThan">
      <formula>0</formula>
    </cfRule>
  </conditionalFormatting>
  <conditionalFormatting sqref="H64 D64:F64 E64:E67">
    <cfRule type="cellIs" dxfId="120" priority="58" operator="lessThan">
      <formula>0</formula>
    </cfRule>
  </conditionalFormatting>
  <conditionalFormatting sqref="H65 D65:F65">
    <cfRule type="cellIs" dxfId="119" priority="60" operator="lessThan">
      <formula>0</formula>
    </cfRule>
  </conditionalFormatting>
  <conditionalFormatting sqref="K68">
    <cfRule type="cellIs" dxfId="118" priority="55" operator="lessThan">
      <formula>0</formula>
    </cfRule>
  </conditionalFormatting>
  <conditionalFormatting sqref="H68 D68:F68">
    <cfRule type="cellIs" dxfId="117" priority="56" operator="lessThan">
      <formula>0</formula>
    </cfRule>
  </conditionalFormatting>
  <conditionalFormatting sqref="H72 D72:F72">
    <cfRule type="cellIs" dxfId="116" priority="53" operator="lessThan">
      <formula>0</formula>
    </cfRule>
  </conditionalFormatting>
  <conditionalFormatting sqref="K72">
    <cfRule type="cellIs" dxfId="115" priority="52" operator="lessThan">
      <formula>0</formula>
    </cfRule>
  </conditionalFormatting>
  <conditionalFormatting sqref="K66:CO66">
    <cfRule type="cellIs" dxfId="114" priority="47" operator="lessThan">
      <formula>0</formula>
    </cfRule>
  </conditionalFormatting>
  <conditionalFormatting sqref="K64:CO66">
    <cfRule type="cellIs" dxfId="113" priority="45" operator="lessThan">
      <formula>0</formula>
    </cfRule>
  </conditionalFormatting>
  <conditionalFormatting sqref="K65:CO65">
    <cfRule type="cellIs" dxfId="112" priority="46" operator="lessThan">
      <formula>0</formula>
    </cfRule>
  </conditionalFormatting>
  <conditionalFormatting sqref="D28:F29 H28 D30">
    <cfRule type="cellIs" dxfId="111" priority="44" operator="lessThan">
      <formula>0</formula>
    </cfRule>
  </conditionalFormatting>
  <conditionalFormatting sqref="K28">
    <cfRule type="cellIs" dxfId="110" priority="43" operator="lessThan">
      <formula>0</formula>
    </cfRule>
  </conditionalFormatting>
  <conditionalFormatting sqref="H31 D31:F31">
    <cfRule type="cellIs" dxfId="109" priority="41" operator="lessThan">
      <formula>0</formula>
    </cfRule>
  </conditionalFormatting>
  <conditionalFormatting sqref="K31">
    <cfRule type="cellIs" dxfId="108" priority="40" operator="lessThan">
      <formula>0</formula>
    </cfRule>
  </conditionalFormatting>
  <conditionalFormatting sqref="E30:F30">
    <cfRule type="cellIs" dxfId="107" priority="36" operator="lessThan">
      <formula>0</formula>
    </cfRule>
  </conditionalFormatting>
  <conditionalFormatting sqref="K30:CO30">
    <cfRule type="cellIs" dxfId="106" priority="26" operator="lessThan">
      <formula>0</formula>
    </cfRule>
  </conditionalFormatting>
  <conditionalFormatting sqref="H29:H30">
    <cfRule type="cellIs" dxfId="105" priority="30" operator="lessThan">
      <formula>0</formula>
    </cfRule>
  </conditionalFormatting>
  <conditionalFormatting sqref="K29:CO29">
    <cfRule type="cellIs" dxfId="104" priority="27" operator="lessThan">
      <formula>0</formula>
    </cfRule>
  </conditionalFormatting>
  <conditionalFormatting sqref="D69:F69 H69 D70">
    <cfRule type="cellIs" dxfId="103" priority="25" operator="lessThan">
      <formula>0</formula>
    </cfRule>
  </conditionalFormatting>
  <conditionalFormatting sqref="K69">
    <cfRule type="cellIs" dxfId="102" priority="24" operator="lessThan">
      <formula>0</formula>
    </cfRule>
  </conditionalFormatting>
  <conditionalFormatting sqref="H71 D71:F71">
    <cfRule type="cellIs" dxfId="101" priority="22" operator="lessThan">
      <formula>0</formula>
    </cfRule>
  </conditionalFormatting>
  <conditionalFormatting sqref="K71">
    <cfRule type="cellIs" dxfId="100" priority="21" operator="lessThan">
      <formula>0</formula>
    </cfRule>
  </conditionalFormatting>
  <conditionalFormatting sqref="E70:F70">
    <cfRule type="cellIs" dxfId="99" priority="19" operator="lessThan">
      <formula>0</formula>
    </cfRule>
  </conditionalFormatting>
  <conditionalFormatting sqref="K70:CO70">
    <cfRule type="cellIs" dxfId="98" priority="16" operator="lessThan">
      <formula>0</formula>
    </cfRule>
  </conditionalFormatting>
  <conditionalFormatting sqref="H76 D76:F76">
    <cfRule type="cellIs" dxfId="97" priority="15" operator="lessThan">
      <formula>0</formula>
    </cfRule>
  </conditionalFormatting>
  <conditionalFormatting sqref="K76">
    <cfRule type="cellIs" dxfId="96" priority="14" operator="lessThan">
      <formula>0</formula>
    </cfRule>
  </conditionalFormatting>
  <conditionalFormatting sqref="CQ1">
    <cfRule type="cellIs" dxfId="95" priority="12" operator="equal">
      <formula>OverallError</formula>
    </cfRule>
  </conditionalFormatting>
  <conditionalFormatting sqref="D91:F92">
    <cfRule type="cellIs" dxfId="94" priority="11" operator="lessThan">
      <formula>0</formula>
    </cfRule>
  </conditionalFormatting>
  <conditionalFormatting sqref="K91:K92">
    <cfRule type="cellIs" dxfId="93" priority="10" operator="lessThan">
      <formula>0</formula>
    </cfRule>
  </conditionalFormatting>
  <conditionalFormatting sqref="H91:H92">
    <cfRule type="cellIs" dxfId="92" priority="8" operator="lessThan">
      <formula>0</formula>
    </cfRule>
  </conditionalFormatting>
  <conditionalFormatting sqref="D93:F93">
    <cfRule type="cellIs" dxfId="91" priority="7" operator="lessThan">
      <formula>0</formula>
    </cfRule>
  </conditionalFormatting>
  <conditionalFormatting sqref="K93">
    <cfRule type="cellIs" dxfId="90" priority="6" operator="lessThan">
      <formula>0</formula>
    </cfRule>
  </conditionalFormatting>
  <conditionalFormatting sqref="H93">
    <cfRule type="cellIs" dxfId="89" priority="5" operator="lessThan">
      <formula>0</formula>
    </cfRule>
  </conditionalFormatting>
  <conditionalFormatting sqref="E80">
    <cfRule type="cellIs" dxfId="88" priority="4" operator="lessThan">
      <formula>0</formula>
    </cfRule>
  </conditionalFormatting>
  <conditionalFormatting sqref="H85:H86 D85:F86">
    <cfRule type="cellIs" dxfId="87" priority="3" operator="lessThan">
      <formula>0</formula>
    </cfRule>
  </conditionalFormatting>
  <conditionalFormatting sqref="K85:K86">
    <cfRule type="cellIs" dxfId="86" priority="2" operator="lessThan">
      <formula>0</formula>
    </cfRule>
  </conditionalFormatting>
  <conditionalFormatting sqref="K87:CO88">
    <cfRule type="cellIs" dxfId="85" priority="1" operator="lessThan">
      <formula>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outlinePr summaryBelow="0" summaryRight="0"/>
  </sheetPr>
  <dimension ref="A1:XFC72"/>
  <sheetViews>
    <sheetView showGridLines="0" workbookViewId="0">
      <pane xSplit="10" ySplit="3" topLeftCell="K31" activePane="bottomRight" state="frozen"/>
      <selection activeCell="A88" sqref="A88"/>
      <selection pane="topRight" activeCell="A88" sqref="A88"/>
      <selection pane="bottomLeft" activeCell="A88" sqref="A88"/>
      <selection pane="bottomRight" activeCell="G33" sqref="G33"/>
    </sheetView>
  </sheetViews>
  <sheetFormatPr defaultColWidth="0" defaultRowHeight="12.75" zeroHeight="1" x14ac:dyDescent="0.2"/>
  <cols>
    <col min="1" max="1" width="1.6640625" style="56" customWidth="1"/>
    <col min="2" max="2" width="1.6640625" style="61" customWidth="1"/>
    <col min="3" max="3" width="1.6640625" style="39" customWidth="1"/>
    <col min="4" max="4" width="1.6640625" customWidth="1"/>
    <col min="5" max="5" width="49" bestFit="1" customWidth="1"/>
    <col min="6" max="6" width="1.83203125" customWidth="1"/>
    <col min="7" max="7" width="15.83203125" customWidth="1"/>
    <col min="8" max="8" width="8.6640625" style="197" bestFit="1" customWidth="1"/>
    <col min="9" max="9" width="13" style="233" customWidth="1"/>
    <col min="10" max="10" width="2.83203125" customWidth="1"/>
    <col min="11" max="11" width="11.1640625" customWidth="1"/>
    <col min="12" max="12" width="12.1640625" customWidth="1" collapsed="1"/>
    <col min="13" max="13" width="2.83203125" customWidth="1"/>
    <col min="14" max="14" width="11.1640625" customWidth="1"/>
    <col min="15" max="15" width="12.1640625" customWidth="1" collapsed="1"/>
    <col min="16" max="16" width="2.83203125" customWidth="1"/>
    <col min="17" max="17" width="120.5" style="362" customWidth="1"/>
    <col min="18" max="23" width="9.33203125" style="277" hidden="1"/>
    <col min="24" max="93" width="10.6640625" style="277" hidden="1"/>
    <col min="94" max="94" width="2" style="277" hidden="1"/>
    <col min="95" max="95" width="207.1640625" style="277" hidden="1"/>
    <col min="96" max="96" width="9.33203125" style="277" hidden="1"/>
    <col min="97" max="97" width="9.83203125" style="277" hidden="1"/>
    <col min="98" max="98" width="9.33203125" style="277" hidden="1"/>
    <col min="99" max="99" width="11.83203125" style="277" hidden="1"/>
    <col min="100" max="16383" width="0" style="277" hidden="1"/>
    <col min="16384" max="16384" width="9.33203125" style="277" hidden="1"/>
  </cols>
  <sheetData>
    <row r="1" spans="1:95" ht="18" x14ac:dyDescent="0.25">
      <c r="A1" s="57" t="s">
        <v>466</v>
      </c>
      <c r="B1" s="2"/>
      <c r="C1" s="193"/>
      <c r="D1" s="4"/>
      <c r="E1" s="5"/>
      <c r="F1" s="5"/>
      <c r="G1" s="3"/>
      <c r="H1" s="6"/>
      <c r="I1" s="229"/>
      <c r="J1" s="7"/>
      <c r="K1" s="387"/>
      <c r="L1" s="6"/>
      <c r="M1" s="7"/>
      <c r="N1" s="388" t="s">
        <v>469</v>
      </c>
      <c r="O1" s="6"/>
      <c r="P1" s="7"/>
      <c r="Q1" s="38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Q1" s="380"/>
    </row>
    <row r="2" spans="1:95" ht="13.5" thickBot="1" x14ac:dyDescent="0.25">
      <c r="A2" s="58"/>
      <c r="B2" s="9"/>
      <c r="C2" s="194"/>
      <c r="D2" s="10"/>
      <c r="E2" s="11"/>
      <c r="F2" s="12"/>
      <c r="G2" s="12" t="s">
        <v>350</v>
      </c>
      <c r="H2" s="12" t="s">
        <v>1</v>
      </c>
      <c r="I2" s="12" t="s">
        <v>468</v>
      </c>
      <c r="J2" s="13"/>
      <c r="K2" s="21" t="str">
        <f xml:space="preserve"> InpS!K2</f>
        <v>2019-20</v>
      </c>
      <c r="L2" s="21" t="str">
        <f xml:space="preserve"> InpS!L2</f>
        <v>2020-21</v>
      </c>
      <c r="M2" s="13"/>
      <c r="N2" s="21" t="str">
        <f xml:space="preserve"> K2</f>
        <v>2019-20</v>
      </c>
      <c r="O2" s="21" t="str">
        <f xml:space="preserve"> L2</f>
        <v>2020-21</v>
      </c>
      <c r="P2" s="13"/>
      <c r="Q2" s="393" t="s">
        <v>360</v>
      </c>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c r="BE2" s="380"/>
      <c r="BF2" s="380"/>
      <c r="BG2" s="380"/>
      <c r="BH2" s="380"/>
      <c r="BI2" s="380"/>
      <c r="BJ2" s="380"/>
      <c r="BK2" s="380"/>
      <c r="BL2" s="380"/>
      <c r="BM2" s="380"/>
      <c r="BN2" s="380"/>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0"/>
      <c r="CO2" s="380"/>
      <c r="CQ2" s="381"/>
    </row>
    <row r="3" spans="1:95" ht="13.5" thickTop="1" x14ac:dyDescent="0.2">
      <c r="A3" s="14"/>
      <c r="B3" s="14"/>
      <c r="C3" s="195"/>
      <c r="D3" s="15"/>
      <c r="E3" s="16"/>
      <c r="F3" s="17"/>
      <c r="G3" s="16"/>
      <c r="H3" s="63"/>
      <c r="I3" s="230"/>
      <c r="J3" s="13"/>
      <c r="K3" s="16"/>
      <c r="M3" s="13"/>
      <c r="N3" s="16"/>
      <c r="P3" s="13"/>
      <c r="Q3" s="16"/>
    </row>
    <row r="4" spans="1:95" ht="13.5" thickBot="1" x14ac:dyDescent="0.25">
      <c r="A4" s="58" t="s">
        <v>38</v>
      </c>
      <c r="B4" s="9"/>
      <c r="C4" s="194"/>
      <c r="D4" s="72"/>
      <c r="E4" s="11"/>
      <c r="F4" s="12"/>
      <c r="G4" s="12"/>
      <c r="H4" s="158"/>
      <c r="I4" s="21"/>
      <c r="J4" s="13"/>
      <c r="K4" s="21"/>
      <c r="L4" s="21"/>
      <c r="M4" s="13"/>
      <c r="N4" s="21"/>
      <c r="O4" s="21"/>
      <c r="P4" s="13"/>
      <c r="Q4" s="39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0"/>
      <c r="BA4" s="380"/>
      <c r="BB4" s="380"/>
      <c r="BC4" s="380"/>
      <c r="BD4" s="380"/>
      <c r="BE4" s="380"/>
      <c r="BF4" s="380"/>
      <c r="BG4" s="380"/>
      <c r="BH4" s="380"/>
      <c r="BI4" s="380"/>
      <c r="BJ4" s="380"/>
      <c r="BK4" s="380"/>
      <c r="BL4" s="380"/>
      <c r="BM4" s="380"/>
      <c r="BN4" s="380"/>
      <c r="BO4" s="380"/>
      <c r="BP4" s="380"/>
      <c r="BQ4" s="380"/>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row>
    <row r="5" spans="1:95" ht="13.5" thickTop="1" x14ac:dyDescent="0.2">
      <c r="A5" s="102"/>
      <c r="B5" s="103"/>
      <c r="C5" s="44"/>
      <c r="D5" s="82"/>
      <c r="E5" s="45"/>
      <c r="F5" s="45"/>
      <c r="G5" s="45"/>
      <c r="H5" s="239"/>
      <c r="I5" s="299"/>
      <c r="J5" s="45"/>
      <c r="K5" s="45"/>
      <c r="L5" s="45"/>
      <c r="M5" s="45"/>
      <c r="N5" s="45"/>
      <c r="O5" s="45"/>
      <c r="P5" s="45"/>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row>
    <row r="6" spans="1:95" x14ac:dyDescent="0.2">
      <c r="B6" s="61" t="s">
        <v>474</v>
      </c>
      <c r="I6" s="221"/>
    </row>
    <row r="7" spans="1:95" x14ac:dyDescent="0.2">
      <c r="E7" s="18" t="str">
        <f xml:space="preserve"> StandardCharges!E$15</f>
        <v>Water: Household Standing charge</v>
      </c>
      <c r="F7" s="18"/>
      <c r="G7" s="60">
        <f xml:space="preserve"> DiscountCalc!$G$45</f>
        <v>1</v>
      </c>
      <c r="H7" s="80" t="str">
        <f xml:space="preserve"> StandardCharges!H15</f>
        <v>£</v>
      </c>
      <c r="I7" s="298">
        <v>2</v>
      </c>
      <c r="J7" s="18"/>
      <c r="K7" s="346">
        <f xml:space="preserve"> StandardCharges!K$15</f>
        <v>7.86</v>
      </c>
      <c r="L7" s="346">
        <f xml:space="preserve"> StandardCharges!L$15</f>
        <v>7.86</v>
      </c>
      <c r="M7" s="340"/>
      <c r="N7" s="394">
        <f xml:space="preserve"> ROUND( K7 * ( 1 - $G7 ), $I7 )</f>
        <v>0</v>
      </c>
      <c r="O7" s="394">
        <f t="shared" ref="O7:O8" si="0" xml:space="preserve"> ROUND( L7 * ( 1 - $G7 ), $I7 )</f>
        <v>0</v>
      </c>
      <c r="P7" s="18"/>
      <c r="Q7" s="362" t="s">
        <v>472</v>
      </c>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row>
    <row r="8" spans="1:95" x14ac:dyDescent="0.2">
      <c r="E8" s="18" t="str">
        <f>StandardCharges!E$107</f>
        <v>Water: Weighted average volumetric rate</v>
      </c>
      <c r="F8" s="18"/>
      <c r="G8" s="60">
        <f>DiscountCalc!$G$46</f>
        <v>0.3560511843090069</v>
      </c>
      <c r="H8" s="80" t="str">
        <f>StandardCharges!H$107</f>
        <v>£/m3</v>
      </c>
      <c r="I8" s="298">
        <v>4</v>
      </c>
      <c r="J8" s="18"/>
      <c r="K8" s="386">
        <f>StandardCharges!K$107</f>
        <v>1.3846000000000001</v>
      </c>
      <c r="L8" s="386">
        <f>StandardCharges!L$107</f>
        <v>1.4165999999999999</v>
      </c>
      <c r="M8" s="18"/>
      <c r="N8" s="198">
        <f t="shared" ref="N8" si="1" xml:space="preserve"> ROUND( K8 * ( 1 - $G8 ), $I8 )</f>
        <v>0.89159999999999995</v>
      </c>
      <c r="O8" s="198">
        <f t="shared" si="0"/>
        <v>0.91220000000000001</v>
      </c>
      <c r="P8" s="18"/>
      <c r="Q8" s="362" t="s">
        <v>473</v>
      </c>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row>
    <row r="9" spans="1:95" x14ac:dyDescent="0.2">
      <c r="A9" s="102"/>
      <c r="B9" s="103"/>
      <c r="C9" s="44"/>
      <c r="D9" s="82"/>
      <c r="E9" s="45"/>
      <c r="F9" s="45"/>
      <c r="G9" s="45"/>
      <c r="H9" s="239"/>
      <c r="I9" s="299"/>
      <c r="J9" s="45"/>
      <c r="K9" s="45"/>
      <c r="L9" s="45"/>
      <c r="M9" s="45"/>
      <c r="N9" s="45"/>
      <c r="O9" s="45"/>
      <c r="P9" s="45"/>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row>
    <row r="10" spans="1:95" x14ac:dyDescent="0.2">
      <c r="B10" s="61" t="s">
        <v>470</v>
      </c>
      <c r="I10" s="221"/>
    </row>
    <row r="11" spans="1:95" x14ac:dyDescent="0.2">
      <c r="A11" s="102"/>
      <c r="B11" s="103"/>
      <c r="C11" s="44"/>
      <c r="D11" s="82"/>
      <c r="E11" s="45" t="str">
        <f xml:space="preserve"> StandardCharges!E30</f>
        <v>Meter size 15 mm</v>
      </c>
      <c r="F11" s="45"/>
      <c r="G11" s="60">
        <f>DiscountCalc!$G$46</f>
        <v>0.3560511843090069</v>
      </c>
      <c r="H11" s="239" t="str">
        <f xml:space="preserve"> StandardCharges!H30</f>
        <v>£</v>
      </c>
      <c r="I11" s="298">
        <v>2</v>
      </c>
      <c r="J11" s="45"/>
      <c r="K11" s="66">
        <f xml:space="preserve"> StandardCharges!K30</f>
        <v>7.86</v>
      </c>
      <c r="L11" s="66">
        <f xml:space="preserve"> StandardCharges!L30</f>
        <v>8.92</v>
      </c>
      <c r="M11" s="45"/>
      <c r="N11" s="394">
        <f t="shared" ref="N11:N21" si="2" xml:space="preserve"> ROUND( K11 * ( 1 - $G11 ), $I11 )</f>
        <v>5.0599999999999996</v>
      </c>
      <c r="O11" s="394">
        <f t="shared" ref="O11:O21" si="3" xml:space="preserve"> ROUND( L11 * ( 1 - $G11 ), $I11 )</f>
        <v>5.74</v>
      </c>
      <c r="P11" s="45"/>
      <c r="Q11" s="362" t="s">
        <v>475</v>
      </c>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row>
    <row r="12" spans="1:95" x14ac:dyDescent="0.2">
      <c r="A12" s="102"/>
      <c r="C12" s="44"/>
      <c r="D12" s="82"/>
      <c r="E12" s="45" t="str">
        <f xml:space="preserve"> StandardCharges!E31</f>
        <v>Meter size 22 mm</v>
      </c>
      <c r="F12" s="45"/>
      <c r="G12" s="60">
        <f>DiscountCalc!$G$46</f>
        <v>0.3560511843090069</v>
      </c>
      <c r="H12" s="239" t="str">
        <f xml:space="preserve"> StandardCharges!H31</f>
        <v>£</v>
      </c>
      <c r="I12" s="298">
        <v>2</v>
      </c>
      <c r="J12" s="45"/>
      <c r="K12" s="66">
        <f xml:space="preserve"> StandardCharges!K31</f>
        <v>7.86</v>
      </c>
      <c r="L12" s="66">
        <f xml:space="preserve"> StandardCharges!L31</f>
        <v>8.92</v>
      </c>
      <c r="M12" s="45"/>
      <c r="N12" s="394">
        <f t="shared" si="2"/>
        <v>5.0599999999999996</v>
      </c>
      <c r="O12" s="394">
        <f t="shared" si="3"/>
        <v>5.74</v>
      </c>
      <c r="P12" s="45"/>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row>
    <row r="13" spans="1:95" x14ac:dyDescent="0.2">
      <c r="E13" s="45" t="str">
        <f xml:space="preserve"> StandardCharges!E32</f>
        <v>Meter size 28 mm</v>
      </c>
      <c r="F13" s="18"/>
      <c r="G13" s="60">
        <f>DiscountCalc!$G$46</f>
        <v>0.3560511843090069</v>
      </c>
      <c r="H13" s="239" t="str">
        <f xml:space="preserve"> StandardCharges!H32</f>
        <v>£</v>
      </c>
      <c r="I13" s="298">
        <v>2</v>
      </c>
      <c r="J13" s="18"/>
      <c r="K13" s="66">
        <f xml:space="preserve"> StandardCharges!K32</f>
        <v>14.72</v>
      </c>
      <c r="L13" s="66">
        <f xml:space="preserve"> StandardCharges!L32</f>
        <v>14.73</v>
      </c>
      <c r="M13" s="18"/>
      <c r="N13" s="394">
        <f t="shared" si="2"/>
        <v>9.48</v>
      </c>
      <c r="O13" s="394">
        <f t="shared" si="3"/>
        <v>9.49</v>
      </c>
      <c r="P13" s="18"/>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row>
    <row r="14" spans="1:95" x14ac:dyDescent="0.2">
      <c r="E14" s="45" t="str">
        <f xml:space="preserve"> StandardCharges!E33</f>
        <v>Meter size 42 mm</v>
      </c>
      <c r="F14" s="18"/>
      <c r="G14" s="60">
        <f>DiscountCalc!$G$46</f>
        <v>0.3560511843090069</v>
      </c>
      <c r="H14" s="239" t="str">
        <f xml:space="preserve"> StandardCharges!H33</f>
        <v>£</v>
      </c>
      <c r="I14" s="298">
        <v>2</v>
      </c>
      <c r="J14" s="18"/>
      <c r="K14" s="66">
        <f xml:space="preserve"> StandardCharges!K33</f>
        <v>26.73</v>
      </c>
      <c r="L14" s="66">
        <f xml:space="preserve"> StandardCharges!L33</f>
        <v>29.69</v>
      </c>
      <c r="M14" s="18"/>
      <c r="N14" s="394">
        <f t="shared" si="2"/>
        <v>17.21</v>
      </c>
      <c r="O14" s="394">
        <f t="shared" si="3"/>
        <v>19.12</v>
      </c>
      <c r="P14" s="18"/>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row>
    <row r="15" spans="1:95" x14ac:dyDescent="0.2">
      <c r="E15" s="45" t="str">
        <f xml:space="preserve"> StandardCharges!E34</f>
        <v>Meter size 50 mm</v>
      </c>
      <c r="F15" s="18"/>
      <c r="G15" s="60">
        <f>DiscountCalc!$G$46</f>
        <v>0.3560511843090069</v>
      </c>
      <c r="H15" s="239" t="str">
        <f xml:space="preserve"> StandardCharges!H34</f>
        <v>£</v>
      </c>
      <c r="I15" s="298">
        <v>2</v>
      </c>
      <c r="J15" s="18"/>
      <c r="K15" s="66">
        <f xml:space="preserve"> StandardCharges!K34</f>
        <v>38.229999999999997</v>
      </c>
      <c r="L15" s="66">
        <f xml:space="preserve"> StandardCharges!L34</f>
        <v>39.53</v>
      </c>
      <c r="M15" s="18"/>
      <c r="N15" s="394">
        <f t="shared" si="2"/>
        <v>24.62</v>
      </c>
      <c r="O15" s="394">
        <f t="shared" si="3"/>
        <v>25.46</v>
      </c>
      <c r="P15" s="18"/>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row>
    <row r="16" spans="1:95" s="362" customFormat="1" x14ac:dyDescent="0.2">
      <c r="A16" s="87"/>
      <c r="B16" s="34"/>
      <c r="C16" s="88"/>
      <c r="D16" s="20"/>
      <c r="E16" s="45" t="str">
        <f xml:space="preserve"> StandardCharges!E35</f>
        <v>Meter size 80 mm</v>
      </c>
      <c r="F16" s="20"/>
      <c r="G16" s="60">
        <f>DiscountCalc!$G$46</f>
        <v>0.3560511843090069</v>
      </c>
      <c r="H16" s="239" t="str">
        <f xml:space="preserve"> StandardCharges!H35</f>
        <v>£</v>
      </c>
      <c r="I16" s="298">
        <v>2</v>
      </c>
      <c r="J16" s="20"/>
      <c r="K16" s="66">
        <f xml:space="preserve"> StandardCharges!K35</f>
        <v>69.91</v>
      </c>
      <c r="L16" s="66">
        <f xml:space="preserve"> StandardCharges!L35</f>
        <v>64.069999999999993</v>
      </c>
      <c r="M16" s="20"/>
      <c r="N16" s="394">
        <f t="shared" si="2"/>
        <v>45.02</v>
      </c>
      <c r="O16" s="394">
        <f t="shared" si="3"/>
        <v>41.26</v>
      </c>
      <c r="P16" s="20"/>
    </row>
    <row r="17" spans="1:99" x14ac:dyDescent="0.2">
      <c r="A17" s="102"/>
      <c r="B17" s="103"/>
      <c r="C17" s="44"/>
      <c r="D17" s="82"/>
      <c r="E17" s="45" t="str">
        <f xml:space="preserve"> StandardCharges!E36</f>
        <v>Meter size 100 mm</v>
      </c>
      <c r="F17" s="45"/>
      <c r="G17" s="60">
        <f>DiscountCalc!$G$46</f>
        <v>0.3560511843090069</v>
      </c>
      <c r="H17" s="239" t="str">
        <f xml:space="preserve"> StandardCharges!H36</f>
        <v>£</v>
      </c>
      <c r="I17" s="298">
        <v>2</v>
      </c>
      <c r="J17" s="45"/>
      <c r="K17" s="66">
        <f xml:space="preserve"> StandardCharges!K36</f>
        <v>79.66</v>
      </c>
      <c r="L17" s="66">
        <f xml:space="preserve"> StandardCharges!L36</f>
        <v>71.13</v>
      </c>
      <c r="M17" s="45"/>
      <c r="N17" s="394">
        <f t="shared" si="2"/>
        <v>51.3</v>
      </c>
      <c r="O17" s="394">
        <f t="shared" si="3"/>
        <v>45.8</v>
      </c>
      <c r="P17" s="45"/>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row>
    <row r="18" spans="1:99" x14ac:dyDescent="0.2">
      <c r="A18" s="102"/>
      <c r="C18" s="44"/>
      <c r="D18" s="82"/>
      <c r="E18" s="45" t="str">
        <f xml:space="preserve"> StandardCharges!E37</f>
        <v>Meter size 150 mm</v>
      </c>
      <c r="F18" s="45"/>
      <c r="G18" s="60">
        <f>DiscountCalc!$G$46</f>
        <v>0.3560511843090069</v>
      </c>
      <c r="H18" s="239" t="str">
        <f xml:space="preserve"> StandardCharges!H37</f>
        <v>£</v>
      </c>
      <c r="I18" s="298">
        <v>2</v>
      </c>
      <c r="J18" s="45"/>
      <c r="K18" s="66">
        <f xml:space="preserve"> StandardCharges!K37</f>
        <v>180.6</v>
      </c>
      <c r="L18" s="66">
        <f xml:space="preserve"> StandardCharges!L37</f>
        <v>147.81</v>
      </c>
      <c r="M18" s="45"/>
      <c r="N18" s="394">
        <f t="shared" si="2"/>
        <v>116.3</v>
      </c>
      <c r="O18" s="394">
        <f t="shared" si="3"/>
        <v>95.18</v>
      </c>
      <c r="P18" s="45"/>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row>
    <row r="19" spans="1:99" x14ac:dyDescent="0.2">
      <c r="A19" s="102"/>
      <c r="C19" s="44"/>
      <c r="D19" s="82"/>
      <c r="E19" s="45" t="str">
        <f xml:space="preserve"> StandardCharges!E38</f>
        <v>Meter size 200 mm</v>
      </c>
      <c r="F19" s="45"/>
      <c r="G19" s="60">
        <f>DiscountCalc!$G$46</f>
        <v>0.3560511843090069</v>
      </c>
      <c r="H19" s="239" t="str">
        <f xml:space="preserve"> StandardCharges!H38</f>
        <v>£</v>
      </c>
      <c r="I19" s="298">
        <v>2</v>
      </c>
      <c r="J19" s="45"/>
      <c r="K19" s="66">
        <f xml:space="preserve"> StandardCharges!K38</f>
        <v>228.5</v>
      </c>
      <c r="L19" s="66">
        <f xml:space="preserve"> StandardCharges!L38</f>
        <v>178.41</v>
      </c>
      <c r="M19" s="45"/>
      <c r="N19" s="394">
        <f t="shared" si="2"/>
        <v>147.13999999999999</v>
      </c>
      <c r="O19" s="394">
        <f t="shared" si="3"/>
        <v>114.89</v>
      </c>
      <c r="P19" s="45"/>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row>
    <row r="20" spans="1:99" x14ac:dyDescent="0.2">
      <c r="A20" s="102"/>
      <c r="C20" s="44"/>
      <c r="D20" s="82"/>
      <c r="E20" s="45" t="str">
        <f xml:space="preserve"> StandardCharges!E39</f>
        <v>Meter size 250 mm</v>
      </c>
      <c r="F20" s="45"/>
      <c r="G20" s="60">
        <f>DiscountCalc!$G$46</f>
        <v>0.3560511843090069</v>
      </c>
      <c r="H20" s="239" t="str">
        <f xml:space="preserve"> StandardCharges!H39</f>
        <v>£</v>
      </c>
      <c r="I20" s="298">
        <v>2</v>
      </c>
      <c r="J20" s="45"/>
      <c r="K20" s="66">
        <f xml:space="preserve"> StandardCharges!K39</f>
        <v>276.52999999999997</v>
      </c>
      <c r="L20" s="66">
        <f xml:space="preserve"> StandardCharges!L39</f>
        <v>207.83</v>
      </c>
      <c r="M20" s="45"/>
      <c r="N20" s="394">
        <f t="shared" si="2"/>
        <v>178.07</v>
      </c>
      <c r="O20" s="394">
        <f t="shared" si="3"/>
        <v>133.83000000000001</v>
      </c>
      <c r="P20" s="45"/>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row>
    <row r="21" spans="1:99" x14ac:dyDescent="0.2">
      <c r="A21" s="102"/>
      <c r="B21" s="103"/>
      <c r="C21" s="44"/>
      <c r="D21" s="82"/>
      <c r="E21" s="45" t="str">
        <f xml:space="preserve"> StandardCharges!E40</f>
        <v>Meter size 300 mm</v>
      </c>
      <c r="F21" s="45"/>
      <c r="G21" s="60">
        <f>DiscountCalc!$G$46</f>
        <v>0.3560511843090069</v>
      </c>
      <c r="H21" s="239" t="str">
        <f xml:space="preserve"> StandardCharges!H40</f>
        <v>£</v>
      </c>
      <c r="I21" s="298">
        <v>2</v>
      </c>
      <c r="J21" s="45"/>
      <c r="K21" s="66">
        <f xml:space="preserve"> StandardCharges!K40</f>
        <v>316.83</v>
      </c>
      <c r="L21" s="66">
        <f xml:space="preserve"> StandardCharges!L40</f>
        <v>231.73</v>
      </c>
      <c r="M21" s="45"/>
      <c r="N21" s="394">
        <f t="shared" si="2"/>
        <v>204.02</v>
      </c>
      <c r="O21" s="394">
        <f t="shared" si="3"/>
        <v>149.22</v>
      </c>
      <c r="P21" s="45"/>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row>
    <row r="22" spans="1:99" x14ac:dyDescent="0.2">
      <c r="A22" s="102"/>
      <c r="C22" s="44"/>
      <c r="D22" s="82"/>
      <c r="E22" s="45"/>
      <c r="F22" s="45"/>
      <c r="G22" s="45"/>
      <c r="H22" s="239"/>
      <c r="I22" s="299"/>
      <c r="J22" s="45"/>
      <c r="K22" s="45"/>
      <c r="L22" s="45"/>
      <c r="M22" s="45"/>
      <c r="N22" s="45"/>
      <c r="O22" s="45"/>
      <c r="P22" s="45"/>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row>
    <row r="23" spans="1:99" x14ac:dyDescent="0.2">
      <c r="E23" s="18" t="str">
        <f>StandardCharges!E$107</f>
        <v>Water: Weighted average volumetric rate</v>
      </c>
      <c r="F23" s="18"/>
      <c r="G23" s="60">
        <f>DiscountCalc!$G$46</f>
        <v>0.3560511843090069</v>
      </c>
      <c r="H23" s="80" t="str">
        <f>StandardCharges!H$107</f>
        <v>£/m3</v>
      </c>
      <c r="I23" s="298">
        <v>4</v>
      </c>
      <c r="J23" s="18"/>
      <c r="K23" s="254">
        <f>StandardCharges!K$107</f>
        <v>1.3846000000000001</v>
      </c>
      <c r="L23" s="254">
        <f>StandardCharges!L$107</f>
        <v>1.4165999999999999</v>
      </c>
      <c r="M23" s="18"/>
      <c r="N23" s="198">
        <f t="shared" ref="N23" si="4" xml:space="preserve"> ROUND( K23 * ( 1 - $G23 ), $I23 )</f>
        <v>0.89159999999999995</v>
      </c>
      <c r="O23" s="198">
        <f t="shared" ref="O23" si="5" xml:space="preserve"> ROUND( L23 * ( 1 - $G23 ), $I23 )</f>
        <v>0.91220000000000001</v>
      </c>
      <c r="P23" s="18"/>
      <c r="Q23" s="362" t="s">
        <v>499</v>
      </c>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79"/>
      <c r="CO23" s="279"/>
    </row>
    <row r="24" spans="1:99" x14ac:dyDescent="0.2">
      <c r="A24" s="102"/>
      <c r="B24" s="103"/>
      <c r="C24" s="44"/>
      <c r="D24" s="82"/>
      <c r="E24" s="45"/>
      <c r="F24" s="45"/>
      <c r="G24" s="45"/>
      <c r="H24" s="239"/>
      <c r="I24" s="301"/>
      <c r="J24" s="45"/>
      <c r="K24" s="45"/>
      <c r="L24" s="45"/>
      <c r="M24" s="45"/>
      <c r="N24" s="45"/>
      <c r="O24" s="45"/>
      <c r="P24" s="45"/>
      <c r="Q24" s="362" t="s">
        <v>476</v>
      </c>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79"/>
      <c r="CG24" s="279"/>
      <c r="CH24" s="279"/>
      <c r="CI24" s="279"/>
      <c r="CJ24" s="279"/>
      <c r="CK24" s="279"/>
      <c r="CL24" s="279"/>
      <c r="CM24" s="279"/>
      <c r="CN24" s="279"/>
      <c r="CO24" s="279"/>
    </row>
    <row r="25" spans="1:99" x14ac:dyDescent="0.2">
      <c r="A25" s="102"/>
      <c r="B25" s="103"/>
      <c r="C25" s="44"/>
      <c r="D25" s="82"/>
      <c r="E25" s="45"/>
      <c r="F25" s="45"/>
      <c r="G25" s="45"/>
      <c r="H25" s="239"/>
      <c r="I25" s="301"/>
      <c r="J25" s="45"/>
      <c r="K25" s="45"/>
      <c r="L25" s="45"/>
      <c r="M25" s="45"/>
      <c r="N25" s="45"/>
      <c r="O25" s="45"/>
      <c r="P25" s="45"/>
      <c r="Q25" s="362" t="s">
        <v>471</v>
      </c>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row>
    <row r="26" spans="1:99" x14ac:dyDescent="0.2">
      <c r="A26" s="102"/>
      <c r="B26" s="103"/>
      <c r="C26" s="44"/>
      <c r="D26" s="82"/>
      <c r="E26" s="82"/>
      <c r="F26" s="82"/>
      <c r="G26" s="82"/>
      <c r="H26" s="236"/>
      <c r="I26" s="221"/>
      <c r="J26" s="82"/>
      <c r="K26" s="82"/>
      <c r="L26" s="82"/>
      <c r="M26" s="82"/>
      <c r="N26" s="82"/>
      <c r="O26" s="82"/>
      <c r="P26" s="82"/>
    </row>
    <row r="27" spans="1:99" ht="13.5" thickBot="1" x14ac:dyDescent="0.25">
      <c r="A27" s="58" t="s">
        <v>397</v>
      </c>
      <c r="B27" s="9"/>
      <c r="C27" s="194"/>
      <c r="D27" s="72"/>
      <c r="E27" s="11"/>
      <c r="F27" s="12"/>
      <c r="G27" s="12"/>
      <c r="H27" s="158"/>
      <c r="I27" s="21"/>
      <c r="J27" s="13"/>
      <c r="K27" s="21"/>
      <c r="L27" s="21"/>
      <c r="M27" s="13"/>
      <c r="N27" s="21"/>
      <c r="O27" s="21"/>
      <c r="P27" s="13"/>
      <c r="Q27" s="391"/>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c r="BE27" s="380"/>
      <c r="BF27" s="380"/>
      <c r="BG27" s="380"/>
      <c r="BH27" s="380"/>
      <c r="BI27" s="380"/>
      <c r="BJ27" s="380"/>
      <c r="BK27" s="380"/>
      <c r="BL27" s="380"/>
      <c r="BM27" s="380"/>
      <c r="BN27" s="380"/>
      <c r="BO27" s="380"/>
      <c r="BP27" s="380"/>
      <c r="BQ27" s="380"/>
      <c r="BR27" s="380"/>
      <c r="BS27" s="380"/>
      <c r="BT27" s="380"/>
      <c r="BU27" s="380"/>
      <c r="BV27" s="380"/>
      <c r="BW27" s="380"/>
      <c r="BX27" s="380"/>
      <c r="BY27" s="380"/>
      <c r="BZ27" s="380"/>
      <c r="CA27" s="380"/>
      <c r="CB27" s="380"/>
      <c r="CC27" s="380"/>
      <c r="CD27" s="380"/>
      <c r="CE27" s="380"/>
      <c r="CF27" s="380"/>
      <c r="CG27" s="380"/>
      <c r="CH27" s="380"/>
      <c r="CI27" s="380"/>
      <c r="CJ27" s="380"/>
      <c r="CK27" s="380"/>
      <c r="CL27" s="380"/>
      <c r="CM27" s="380"/>
      <c r="CN27" s="380"/>
      <c r="CO27" s="380"/>
    </row>
    <row r="28" spans="1:99" ht="13.5" thickTop="1" x14ac:dyDescent="0.2">
      <c r="A28" s="102"/>
      <c r="B28" s="103"/>
      <c r="C28" s="44"/>
      <c r="D28" s="82"/>
      <c r="E28" s="45"/>
      <c r="F28" s="45"/>
      <c r="G28" s="45"/>
      <c r="H28" s="239"/>
      <c r="I28" s="299"/>
      <c r="J28" s="45"/>
      <c r="K28" s="45"/>
      <c r="L28" s="45"/>
      <c r="M28" s="45"/>
      <c r="N28" s="45"/>
      <c r="O28" s="45"/>
      <c r="P28" s="45"/>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row>
    <row r="29" spans="1:99" x14ac:dyDescent="0.2">
      <c r="B29" s="61" t="s">
        <v>474</v>
      </c>
    </row>
    <row r="30" spans="1:99" x14ac:dyDescent="0.2">
      <c r="E30" s="18" t="str">
        <f xml:space="preserve"> StandardCharges!E152</f>
        <v>Waste: Household Standing charge</v>
      </c>
      <c r="G30" s="256">
        <f xml:space="preserve"> DiscountCalc!$G$87</f>
        <v>0</v>
      </c>
      <c r="H30" s="80" t="str">
        <f xml:space="preserve"> StandardCharges!H152</f>
        <v>£</v>
      </c>
      <c r="I30" s="298">
        <v>2</v>
      </c>
      <c r="K30" s="85">
        <f xml:space="preserve"> StandardCharges!K152</f>
        <v>6.77</v>
      </c>
      <c r="L30" s="85">
        <f xml:space="preserve"> StandardCharges!L152</f>
        <v>3.83</v>
      </c>
      <c r="N30" s="394">
        <f xml:space="preserve"> ROUND( K30 * ( 1 - $G30 ), $I30 )</f>
        <v>6.77</v>
      </c>
      <c r="O30" s="394">
        <f t="shared" ref="O30:O32" si="6" xml:space="preserve"> ROUND( L30 * ( 1 - $G30 ), $I30 )</f>
        <v>3.83</v>
      </c>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U30" s="376"/>
    </row>
    <row r="31" spans="1:99" x14ac:dyDescent="0.2">
      <c r="E31" s="18" t="str">
        <f xml:space="preserve"> StandardCharges!E153</f>
        <v>Waste: Highway drainage charge</v>
      </c>
      <c r="G31" s="41">
        <v>1</v>
      </c>
      <c r="H31" s="80" t="str">
        <f xml:space="preserve"> StandardCharges!H153</f>
        <v>£</v>
      </c>
      <c r="I31" s="298">
        <v>2</v>
      </c>
      <c r="K31" s="85">
        <f xml:space="preserve"> StandardCharges!K153</f>
        <v>0</v>
      </c>
      <c r="L31" s="85">
        <f xml:space="preserve"> StandardCharges!L153</f>
        <v>5</v>
      </c>
      <c r="N31" s="394">
        <f xml:space="preserve"> ROUND( K31 * ( 1 - $G31 ), $I31 )</f>
        <v>0</v>
      </c>
      <c r="O31" s="394">
        <f t="shared" si="6"/>
        <v>0</v>
      </c>
      <c r="Q31" s="362" t="s">
        <v>478</v>
      </c>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U31" s="376"/>
    </row>
    <row r="32" spans="1:99" x14ac:dyDescent="0.2">
      <c r="A32" s="102"/>
      <c r="B32" s="103"/>
      <c r="C32" s="44"/>
      <c r="D32" s="82"/>
      <c r="E32" s="18" t="str">
        <f xml:space="preserve"> StandardCharges!E$181</f>
        <v>Waste: standard volumetric rate</v>
      </c>
      <c r="G32" s="256">
        <f xml:space="preserve"> DiscountCalc!$G$88</f>
        <v>0</v>
      </c>
      <c r="H32" s="80" t="str">
        <f xml:space="preserve"> StandardCharges!H$241</f>
        <v>£/m3</v>
      </c>
      <c r="I32" s="298">
        <v>4</v>
      </c>
      <c r="K32" s="254">
        <f xml:space="preserve"> StandardCharges!K$181</f>
        <v>0.91749999999999998</v>
      </c>
      <c r="L32" s="254">
        <f xml:space="preserve"> StandardCharges!L$181</f>
        <v>0.97950000000000004</v>
      </c>
      <c r="M32" s="286"/>
      <c r="N32" s="198">
        <f xml:space="preserve"> ROUND( K32 * ( 1 - $G32 ), $I32 )</f>
        <v>0.91749999999999998</v>
      </c>
      <c r="O32" s="198">
        <f t="shared" si="6"/>
        <v>0.97950000000000004</v>
      </c>
      <c r="P32" s="45"/>
      <c r="Q32" s="362" t="s">
        <v>480</v>
      </c>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79"/>
      <c r="CO32" s="279"/>
    </row>
    <row r="33" spans="1:99" x14ac:dyDescent="0.2">
      <c r="A33" s="275"/>
      <c r="B33" s="276"/>
      <c r="C33" s="278"/>
      <c r="D33" s="277"/>
      <c r="E33" s="279"/>
      <c r="F33" s="277"/>
      <c r="G33" s="376"/>
      <c r="H33" s="398"/>
      <c r="I33" s="392"/>
      <c r="J33" s="277"/>
      <c r="K33" s="332"/>
      <c r="L33" s="332"/>
      <c r="M33" s="382"/>
      <c r="N33" s="383"/>
      <c r="O33" s="383"/>
      <c r="P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row>
    <row r="34" spans="1:99" x14ac:dyDescent="0.2">
      <c r="C34" s="61"/>
      <c r="E34" s="18" t="str">
        <f xml:space="preserve"> StandardCharges!E155</f>
        <v>Surface water - other</v>
      </c>
      <c r="G34" s="256">
        <f xml:space="preserve"> DiscountCalc!$G$88</f>
        <v>0</v>
      </c>
      <c r="H34" s="80" t="str">
        <f xml:space="preserve"> StandardCharges!H155</f>
        <v>£</v>
      </c>
      <c r="I34" s="298">
        <v>2</v>
      </c>
      <c r="K34" s="66">
        <f xml:space="preserve"> StandardCharges!K155</f>
        <v>21.98</v>
      </c>
      <c r="L34" s="66">
        <f xml:space="preserve"> StandardCharges!L155</f>
        <v>20.83</v>
      </c>
      <c r="N34" s="394">
        <f xml:space="preserve"> ROUND( K34 * ( 1 - $G34 ), $I34 )</f>
        <v>21.98</v>
      </c>
      <c r="O34" s="394">
        <f t="shared" ref="O34" si="7" xml:space="preserve"> ROUND( L34 * ( 1 - $G34 ), $I34 )</f>
        <v>20.83</v>
      </c>
      <c r="Q34" s="362" t="s">
        <v>477</v>
      </c>
    </row>
    <row r="35" spans="1:99" x14ac:dyDescent="0.2">
      <c r="B35" s="277"/>
      <c r="E35" s="18" t="str">
        <f xml:space="preserve"> StandardCharges!E156</f>
        <v>Surface water - semi detached</v>
      </c>
      <c r="G35" s="256">
        <f xml:space="preserve"> DiscountCalc!$G$88</f>
        <v>0</v>
      </c>
      <c r="H35" s="80" t="str">
        <f xml:space="preserve"> StandardCharges!H156</f>
        <v>£</v>
      </c>
      <c r="I35" s="298">
        <v>2</v>
      </c>
      <c r="K35" s="66">
        <f xml:space="preserve"> StandardCharges!K156</f>
        <v>43.95</v>
      </c>
      <c r="L35" s="66">
        <f xml:space="preserve"> StandardCharges!L156</f>
        <v>41.66</v>
      </c>
      <c r="N35" s="394">
        <f xml:space="preserve"> ROUND( K35 * ( 1 - $G35 ), $I35 )</f>
        <v>43.95</v>
      </c>
      <c r="O35" s="394">
        <f t="shared" ref="O35" si="8" xml:space="preserve"> ROUND( L35 * ( 1 - $G35 ), $I35 )</f>
        <v>41.66</v>
      </c>
      <c r="Q35" s="362" t="s">
        <v>513</v>
      </c>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U35" s="376"/>
    </row>
    <row r="36" spans="1:99" x14ac:dyDescent="0.2">
      <c r="E36" s="18" t="str">
        <f xml:space="preserve"> StandardCharges!E157</f>
        <v>Surface water - detached</v>
      </c>
      <c r="G36" s="256">
        <f xml:space="preserve"> DiscountCalc!$G$88</f>
        <v>0</v>
      </c>
      <c r="H36" s="80" t="str">
        <f xml:space="preserve"> StandardCharges!H157</f>
        <v>£</v>
      </c>
      <c r="I36" s="298">
        <v>2</v>
      </c>
      <c r="K36" s="66">
        <f xml:space="preserve"> StandardCharges!K157</f>
        <v>65.95</v>
      </c>
      <c r="L36" s="66">
        <f xml:space="preserve"> StandardCharges!L157</f>
        <v>62.51</v>
      </c>
      <c r="N36" s="394">
        <f xml:space="preserve"> ROUND( K36 * ( 1 - $G36 ), $I36 )</f>
        <v>65.95</v>
      </c>
      <c r="O36" s="394">
        <f t="shared" ref="O36" si="9" xml:space="preserve"> ROUND( L36 * ( 1 - $G36 ), $I36 )</f>
        <v>62.51</v>
      </c>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U36" s="376"/>
    </row>
    <row r="37" spans="1:99" x14ac:dyDescent="0.2">
      <c r="A37" s="102"/>
      <c r="B37" s="103"/>
      <c r="C37" s="44"/>
      <c r="D37" s="82"/>
      <c r="E37" s="45"/>
      <c r="F37" s="45"/>
      <c r="G37" s="45"/>
      <c r="H37" s="239"/>
      <c r="I37" s="299"/>
      <c r="J37" s="45"/>
      <c r="K37" s="45"/>
      <c r="L37" s="45"/>
      <c r="M37" s="45"/>
      <c r="N37" s="45"/>
      <c r="O37" s="45"/>
      <c r="P37" s="45"/>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row>
    <row r="38" spans="1:99" x14ac:dyDescent="0.2">
      <c r="B38" s="61" t="s">
        <v>470</v>
      </c>
    </row>
    <row r="39" spans="1:99" x14ac:dyDescent="0.2">
      <c r="A39" s="102"/>
      <c r="B39" s="103"/>
      <c r="C39" s="44"/>
      <c r="D39" s="82"/>
      <c r="E39" s="45" t="str">
        <f>InpS!E90</f>
        <v>NHH Highway drainage</v>
      </c>
      <c r="F39" s="45"/>
      <c r="G39" s="99">
        <f xml:space="preserve"> G31</f>
        <v>1</v>
      </c>
      <c r="H39" s="239" t="str">
        <f>InpS!H90</f>
        <v>£</v>
      </c>
      <c r="I39" s="298">
        <v>2</v>
      </c>
      <c r="J39" s="45"/>
      <c r="K39" s="66">
        <f>InpS!K90</f>
        <v>0</v>
      </c>
      <c r="L39" s="66">
        <f>InpS!L90</f>
        <v>5</v>
      </c>
      <c r="M39" s="45"/>
      <c r="N39" s="394">
        <f xml:space="preserve"> ROUND( K39 * ( 1 - $G39 ), $I39 )</f>
        <v>0</v>
      </c>
      <c r="O39" s="394">
        <f t="shared" ref="O39" si="10" xml:space="preserve"> ROUND( L39 * ( 1 - $G39 ), $I39 )</f>
        <v>0</v>
      </c>
      <c r="P39" s="45"/>
      <c r="Q39" s="362" t="s">
        <v>478</v>
      </c>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U39" s="376"/>
    </row>
    <row r="40" spans="1:99" x14ac:dyDescent="0.2">
      <c r="A40" s="102"/>
      <c r="B40" s="103"/>
      <c r="C40" s="44"/>
      <c r="D40" s="82"/>
      <c r="E40" s="339" t="str">
        <f>InpS!E93</f>
        <v>Waste: standard volumetric rate</v>
      </c>
      <c r="F40" s="339">
        <f>InpS!F93</f>
        <v>0</v>
      </c>
      <c r="G40" s="60">
        <f xml:space="preserve"> DiscountCalc!$G$88</f>
        <v>0</v>
      </c>
      <c r="H40" s="400" t="str">
        <f>InpS!H93</f>
        <v>£/m3</v>
      </c>
      <c r="I40" s="95">
        <v>4</v>
      </c>
      <c r="J40" s="339"/>
      <c r="K40" s="254">
        <f>InpS!K93</f>
        <v>0.91749999999999998</v>
      </c>
      <c r="L40" s="254">
        <f>InpS!L93</f>
        <v>0.97950000000000004</v>
      </c>
      <c r="M40" s="45"/>
      <c r="N40" s="394">
        <f xml:space="preserve"> ROUND( K40 * ( 1 - $G40 ), $I40 )</f>
        <v>0.91749999999999998</v>
      </c>
      <c r="O40" s="394">
        <f t="shared" ref="O40" si="11" xml:space="preserve"> ROUND( L40 * ( 1 - $G40 ), $I40 )</f>
        <v>0.97950000000000004</v>
      </c>
      <c r="P40" s="45"/>
      <c r="Q40" s="362" t="s">
        <v>479</v>
      </c>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U40" s="376"/>
    </row>
    <row r="41" spans="1:99" x14ac:dyDescent="0.2">
      <c r="A41" s="102"/>
      <c r="B41" s="103"/>
      <c r="C41" s="44"/>
      <c r="D41" s="82"/>
      <c r="E41" s="339"/>
      <c r="F41" s="339"/>
      <c r="G41" s="401"/>
      <c r="H41" s="400"/>
      <c r="I41" s="255"/>
      <c r="J41" s="339"/>
      <c r="K41" s="339"/>
      <c r="L41" s="339"/>
      <c r="M41" s="45"/>
      <c r="N41" s="399"/>
      <c r="O41" s="399"/>
      <c r="P41" s="45"/>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U41" s="376"/>
    </row>
    <row r="42" spans="1:99" x14ac:dyDescent="0.2">
      <c r="A42" s="102"/>
      <c r="B42" s="103"/>
      <c r="C42" s="44"/>
      <c r="D42" s="82"/>
      <c r="E42" s="339" t="str">
        <f>InpS!E95</f>
        <v>Waste: Intermediate volumetric rate</v>
      </c>
      <c r="F42" s="339">
        <f>InpS!F95</f>
        <v>0</v>
      </c>
      <c r="G42" s="60">
        <f xml:space="preserve"> DiscountCalc!$G$88</f>
        <v>0</v>
      </c>
      <c r="H42" s="400" t="str">
        <f>InpS!H95</f>
        <v>£/m3</v>
      </c>
      <c r="I42" s="95">
        <v>4</v>
      </c>
      <c r="J42" s="339"/>
      <c r="K42" s="254">
        <f>InpS!K95</f>
        <v>0.91749999999999998</v>
      </c>
      <c r="L42" s="254">
        <f>InpS!L95</f>
        <v>0.97530000000000006</v>
      </c>
      <c r="M42" s="45"/>
      <c r="N42" s="394">
        <f t="shared" ref="N42:N45" si="12" xml:space="preserve"> ROUND( K42 * ( 1 - $G42 ), $I42 )</f>
        <v>0.91749999999999998</v>
      </c>
      <c r="O42" s="394">
        <f t="shared" ref="O42:O45" si="13" xml:space="preserve"> ROUND( L42 * ( 1 - $G42 ), $I42 )</f>
        <v>0.97529999999999994</v>
      </c>
      <c r="P42" s="45"/>
      <c r="Q42" s="362" t="s">
        <v>482</v>
      </c>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279"/>
      <c r="BP42" s="279"/>
      <c r="BQ42" s="279"/>
      <c r="BR42" s="279"/>
      <c r="BS42" s="279"/>
      <c r="BT42" s="279"/>
      <c r="BU42" s="279"/>
      <c r="BV42" s="279"/>
      <c r="BW42" s="279"/>
      <c r="BX42" s="279"/>
      <c r="BY42" s="279"/>
      <c r="BZ42" s="279"/>
      <c r="CA42" s="279"/>
      <c r="CB42" s="279"/>
      <c r="CC42" s="279"/>
      <c r="CD42" s="279"/>
      <c r="CE42" s="279"/>
      <c r="CF42" s="279"/>
      <c r="CG42" s="279"/>
      <c r="CH42" s="279"/>
      <c r="CI42" s="279"/>
      <c r="CJ42" s="279"/>
      <c r="CK42" s="279"/>
      <c r="CL42" s="279"/>
      <c r="CM42" s="279"/>
      <c r="CN42" s="279"/>
      <c r="CO42" s="279"/>
      <c r="CU42" s="376"/>
    </row>
    <row r="43" spans="1:99" x14ac:dyDescent="0.2">
      <c r="A43" s="102"/>
      <c r="B43" s="103"/>
      <c r="C43" s="44"/>
      <c r="D43" s="82"/>
      <c r="E43" s="339" t="str">
        <f>InpS!E96</f>
        <v>Waste: Intermediate fixed charge</v>
      </c>
      <c r="F43" s="339">
        <f>InpS!F96</f>
        <v>0</v>
      </c>
      <c r="G43" s="60">
        <f xml:space="preserve"> DiscountCalc!$G$88</f>
        <v>0</v>
      </c>
      <c r="H43" s="400" t="str">
        <f>InpS!H96</f>
        <v>£</v>
      </c>
      <c r="I43" s="95">
        <v>2</v>
      </c>
      <c r="J43" s="339"/>
      <c r="K43" s="346">
        <f>InpS!K96</f>
        <v>0</v>
      </c>
      <c r="L43" s="346">
        <f>InpS!L96</f>
        <v>42.21</v>
      </c>
      <c r="M43" s="45"/>
      <c r="N43" s="394">
        <f t="shared" si="12"/>
        <v>0</v>
      </c>
      <c r="O43" s="394">
        <f t="shared" si="13"/>
        <v>42.21</v>
      </c>
      <c r="P43" s="45"/>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U43" s="376"/>
    </row>
    <row r="44" spans="1:99" x14ac:dyDescent="0.2">
      <c r="A44" s="102"/>
      <c r="B44" s="103"/>
      <c r="C44" s="44"/>
      <c r="D44" s="82"/>
      <c r="E44" s="339"/>
      <c r="F44" s="339"/>
      <c r="G44" s="401"/>
      <c r="H44" s="400"/>
      <c r="I44" s="255"/>
      <c r="J44" s="339"/>
      <c r="K44" s="339"/>
      <c r="L44" s="339"/>
      <c r="M44" s="45"/>
      <c r="N44" s="399"/>
      <c r="O44" s="399"/>
      <c r="P44" s="45"/>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U44" s="376"/>
    </row>
    <row r="45" spans="1:99" x14ac:dyDescent="0.2">
      <c r="A45" s="102"/>
      <c r="B45" s="103"/>
      <c r="C45" s="44"/>
      <c r="D45" s="82"/>
      <c r="E45" s="339" t="str">
        <f>InpS!E98</f>
        <v>Waste: Large user volumetric rate</v>
      </c>
      <c r="F45" s="339">
        <f>InpS!F98</f>
        <v>0</v>
      </c>
      <c r="G45" s="60">
        <f xml:space="preserve"> DiscountCalc!$G$88</f>
        <v>0</v>
      </c>
      <c r="H45" s="400" t="str">
        <f>InpS!H98</f>
        <v>£/m3</v>
      </c>
      <c r="I45" s="95">
        <v>4</v>
      </c>
      <c r="J45" s="339"/>
      <c r="K45" s="254">
        <f>InpS!K98</f>
        <v>0.91749999999999998</v>
      </c>
      <c r="L45" s="254">
        <f>InpS!L98</f>
        <v>0.94799999999999995</v>
      </c>
      <c r="M45" s="45"/>
      <c r="N45" s="394">
        <f t="shared" si="12"/>
        <v>0.91749999999999998</v>
      </c>
      <c r="O45" s="394">
        <f t="shared" si="13"/>
        <v>0.94799999999999995</v>
      </c>
      <c r="P45" s="45"/>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U45" s="376"/>
    </row>
    <row r="46" spans="1:99" x14ac:dyDescent="0.2">
      <c r="A46" s="102"/>
      <c r="B46" s="103"/>
      <c r="C46" s="44"/>
      <c r="D46" s="82"/>
      <c r="E46" s="339" t="str">
        <f>InpS!E99</f>
        <v>Waste: Large user fixed charge</v>
      </c>
      <c r="F46" s="339">
        <f>InpS!F99</f>
        <v>0</v>
      </c>
      <c r="G46" s="60">
        <f xml:space="preserve"> DiscountCalc!$G$88</f>
        <v>0</v>
      </c>
      <c r="H46" s="400" t="str">
        <f>InpS!H99</f>
        <v>£</v>
      </c>
      <c r="I46" s="95">
        <v>2</v>
      </c>
      <c r="J46" s="339"/>
      <c r="K46" s="346">
        <f>InpS!K99</f>
        <v>0</v>
      </c>
      <c r="L46" s="346">
        <f>InpS!L99</f>
        <v>1364.41</v>
      </c>
      <c r="M46" s="45"/>
      <c r="N46" s="394">
        <f t="shared" ref="N46" si="14" xml:space="preserve"> ROUND( K46 * ( 1 - $G46 ), $I46 )</f>
        <v>0</v>
      </c>
      <c r="O46" s="394">
        <f t="shared" ref="O46" si="15" xml:space="preserve"> ROUND( L46 * ( 1 - $G46 ), $I46 )</f>
        <v>1364.41</v>
      </c>
      <c r="P46" s="45"/>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U46" s="376"/>
    </row>
    <row r="47" spans="1:99" x14ac:dyDescent="0.2">
      <c r="A47" s="102"/>
      <c r="B47" s="103"/>
      <c r="C47" s="44"/>
      <c r="D47" s="82"/>
      <c r="E47" s="45"/>
      <c r="F47" s="45"/>
      <c r="G47" s="45"/>
      <c r="H47" s="239"/>
      <c r="I47" s="299"/>
      <c r="J47" s="45"/>
      <c r="K47" s="45"/>
      <c r="L47" s="45"/>
      <c r="M47" s="45"/>
      <c r="N47" s="45"/>
      <c r="O47" s="45"/>
      <c r="P47" s="45"/>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U47" s="376"/>
    </row>
    <row r="48" spans="1:99" x14ac:dyDescent="0.2">
      <c r="A48" s="102"/>
      <c r="C48" s="44"/>
      <c r="D48" s="82"/>
      <c r="E48" s="45" t="str">
        <f>InpS!E102</f>
        <v>Surface Water: Band 1</v>
      </c>
      <c r="F48" s="45"/>
      <c r="G48" s="60">
        <f xml:space="preserve"> DiscountCalc!$G$88</f>
        <v>0</v>
      </c>
      <c r="H48" s="239" t="str">
        <f>InpS!H102</f>
        <v>£</v>
      </c>
      <c r="I48" s="298">
        <v>2</v>
      </c>
      <c r="J48" s="45"/>
      <c r="K48" s="66">
        <f>InpS!K102</f>
        <v>8.8800000000000008</v>
      </c>
      <c r="L48" s="66">
        <f>InpS!L102</f>
        <v>8.42</v>
      </c>
      <c r="M48" s="45"/>
      <c r="N48" s="394">
        <f t="shared" ref="N48:N69" si="16" xml:space="preserve"> ROUND( K48 * ( 1 - $G48 ), $I48 )</f>
        <v>8.8800000000000008</v>
      </c>
      <c r="O48" s="394">
        <f t="shared" ref="O48:O69" si="17" xml:space="preserve"> ROUND( L48 * ( 1 - $G48 ), $I48 )</f>
        <v>8.42</v>
      </c>
      <c r="P48" s="45"/>
      <c r="Q48" s="362" t="s">
        <v>481</v>
      </c>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U48" s="376"/>
    </row>
    <row r="49" spans="1:16383" x14ac:dyDescent="0.2">
      <c r="E49" s="45" t="str">
        <f>InpS!E103</f>
        <v>Surface Water: Band 2</v>
      </c>
      <c r="F49" s="45"/>
      <c r="G49" s="60">
        <f xml:space="preserve"> DiscountCalc!$G$88</f>
        <v>0</v>
      </c>
      <c r="H49" s="239" t="str">
        <f>InpS!H103</f>
        <v>£</v>
      </c>
      <c r="I49" s="298">
        <v>2</v>
      </c>
      <c r="J49" s="45"/>
      <c r="K49" s="66">
        <f>InpS!K103</f>
        <v>48.56</v>
      </c>
      <c r="L49" s="66">
        <f>InpS!L103</f>
        <v>46.03</v>
      </c>
      <c r="M49" s="18"/>
      <c r="N49" s="394">
        <f t="shared" si="16"/>
        <v>48.56</v>
      </c>
      <c r="O49" s="394">
        <f t="shared" si="17"/>
        <v>46.03</v>
      </c>
      <c r="P49" s="18"/>
      <c r="Q49" s="362" t="s">
        <v>513</v>
      </c>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U49" s="376"/>
    </row>
    <row r="50" spans="1:16383" x14ac:dyDescent="0.2">
      <c r="E50" s="45" t="str">
        <f>InpS!E104</f>
        <v>Surface Water: Band 3</v>
      </c>
      <c r="F50" s="45"/>
      <c r="G50" s="60">
        <f xml:space="preserve"> DiscountCalc!$G$88</f>
        <v>0</v>
      </c>
      <c r="H50" s="239" t="str">
        <f>InpS!H104</f>
        <v>£</v>
      </c>
      <c r="I50" s="298">
        <v>2</v>
      </c>
      <c r="J50" s="45"/>
      <c r="K50" s="66">
        <f>InpS!K104</f>
        <v>97.34</v>
      </c>
      <c r="L50" s="66">
        <f>InpS!L104</f>
        <v>92.27</v>
      </c>
      <c r="M50" s="18"/>
      <c r="N50" s="394">
        <f t="shared" si="16"/>
        <v>97.34</v>
      </c>
      <c r="O50" s="394">
        <f t="shared" si="17"/>
        <v>92.27</v>
      </c>
      <c r="P50" s="18"/>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U50" s="376"/>
    </row>
    <row r="51" spans="1:16383" x14ac:dyDescent="0.2">
      <c r="E51" s="45" t="str">
        <f>InpS!E105</f>
        <v>Surface Water: Band 4</v>
      </c>
      <c r="F51" s="45"/>
      <c r="G51" s="60">
        <f xml:space="preserve"> DiscountCalc!$G$88</f>
        <v>0</v>
      </c>
      <c r="H51" s="239" t="str">
        <f>InpS!H105</f>
        <v>£</v>
      </c>
      <c r="I51" s="298">
        <v>2</v>
      </c>
      <c r="J51" s="45"/>
      <c r="K51" s="66">
        <f>InpS!K105</f>
        <v>162.26</v>
      </c>
      <c r="L51" s="66">
        <f>InpS!L105</f>
        <v>153.81</v>
      </c>
      <c r="M51" s="18"/>
      <c r="N51" s="394">
        <f t="shared" si="16"/>
        <v>162.26</v>
      </c>
      <c r="O51" s="394">
        <f t="shared" si="17"/>
        <v>153.81</v>
      </c>
      <c r="P51" s="18"/>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U51" s="376"/>
    </row>
    <row r="52" spans="1:16383" s="362" customFormat="1" x14ac:dyDescent="0.2">
      <c r="A52" s="87"/>
      <c r="B52" s="34"/>
      <c r="C52" s="88"/>
      <c r="D52" s="20"/>
      <c r="E52" s="45" t="str">
        <f>InpS!E106</f>
        <v>Surface Water: Band 5</v>
      </c>
      <c r="F52" s="45"/>
      <c r="G52" s="60">
        <f xml:space="preserve"> DiscountCalc!$G$88</f>
        <v>0</v>
      </c>
      <c r="H52" s="239" t="str">
        <f>InpS!H106</f>
        <v>£</v>
      </c>
      <c r="I52" s="298">
        <v>2</v>
      </c>
      <c r="J52" s="45"/>
      <c r="K52" s="66">
        <f>InpS!K106</f>
        <v>259.73</v>
      </c>
      <c r="L52" s="66">
        <f>InpS!L106</f>
        <v>246.2</v>
      </c>
      <c r="M52" s="20"/>
      <c r="N52" s="394">
        <f t="shared" si="16"/>
        <v>259.73</v>
      </c>
      <c r="O52" s="394">
        <f t="shared" si="17"/>
        <v>246.2</v>
      </c>
      <c r="P52" s="20"/>
      <c r="CR52" s="377"/>
      <c r="CT52" s="277"/>
      <c r="CU52" s="376"/>
      <c r="CV52" s="377"/>
    </row>
    <row r="53" spans="1:16383" x14ac:dyDescent="0.2">
      <c r="A53" s="102"/>
      <c r="B53" s="103"/>
      <c r="C53" s="44"/>
      <c r="D53" s="82"/>
      <c r="E53" s="45" t="str">
        <f>InpS!E107</f>
        <v>Surface Water: Band 6</v>
      </c>
      <c r="F53" s="45"/>
      <c r="G53" s="60">
        <f xml:space="preserve"> DiscountCalc!$G$88</f>
        <v>0</v>
      </c>
      <c r="H53" s="239" t="str">
        <f>InpS!H107</f>
        <v>£</v>
      </c>
      <c r="I53" s="298">
        <v>2</v>
      </c>
      <c r="J53" s="45"/>
      <c r="K53" s="66">
        <f>InpS!K107</f>
        <v>406.03</v>
      </c>
      <c r="L53" s="66">
        <f>InpS!L107</f>
        <v>384.88</v>
      </c>
      <c r="M53" s="45"/>
      <c r="N53" s="394">
        <f t="shared" si="16"/>
        <v>406.03</v>
      </c>
      <c r="O53" s="394">
        <f t="shared" si="17"/>
        <v>384.88</v>
      </c>
      <c r="P53" s="45"/>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279"/>
      <c r="CU53" s="376"/>
    </row>
    <row r="54" spans="1:16383" x14ac:dyDescent="0.2">
      <c r="A54" s="102"/>
      <c r="C54" s="44"/>
      <c r="D54" s="82"/>
      <c r="E54" s="45" t="str">
        <f>InpS!E108</f>
        <v>Surface Water: Band 7</v>
      </c>
      <c r="F54" s="45"/>
      <c r="G54" s="60">
        <f xml:space="preserve"> DiscountCalc!$G$88</f>
        <v>0</v>
      </c>
      <c r="H54" s="239" t="str">
        <f>InpS!H108</f>
        <v>£</v>
      </c>
      <c r="I54" s="298">
        <v>2</v>
      </c>
      <c r="J54" s="45"/>
      <c r="K54" s="66">
        <f>InpS!K108</f>
        <v>568.55999999999995</v>
      </c>
      <c r="L54" s="66">
        <f>InpS!L108</f>
        <v>538.94000000000005</v>
      </c>
      <c r="M54" s="45"/>
      <c r="N54" s="394">
        <f t="shared" si="16"/>
        <v>568.55999999999995</v>
      </c>
      <c r="O54" s="394">
        <f t="shared" si="17"/>
        <v>538.94000000000005</v>
      </c>
      <c r="P54" s="45"/>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c r="CH54" s="279"/>
      <c r="CI54" s="279"/>
      <c r="CJ54" s="279"/>
      <c r="CK54" s="279"/>
      <c r="CL54" s="279"/>
      <c r="CM54" s="279"/>
      <c r="CN54" s="279"/>
      <c r="CO54" s="279"/>
      <c r="CU54" s="376"/>
    </row>
    <row r="55" spans="1:16383" x14ac:dyDescent="0.2">
      <c r="A55" s="102"/>
      <c r="C55" s="44"/>
      <c r="D55" s="82"/>
      <c r="E55" s="45" t="str">
        <f>InpS!E109</f>
        <v>Surface Water: Band 8</v>
      </c>
      <c r="F55" s="45"/>
      <c r="G55" s="60">
        <f xml:space="preserve"> DiscountCalc!$G$88</f>
        <v>0</v>
      </c>
      <c r="H55" s="239" t="str">
        <f>InpS!H109</f>
        <v>£</v>
      </c>
      <c r="I55" s="298">
        <v>2</v>
      </c>
      <c r="J55" s="45"/>
      <c r="K55" s="66">
        <f>InpS!K109</f>
        <v>812.13</v>
      </c>
      <c r="L55" s="66">
        <f>InpS!L109</f>
        <v>769.82</v>
      </c>
      <c r="M55" s="45"/>
      <c r="N55" s="394">
        <f t="shared" si="16"/>
        <v>812.13</v>
      </c>
      <c r="O55" s="394">
        <f t="shared" si="17"/>
        <v>769.82</v>
      </c>
      <c r="P55" s="45"/>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c r="CO55" s="279"/>
      <c r="CU55" s="376"/>
    </row>
    <row r="56" spans="1:16383" x14ac:dyDescent="0.2">
      <c r="A56" s="102"/>
      <c r="B56" s="103"/>
      <c r="C56" s="44"/>
      <c r="D56" s="82"/>
      <c r="E56" s="45" t="str">
        <f>InpS!E110</f>
        <v>Surface Water: Band 9</v>
      </c>
      <c r="F56" s="45"/>
      <c r="G56" s="60">
        <f xml:space="preserve"> DiscountCalc!$G$88</f>
        <v>0</v>
      </c>
      <c r="H56" s="239" t="str">
        <f>InpS!H110</f>
        <v>£</v>
      </c>
      <c r="I56" s="298">
        <v>2</v>
      </c>
      <c r="J56" s="45"/>
      <c r="K56" s="66">
        <f>InpS!K110</f>
        <v>1136.54</v>
      </c>
      <c r="L56" s="66">
        <f>InpS!L110</f>
        <v>1077.33</v>
      </c>
      <c r="M56" s="45"/>
      <c r="N56" s="394">
        <f t="shared" si="16"/>
        <v>1136.54</v>
      </c>
      <c r="O56" s="394">
        <f t="shared" si="17"/>
        <v>1077.33</v>
      </c>
      <c r="P56" s="45"/>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279"/>
      <c r="CI56" s="279"/>
      <c r="CJ56" s="279"/>
      <c r="CK56" s="279"/>
      <c r="CL56" s="279"/>
      <c r="CM56" s="279"/>
      <c r="CN56" s="279"/>
      <c r="CO56" s="279"/>
      <c r="CU56" s="376"/>
    </row>
    <row r="57" spans="1:16383" x14ac:dyDescent="0.2">
      <c r="A57" s="102"/>
      <c r="C57" s="44"/>
      <c r="D57" s="82"/>
      <c r="E57" s="45" t="str">
        <f>InpS!E111</f>
        <v>Surface Water: Band 10</v>
      </c>
      <c r="F57" s="45"/>
      <c r="G57" s="60">
        <f xml:space="preserve"> DiscountCalc!$G$88</f>
        <v>0</v>
      </c>
      <c r="H57" s="239" t="str">
        <f>InpS!H111</f>
        <v>£</v>
      </c>
      <c r="I57" s="298">
        <v>2</v>
      </c>
      <c r="J57" s="45"/>
      <c r="K57" s="66">
        <f>InpS!K111</f>
        <v>1948.4</v>
      </c>
      <c r="L57" s="66">
        <f>InpS!L111</f>
        <v>1846.89</v>
      </c>
      <c r="M57" s="45"/>
      <c r="N57" s="394">
        <f t="shared" si="16"/>
        <v>1948.4</v>
      </c>
      <c r="O57" s="394">
        <f t="shared" si="17"/>
        <v>1846.89</v>
      </c>
      <c r="P57" s="45"/>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c r="CH57" s="279"/>
      <c r="CI57" s="279"/>
      <c r="CJ57" s="279"/>
      <c r="CK57" s="279"/>
      <c r="CL57" s="279"/>
      <c r="CM57" s="279"/>
      <c r="CN57" s="279"/>
      <c r="CO57" s="279"/>
      <c r="CU57" s="376"/>
    </row>
    <row r="58" spans="1:16383" x14ac:dyDescent="0.2">
      <c r="E58" s="45" t="str">
        <f>InpS!E112</f>
        <v>Surface Water: Band 11</v>
      </c>
      <c r="F58" s="45"/>
      <c r="G58" s="60">
        <f xml:space="preserve"> DiscountCalc!$G$88</f>
        <v>0</v>
      </c>
      <c r="H58" s="239" t="str">
        <f>InpS!H112</f>
        <v>£</v>
      </c>
      <c r="I58" s="298">
        <v>2</v>
      </c>
      <c r="J58" s="45"/>
      <c r="K58" s="66">
        <f>InpS!K112</f>
        <v>3734.83</v>
      </c>
      <c r="L58" s="66">
        <f>InpS!L112</f>
        <v>3540.25</v>
      </c>
      <c r="M58" s="18"/>
      <c r="N58" s="394">
        <f t="shared" si="16"/>
        <v>3734.83</v>
      </c>
      <c r="O58" s="394">
        <f t="shared" si="17"/>
        <v>3540.25</v>
      </c>
      <c r="P58" s="18"/>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c r="CH58" s="279"/>
      <c r="CI58" s="279"/>
      <c r="CJ58" s="279"/>
      <c r="CK58" s="279"/>
      <c r="CL58" s="279"/>
      <c r="CM58" s="279"/>
      <c r="CN58" s="279"/>
      <c r="CO58" s="279"/>
      <c r="CP58" s="296"/>
      <c r="CU58" s="376"/>
    </row>
    <row r="59" spans="1:16383" x14ac:dyDescent="0.2">
      <c r="E59" s="45" t="str">
        <f>InpS!E113</f>
        <v>Surface Water: Band 12</v>
      </c>
      <c r="F59" s="45"/>
      <c r="G59" s="60">
        <f xml:space="preserve"> DiscountCalc!$G$88</f>
        <v>0</v>
      </c>
      <c r="H59" s="239" t="str">
        <f>InpS!H113</f>
        <v>£</v>
      </c>
      <c r="I59" s="298">
        <v>2</v>
      </c>
      <c r="J59" s="45"/>
      <c r="K59" s="66">
        <f>InpS!K113</f>
        <v>5683.81</v>
      </c>
      <c r="L59" s="66">
        <f>InpS!L113</f>
        <v>5387.69</v>
      </c>
      <c r="M59" s="18"/>
      <c r="N59" s="394">
        <f t="shared" si="16"/>
        <v>5683.81</v>
      </c>
      <c r="O59" s="394">
        <f t="shared" si="17"/>
        <v>5387.69</v>
      </c>
      <c r="P59" s="18"/>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c r="CH59" s="279"/>
      <c r="CI59" s="279"/>
      <c r="CJ59" s="279"/>
      <c r="CK59" s="279"/>
      <c r="CL59" s="279"/>
      <c r="CM59" s="279"/>
      <c r="CN59" s="279"/>
      <c r="CO59" s="279"/>
      <c r="CP59" s="296"/>
      <c r="CU59" s="376"/>
    </row>
    <row r="60" spans="1:16383" x14ac:dyDescent="0.2">
      <c r="E60" s="45" t="str">
        <f>InpS!E114</f>
        <v>Surface Water: Band 13</v>
      </c>
      <c r="F60" s="45"/>
      <c r="G60" s="60">
        <f xml:space="preserve"> DiscountCalc!$G$88</f>
        <v>0</v>
      </c>
      <c r="H60" s="239" t="str">
        <f>InpS!H114</f>
        <v>£</v>
      </c>
      <c r="I60" s="298">
        <v>2</v>
      </c>
      <c r="J60" s="45"/>
      <c r="K60" s="66">
        <f>InpS!K114</f>
        <v>8119.66</v>
      </c>
      <c r="L60" s="66">
        <f>InpS!L114</f>
        <v>7696.64</v>
      </c>
      <c r="M60" s="18"/>
      <c r="N60" s="394">
        <f t="shared" si="16"/>
        <v>8119.66</v>
      </c>
      <c r="O60" s="394">
        <f t="shared" si="17"/>
        <v>7696.64</v>
      </c>
      <c r="P60" s="18"/>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79"/>
      <c r="BY60" s="279"/>
      <c r="BZ60" s="279"/>
      <c r="CA60" s="279"/>
      <c r="CB60" s="279"/>
      <c r="CC60" s="279"/>
      <c r="CD60" s="279"/>
      <c r="CE60" s="279"/>
      <c r="CF60" s="279"/>
      <c r="CG60" s="279"/>
      <c r="CH60" s="279"/>
      <c r="CI60" s="279"/>
      <c r="CJ60" s="279"/>
      <c r="CK60" s="279"/>
      <c r="CL60" s="279"/>
      <c r="CM60" s="279"/>
      <c r="CN60" s="279"/>
      <c r="CO60" s="279"/>
      <c r="CP60" s="296"/>
      <c r="CU60" s="376"/>
    </row>
    <row r="61" spans="1:16383" x14ac:dyDescent="0.2">
      <c r="A61" s="14"/>
      <c r="B61" s="14"/>
      <c r="C61" s="195"/>
      <c r="D61" s="73"/>
      <c r="E61" s="45" t="str">
        <f>InpS!E115</f>
        <v>Surface Water: Band 14</v>
      </c>
      <c r="F61" s="45"/>
      <c r="G61" s="60">
        <f xml:space="preserve"> DiscountCalc!$G$88</f>
        <v>0</v>
      </c>
      <c r="H61" s="239" t="str">
        <f>InpS!H115</f>
        <v>£</v>
      </c>
      <c r="I61" s="298">
        <v>2</v>
      </c>
      <c r="J61" s="45"/>
      <c r="K61" s="66">
        <f>InpS!K115</f>
        <v>11367.88</v>
      </c>
      <c r="L61" s="66">
        <f>InpS!L115</f>
        <v>10775.63</v>
      </c>
      <c r="M61" s="13"/>
      <c r="N61" s="394">
        <f t="shared" si="16"/>
        <v>11367.88</v>
      </c>
      <c r="O61" s="394">
        <f t="shared" si="17"/>
        <v>10775.63</v>
      </c>
      <c r="P61" s="13"/>
      <c r="CP61" s="296"/>
      <c r="CU61" s="376"/>
    </row>
    <row r="62" spans="1:16383" x14ac:dyDescent="0.2">
      <c r="E62" s="45" t="str">
        <f>InpS!E116</f>
        <v>Surface Water: Band 15</v>
      </c>
      <c r="F62" s="45"/>
      <c r="G62" s="60">
        <f xml:space="preserve"> DiscountCalc!$G$88</f>
        <v>0</v>
      </c>
      <c r="H62" s="239" t="str">
        <f>InpS!H116</f>
        <v>£</v>
      </c>
      <c r="I62" s="298">
        <v>2</v>
      </c>
      <c r="J62" s="45"/>
      <c r="K62" s="66">
        <f>InpS!K116</f>
        <v>14615.98</v>
      </c>
      <c r="L62" s="66">
        <f>InpS!L116</f>
        <v>13854.51</v>
      </c>
      <c r="M62" s="18"/>
      <c r="N62" s="394">
        <f t="shared" si="16"/>
        <v>14615.98</v>
      </c>
      <c r="O62" s="394">
        <f t="shared" si="17"/>
        <v>13854.51</v>
      </c>
      <c r="P62" s="18"/>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79"/>
      <c r="CM62" s="279"/>
      <c r="CN62" s="279"/>
      <c r="CO62" s="279"/>
      <c r="CP62" s="296"/>
      <c r="CU62" s="376"/>
    </row>
    <row r="63" spans="1:16383" x14ac:dyDescent="0.2">
      <c r="E63" s="45" t="str">
        <f>InpS!E117</f>
        <v>Surface Water: Band 16</v>
      </c>
      <c r="F63" s="45"/>
      <c r="G63" s="60">
        <f xml:space="preserve"> DiscountCalc!$G$88</f>
        <v>0</v>
      </c>
      <c r="H63" s="239" t="str">
        <f>InpS!H117</f>
        <v>£</v>
      </c>
      <c r="I63" s="298">
        <v>2</v>
      </c>
      <c r="J63" s="45"/>
      <c r="K63" s="66">
        <f>InpS!K117</f>
        <v>17864.189999999999</v>
      </c>
      <c r="L63" s="66">
        <f>InpS!L117</f>
        <v>16933.490000000002</v>
      </c>
      <c r="M63" s="18"/>
      <c r="N63" s="394">
        <f t="shared" si="16"/>
        <v>17864.189999999999</v>
      </c>
      <c r="O63" s="394">
        <f t="shared" si="17"/>
        <v>16933.490000000002</v>
      </c>
      <c r="P63" s="18"/>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c r="CH63" s="279"/>
      <c r="CI63" s="279"/>
      <c r="CJ63" s="279"/>
      <c r="CK63" s="279"/>
      <c r="CL63" s="279"/>
      <c r="CM63" s="279"/>
      <c r="CN63" s="279"/>
      <c r="CO63" s="279"/>
      <c r="CP63" s="296"/>
      <c r="CQ63" s="279"/>
      <c r="CR63" s="279"/>
      <c r="CS63" s="279"/>
      <c r="CU63" s="376"/>
      <c r="CV63" s="279"/>
      <c r="CW63" s="279"/>
      <c r="CX63" s="279"/>
      <c r="CY63" s="279"/>
      <c r="CZ63" s="279"/>
      <c r="DA63" s="279"/>
      <c r="DB63" s="279"/>
      <c r="DC63" s="279"/>
      <c r="DD63" s="279"/>
      <c r="DE63" s="279"/>
      <c r="DF63" s="279"/>
      <c r="DG63" s="279"/>
      <c r="DH63" s="279"/>
      <c r="DI63" s="279"/>
      <c r="DJ63" s="279"/>
      <c r="DK63" s="279"/>
      <c r="DL63" s="279"/>
      <c r="DM63" s="279"/>
      <c r="DN63" s="279"/>
      <c r="DO63" s="279"/>
      <c r="DP63" s="279"/>
      <c r="DQ63" s="279"/>
      <c r="DR63" s="279"/>
      <c r="DS63" s="279"/>
      <c r="DT63" s="279"/>
      <c r="DU63" s="279"/>
      <c r="DV63" s="279"/>
      <c r="DW63" s="279"/>
      <c r="DX63" s="279"/>
      <c r="DY63" s="279"/>
      <c r="DZ63" s="279"/>
      <c r="EA63" s="279"/>
      <c r="EB63" s="279"/>
      <c r="EC63" s="279"/>
      <c r="ED63" s="279"/>
      <c r="EE63" s="279"/>
      <c r="EF63" s="279"/>
      <c r="EG63" s="279"/>
      <c r="EH63" s="279"/>
      <c r="EI63" s="279"/>
      <c r="EJ63" s="279"/>
      <c r="EK63" s="279"/>
      <c r="EL63" s="279"/>
      <c r="EM63" s="279"/>
      <c r="EN63" s="279"/>
      <c r="EO63" s="279"/>
      <c r="EP63" s="279"/>
      <c r="EQ63" s="279"/>
      <c r="ER63" s="279"/>
      <c r="ES63" s="279"/>
      <c r="ET63" s="279"/>
      <c r="EU63" s="279"/>
      <c r="EV63" s="279"/>
      <c r="EW63" s="279"/>
      <c r="EX63" s="279"/>
      <c r="EY63" s="279"/>
      <c r="EZ63" s="279"/>
      <c r="FA63" s="279"/>
      <c r="FB63" s="279"/>
      <c r="FC63" s="279"/>
      <c r="FD63" s="279"/>
      <c r="FE63" s="279"/>
      <c r="FF63" s="279"/>
      <c r="FG63" s="279"/>
      <c r="FH63" s="279"/>
      <c r="FI63" s="279"/>
      <c r="FJ63" s="279"/>
      <c r="FK63" s="279"/>
      <c r="FL63" s="279"/>
      <c r="FM63" s="279"/>
      <c r="FN63" s="279"/>
      <c r="FO63" s="279"/>
      <c r="FP63" s="279"/>
      <c r="FQ63" s="279"/>
      <c r="FR63" s="279"/>
      <c r="FS63" s="279"/>
      <c r="FT63" s="279"/>
      <c r="FU63" s="279"/>
      <c r="FV63" s="279"/>
      <c r="FW63" s="279"/>
      <c r="FX63" s="279"/>
      <c r="FY63" s="279"/>
      <c r="FZ63" s="279"/>
      <c r="GA63" s="279"/>
      <c r="GB63" s="279"/>
      <c r="GC63" s="279"/>
      <c r="GD63" s="279"/>
      <c r="GE63" s="279"/>
      <c r="GF63" s="279"/>
      <c r="GG63" s="279"/>
      <c r="GH63" s="279"/>
      <c r="GI63" s="279"/>
      <c r="GJ63" s="279"/>
      <c r="GK63" s="279"/>
      <c r="GL63" s="279"/>
      <c r="GM63" s="279"/>
      <c r="GN63" s="279"/>
      <c r="GO63" s="279"/>
      <c r="GP63" s="279"/>
      <c r="GQ63" s="279"/>
      <c r="GR63" s="279"/>
      <c r="GS63" s="279"/>
      <c r="GT63" s="279"/>
      <c r="GU63" s="279"/>
      <c r="GV63" s="279"/>
      <c r="GW63" s="279"/>
      <c r="GX63" s="279"/>
      <c r="GY63" s="279"/>
      <c r="GZ63" s="279"/>
      <c r="HA63" s="279"/>
      <c r="HB63" s="279"/>
      <c r="HC63" s="279"/>
      <c r="HD63" s="279"/>
      <c r="HE63" s="279"/>
      <c r="HF63" s="279"/>
      <c r="HG63" s="279"/>
      <c r="HH63" s="279"/>
      <c r="HI63" s="279"/>
      <c r="HJ63" s="279"/>
      <c r="HK63" s="279"/>
      <c r="HL63" s="279"/>
      <c r="HM63" s="279"/>
      <c r="HN63" s="279"/>
      <c r="HO63" s="279"/>
      <c r="HP63" s="279"/>
      <c r="HQ63" s="279"/>
      <c r="HR63" s="279"/>
      <c r="HS63" s="279"/>
      <c r="HT63" s="279"/>
      <c r="HU63" s="279"/>
      <c r="HV63" s="279"/>
      <c r="HW63" s="279"/>
      <c r="HX63" s="279"/>
      <c r="HY63" s="279"/>
      <c r="HZ63" s="279"/>
      <c r="IA63" s="279"/>
      <c r="IB63" s="279"/>
      <c r="IC63" s="279"/>
      <c r="ID63" s="279"/>
      <c r="IE63" s="279"/>
      <c r="IF63" s="279"/>
      <c r="IG63" s="279"/>
      <c r="IH63" s="279"/>
      <c r="II63" s="279"/>
      <c r="IJ63" s="279"/>
      <c r="IK63" s="279"/>
      <c r="IL63" s="279"/>
      <c r="IM63" s="279"/>
      <c r="IN63" s="279"/>
      <c r="IO63" s="279"/>
      <c r="IP63" s="279"/>
      <c r="IQ63" s="279"/>
      <c r="IR63" s="279"/>
      <c r="IS63" s="279"/>
      <c r="IT63" s="279"/>
      <c r="IU63" s="279"/>
      <c r="IV63" s="279"/>
      <c r="IW63" s="279"/>
      <c r="IX63" s="279"/>
      <c r="IY63" s="279"/>
      <c r="IZ63" s="279"/>
      <c r="JA63" s="279"/>
      <c r="JB63" s="279"/>
      <c r="JC63" s="279"/>
      <c r="JD63" s="279"/>
      <c r="JE63" s="279"/>
      <c r="JF63" s="279"/>
      <c r="JG63" s="279"/>
      <c r="JH63" s="279"/>
      <c r="JI63" s="279"/>
      <c r="JJ63" s="279"/>
      <c r="JK63" s="279"/>
      <c r="JL63" s="279"/>
      <c r="JM63" s="279"/>
      <c r="JN63" s="279"/>
      <c r="JO63" s="279"/>
      <c r="JP63" s="279"/>
      <c r="JQ63" s="279"/>
      <c r="JR63" s="279"/>
      <c r="JS63" s="279"/>
      <c r="JT63" s="279"/>
      <c r="JU63" s="279"/>
      <c r="JV63" s="279"/>
      <c r="JW63" s="279"/>
      <c r="JX63" s="279"/>
      <c r="JY63" s="279"/>
      <c r="JZ63" s="279"/>
      <c r="KA63" s="279"/>
      <c r="KB63" s="279"/>
      <c r="KC63" s="279"/>
      <c r="KD63" s="279"/>
      <c r="KE63" s="279"/>
      <c r="KF63" s="279"/>
      <c r="KG63" s="279"/>
      <c r="KH63" s="279"/>
      <c r="KI63" s="279"/>
      <c r="KJ63" s="279"/>
      <c r="KK63" s="279"/>
      <c r="KL63" s="279"/>
      <c r="KM63" s="279"/>
      <c r="KN63" s="279"/>
      <c r="KO63" s="279"/>
      <c r="KP63" s="279"/>
      <c r="KQ63" s="279"/>
      <c r="KR63" s="279"/>
      <c r="KS63" s="279"/>
      <c r="KT63" s="279"/>
      <c r="KU63" s="279"/>
      <c r="KV63" s="279"/>
      <c r="KW63" s="279"/>
      <c r="KX63" s="279"/>
      <c r="KY63" s="279"/>
      <c r="KZ63" s="279"/>
      <c r="LA63" s="279"/>
      <c r="LB63" s="279"/>
      <c r="LC63" s="279"/>
      <c r="LD63" s="279"/>
      <c r="LE63" s="279"/>
      <c r="LF63" s="279"/>
      <c r="LG63" s="279"/>
      <c r="LH63" s="279"/>
      <c r="LI63" s="279"/>
      <c r="LJ63" s="279"/>
      <c r="LK63" s="279"/>
      <c r="LL63" s="279"/>
      <c r="LM63" s="279"/>
      <c r="LN63" s="279"/>
      <c r="LO63" s="279"/>
      <c r="LP63" s="279"/>
      <c r="LQ63" s="279"/>
      <c r="LR63" s="279"/>
      <c r="LS63" s="279"/>
      <c r="LT63" s="279"/>
      <c r="LU63" s="279"/>
      <c r="LV63" s="279"/>
      <c r="LW63" s="279"/>
      <c r="LX63" s="279"/>
      <c r="LY63" s="279"/>
      <c r="LZ63" s="279"/>
      <c r="MA63" s="279"/>
      <c r="MB63" s="279"/>
      <c r="MC63" s="279"/>
      <c r="MD63" s="279"/>
      <c r="ME63" s="279"/>
      <c r="MF63" s="279"/>
      <c r="MG63" s="279"/>
      <c r="MH63" s="279"/>
      <c r="MI63" s="279"/>
      <c r="MJ63" s="279"/>
      <c r="MK63" s="279"/>
      <c r="ML63" s="279"/>
      <c r="MM63" s="279"/>
      <c r="MN63" s="279"/>
      <c r="MO63" s="279"/>
      <c r="MP63" s="279"/>
      <c r="MQ63" s="279"/>
      <c r="MR63" s="279"/>
      <c r="MS63" s="279"/>
      <c r="MT63" s="279"/>
      <c r="MU63" s="279"/>
      <c r="MV63" s="279"/>
      <c r="MW63" s="279"/>
      <c r="MX63" s="279"/>
      <c r="MY63" s="279"/>
      <c r="MZ63" s="279"/>
      <c r="NA63" s="279"/>
      <c r="NB63" s="279"/>
      <c r="NC63" s="279"/>
      <c r="ND63" s="279"/>
      <c r="NE63" s="279"/>
      <c r="NF63" s="279"/>
      <c r="NG63" s="279"/>
      <c r="NH63" s="279"/>
      <c r="NI63" s="279"/>
      <c r="NJ63" s="279"/>
      <c r="NK63" s="279"/>
      <c r="NL63" s="279"/>
      <c r="NM63" s="279"/>
      <c r="NN63" s="279"/>
      <c r="NO63" s="279"/>
      <c r="NP63" s="279"/>
      <c r="NQ63" s="279"/>
      <c r="NR63" s="279"/>
      <c r="NS63" s="279"/>
      <c r="NT63" s="279"/>
      <c r="NU63" s="279"/>
      <c r="NV63" s="279"/>
      <c r="NW63" s="279"/>
      <c r="NX63" s="279"/>
      <c r="NY63" s="279"/>
      <c r="NZ63" s="279"/>
      <c r="OA63" s="279"/>
      <c r="OB63" s="279"/>
      <c r="OC63" s="279"/>
      <c r="OD63" s="279"/>
      <c r="OE63" s="279"/>
      <c r="OF63" s="279"/>
      <c r="OG63" s="279"/>
      <c r="OH63" s="279"/>
      <c r="OI63" s="279"/>
      <c r="OJ63" s="279"/>
      <c r="OK63" s="279"/>
      <c r="OL63" s="279"/>
      <c r="OM63" s="279"/>
      <c r="ON63" s="279"/>
      <c r="OO63" s="279"/>
      <c r="OP63" s="279"/>
      <c r="OQ63" s="279"/>
      <c r="OR63" s="279"/>
      <c r="OS63" s="279"/>
      <c r="OT63" s="279"/>
      <c r="OU63" s="279"/>
      <c r="OV63" s="279"/>
      <c r="OW63" s="279"/>
      <c r="OX63" s="279"/>
      <c r="OY63" s="279"/>
      <c r="OZ63" s="279"/>
      <c r="PA63" s="279"/>
      <c r="PB63" s="279"/>
      <c r="PC63" s="279"/>
      <c r="PD63" s="279"/>
      <c r="PE63" s="279"/>
      <c r="PF63" s="279"/>
      <c r="PG63" s="279"/>
      <c r="PH63" s="279"/>
      <c r="PI63" s="279"/>
      <c r="PJ63" s="279"/>
      <c r="PK63" s="279"/>
      <c r="PL63" s="279"/>
      <c r="PM63" s="279"/>
      <c r="PN63" s="279"/>
      <c r="PO63" s="279"/>
      <c r="PP63" s="279"/>
      <c r="PQ63" s="279"/>
      <c r="PR63" s="279"/>
      <c r="PS63" s="279"/>
      <c r="PT63" s="279"/>
      <c r="PU63" s="279"/>
      <c r="PV63" s="279"/>
      <c r="PW63" s="279"/>
      <c r="PX63" s="279"/>
      <c r="PY63" s="279"/>
      <c r="PZ63" s="279"/>
      <c r="QA63" s="279"/>
      <c r="QB63" s="279"/>
      <c r="QC63" s="279"/>
      <c r="QD63" s="279"/>
      <c r="QE63" s="279"/>
      <c r="QF63" s="279"/>
      <c r="QG63" s="279"/>
      <c r="QH63" s="279"/>
      <c r="QI63" s="279"/>
      <c r="QJ63" s="279"/>
      <c r="QK63" s="279"/>
      <c r="QL63" s="279"/>
      <c r="QM63" s="279"/>
      <c r="QN63" s="279"/>
      <c r="QO63" s="279"/>
      <c r="QP63" s="279"/>
      <c r="QQ63" s="279"/>
      <c r="QR63" s="279"/>
      <c r="QS63" s="279"/>
      <c r="QT63" s="279"/>
      <c r="QU63" s="279"/>
      <c r="QV63" s="279"/>
      <c r="QW63" s="279"/>
      <c r="QX63" s="279"/>
      <c r="QY63" s="279"/>
      <c r="QZ63" s="279"/>
      <c r="RA63" s="279"/>
      <c r="RB63" s="279"/>
      <c r="RC63" s="279"/>
      <c r="RD63" s="279"/>
      <c r="RE63" s="279"/>
      <c r="RF63" s="279"/>
      <c r="RG63" s="279"/>
      <c r="RH63" s="279"/>
      <c r="RI63" s="279"/>
      <c r="RJ63" s="279"/>
      <c r="RK63" s="279"/>
      <c r="RL63" s="279"/>
      <c r="RM63" s="279"/>
      <c r="RN63" s="279"/>
      <c r="RO63" s="279"/>
      <c r="RP63" s="279"/>
      <c r="RQ63" s="279"/>
      <c r="RR63" s="279"/>
      <c r="RS63" s="279"/>
      <c r="RT63" s="279"/>
      <c r="RU63" s="279"/>
      <c r="RV63" s="279"/>
      <c r="RW63" s="279"/>
      <c r="RX63" s="279"/>
      <c r="RY63" s="279"/>
      <c r="RZ63" s="279"/>
      <c r="SA63" s="279"/>
      <c r="SB63" s="279"/>
      <c r="SC63" s="279"/>
      <c r="SD63" s="279"/>
      <c r="SE63" s="279"/>
      <c r="SF63" s="279"/>
      <c r="SG63" s="279"/>
      <c r="SH63" s="279"/>
      <c r="SI63" s="279"/>
      <c r="SJ63" s="279"/>
      <c r="SK63" s="279"/>
      <c r="SL63" s="279"/>
      <c r="SM63" s="279"/>
      <c r="SN63" s="279"/>
      <c r="SO63" s="279"/>
      <c r="SP63" s="279"/>
      <c r="SQ63" s="279"/>
      <c r="SR63" s="279"/>
      <c r="SS63" s="279"/>
      <c r="ST63" s="279"/>
      <c r="SU63" s="279"/>
      <c r="SV63" s="279"/>
      <c r="SW63" s="279"/>
      <c r="SX63" s="279"/>
      <c r="SY63" s="279"/>
      <c r="SZ63" s="279"/>
      <c r="TA63" s="279"/>
      <c r="TB63" s="279"/>
      <c r="TC63" s="279"/>
      <c r="TD63" s="279"/>
      <c r="TE63" s="279"/>
      <c r="TF63" s="279"/>
      <c r="TG63" s="279"/>
      <c r="TH63" s="279"/>
      <c r="TI63" s="279"/>
      <c r="TJ63" s="279"/>
      <c r="TK63" s="279"/>
      <c r="TL63" s="279"/>
      <c r="TM63" s="279"/>
      <c r="TN63" s="279"/>
      <c r="TO63" s="279"/>
      <c r="TP63" s="279"/>
      <c r="TQ63" s="279"/>
      <c r="TR63" s="279"/>
      <c r="TS63" s="279"/>
      <c r="TT63" s="279"/>
      <c r="TU63" s="279"/>
      <c r="TV63" s="279"/>
      <c r="TW63" s="279"/>
      <c r="TX63" s="279"/>
      <c r="TY63" s="279"/>
      <c r="TZ63" s="279"/>
      <c r="UA63" s="279"/>
      <c r="UB63" s="279"/>
      <c r="UC63" s="279"/>
      <c r="UD63" s="279"/>
      <c r="UE63" s="279"/>
      <c r="UF63" s="279"/>
      <c r="UG63" s="279"/>
      <c r="UH63" s="279"/>
      <c r="UI63" s="279"/>
      <c r="UJ63" s="279"/>
      <c r="UK63" s="279"/>
      <c r="UL63" s="279"/>
      <c r="UM63" s="279"/>
      <c r="UN63" s="279"/>
      <c r="UO63" s="279"/>
      <c r="UP63" s="279"/>
      <c r="UQ63" s="279"/>
      <c r="UR63" s="279"/>
      <c r="US63" s="279"/>
      <c r="UT63" s="279"/>
      <c r="UU63" s="279"/>
      <c r="UV63" s="279"/>
      <c r="UW63" s="279"/>
      <c r="UX63" s="279"/>
      <c r="UY63" s="279"/>
      <c r="UZ63" s="279"/>
      <c r="VA63" s="279"/>
      <c r="VB63" s="279"/>
      <c r="VC63" s="279"/>
      <c r="VD63" s="279"/>
      <c r="VE63" s="279"/>
      <c r="VF63" s="279"/>
      <c r="VG63" s="279"/>
      <c r="VH63" s="279"/>
      <c r="VI63" s="279"/>
      <c r="VJ63" s="279"/>
      <c r="VK63" s="279"/>
      <c r="VL63" s="279"/>
      <c r="VM63" s="279"/>
      <c r="VN63" s="279"/>
      <c r="VO63" s="279"/>
      <c r="VP63" s="279"/>
      <c r="VQ63" s="279"/>
      <c r="VR63" s="279"/>
      <c r="VS63" s="279"/>
      <c r="VT63" s="279"/>
      <c r="VU63" s="279"/>
      <c r="VV63" s="279"/>
      <c r="VW63" s="279"/>
      <c r="VX63" s="279"/>
      <c r="VY63" s="279"/>
      <c r="VZ63" s="279"/>
      <c r="WA63" s="279"/>
      <c r="WB63" s="279"/>
      <c r="WC63" s="279"/>
      <c r="WD63" s="279"/>
      <c r="WE63" s="279"/>
      <c r="WF63" s="279"/>
      <c r="WG63" s="279"/>
      <c r="WH63" s="279"/>
      <c r="WI63" s="279"/>
      <c r="WJ63" s="279"/>
      <c r="WK63" s="279"/>
      <c r="WL63" s="279"/>
      <c r="WM63" s="279"/>
      <c r="WN63" s="279"/>
      <c r="WO63" s="279"/>
      <c r="WP63" s="279"/>
      <c r="WQ63" s="279"/>
      <c r="WR63" s="279"/>
      <c r="WS63" s="279"/>
      <c r="WT63" s="279"/>
      <c r="WU63" s="279"/>
      <c r="WV63" s="279"/>
      <c r="WW63" s="279"/>
      <c r="WX63" s="279"/>
      <c r="WY63" s="279"/>
      <c r="WZ63" s="279"/>
      <c r="XA63" s="279"/>
      <c r="XB63" s="279"/>
      <c r="XC63" s="279"/>
      <c r="XD63" s="279"/>
      <c r="XE63" s="279"/>
      <c r="XF63" s="279"/>
      <c r="XG63" s="279"/>
      <c r="XH63" s="279"/>
      <c r="XI63" s="279"/>
      <c r="XJ63" s="279"/>
      <c r="XK63" s="279"/>
      <c r="XL63" s="279"/>
      <c r="XM63" s="279"/>
      <c r="XN63" s="279"/>
      <c r="XO63" s="279"/>
      <c r="XP63" s="279"/>
      <c r="XQ63" s="279"/>
      <c r="XR63" s="279"/>
      <c r="XS63" s="279"/>
      <c r="XT63" s="279"/>
      <c r="XU63" s="279"/>
      <c r="XV63" s="279"/>
      <c r="XW63" s="279"/>
      <c r="XX63" s="279"/>
      <c r="XY63" s="279"/>
      <c r="XZ63" s="279"/>
      <c r="YA63" s="279"/>
      <c r="YB63" s="279"/>
      <c r="YC63" s="279"/>
      <c r="YD63" s="279"/>
      <c r="YE63" s="279"/>
      <c r="YF63" s="279"/>
      <c r="YG63" s="279"/>
      <c r="YH63" s="279"/>
      <c r="YI63" s="279"/>
      <c r="YJ63" s="279"/>
      <c r="YK63" s="279"/>
      <c r="YL63" s="279"/>
      <c r="YM63" s="279"/>
      <c r="YN63" s="279"/>
      <c r="YO63" s="279"/>
      <c r="YP63" s="279"/>
      <c r="YQ63" s="279"/>
      <c r="YR63" s="279"/>
      <c r="YS63" s="279"/>
      <c r="YT63" s="279"/>
      <c r="YU63" s="279"/>
      <c r="YV63" s="279"/>
      <c r="YW63" s="279"/>
      <c r="YX63" s="279"/>
      <c r="YY63" s="279"/>
      <c r="YZ63" s="279"/>
      <c r="ZA63" s="279"/>
      <c r="ZB63" s="279"/>
      <c r="ZC63" s="279"/>
      <c r="ZD63" s="279"/>
      <c r="ZE63" s="279"/>
      <c r="ZF63" s="279"/>
      <c r="ZG63" s="279"/>
      <c r="ZH63" s="279"/>
      <c r="ZI63" s="279"/>
      <c r="ZJ63" s="279"/>
      <c r="ZK63" s="279"/>
      <c r="ZL63" s="279"/>
      <c r="ZM63" s="279"/>
      <c r="ZN63" s="279"/>
      <c r="ZO63" s="279"/>
      <c r="ZP63" s="279"/>
      <c r="ZQ63" s="279"/>
      <c r="ZR63" s="279"/>
      <c r="ZS63" s="279"/>
      <c r="ZT63" s="279"/>
      <c r="ZU63" s="279"/>
      <c r="ZV63" s="279"/>
      <c r="ZW63" s="279"/>
      <c r="ZX63" s="279"/>
      <c r="ZY63" s="279"/>
      <c r="ZZ63" s="279"/>
      <c r="AAA63" s="279"/>
      <c r="AAB63" s="279"/>
      <c r="AAC63" s="279"/>
      <c r="AAD63" s="279"/>
      <c r="AAE63" s="279"/>
      <c r="AAF63" s="279"/>
      <c r="AAG63" s="279"/>
      <c r="AAH63" s="279"/>
      <c r="AAI63" s="279"/>
      <c r="AAJ63" s="279"/>
      <c r="AAK63" s="279"/>
      <c r="AAL63" s="279"/>
      <c r="AAM63" s="279"/>
      <c r="AAN63" s="279"/>
      <c r="AAO63" s="279"/>
      <c r="AAP63" s="279"/>
      <c r="AAQ63" s="279"/>
      <c r="AAR63" s="279"/>
      <c r="AAS63" s="279"/>
      <c r="AAT63" s="279"/>
      <c r="AAU63" s="279"/>
      <c r="AAV63" s="279"/>
      <c r="AAW63" s="279"/>
      <c r="AAX63" s="279"/>
      <c r="AAY63" s="279"/>
      <c r="AAZ63" s="279"/>
      <c r="ABA63" s="279"/>
      <c r="ABB63" s="279"/>
      <c r="ABC63" s="279"/>
      <c r="ABD63" s="279"/>
      <c r="ABE63" s="279"/>
      <c r="ABF63" s="279"/>
      <c r="ABG63" s="279"/>
      <c r="ABH63" s="279"/>
      <c r="ABI63" s="279"/>
      <c r="ABJ63" s="279"/>
      <c r="ABK63" s="279"/>
      <c r="ABL63" s="279"/>
      <c r="ABM63" s="279"/>
      <c r="ABN63" s="279"/>
      <c r="ABO63" s="279"/>
      <c r="ABP63" s="279"/>
      <c r="ABQ63" s="279"/>
      <c r="ABR63" s="279"/>
      <c r="ABS63" s="279"/>
      <c r="ABT63" s="279"/>
      <c r="ABU63" s="279"/>
      <c r="ABV63" s="279"/>
      <c r="ABW63" s="279"/>
      <c r="ABX63" s="279"/>
      <c r="ABY63" s="279"/>
      <c r="ABZ63" s="279"/>
      <c r="ACA63" s="279"/>
      <c r="ACB63" s="279"/>
      <c r="ACC63" s="279"/>
      <c r="ACD63" s="279"/>
      <c r="ACE63" s="279"/>
      <c r="ACF63" s="279"/>
      <c r="ACG63" s="279"/>
      <c r="ACH63" s="279"/>
      <c r="ACI63" s="279"/>
      <c r="ACJ63" s="279"/>
      <c r="ACK63" s="279"/>
      <c r="ACL63" s="279"/>
      <c r="ACM63" s="279"/>
      <c r="ACN63" s="279"/>
      <c r="ACO63" s="279"/>
      <c r="ACP63" s="279"/>
      <c r="ACQ63" s="279"/>
      <c r="ACR63" s="279"/>
      <c r="ACS63" s="279"/>
      <c r="ACT63" s="279"/>
      <c r="ACU63" s="279"/>
      <c r="ACV63" s="279"/>
      <c r="ACW63" s="279"/>
      <c r="ACX63" s="279"/>
      <c r="ACY63" s="279"/>
      <c r="ACZ63" s="279"/>
      <c r="ADA63" s="279"/>
      <c r="ADB63" s="279"/>
      <c r="ADC63" s="279"/>
      <c r="ADD63" s="279"/>
      <c r="ADE63" s="279"/>
      <c r="ADF63" s="279"/>
      <c r="ADG63" s="279"/>
      <c r="ADH63" s="279"/>
      <c r="ADI63" s="279"/>
      <c r="ADJ63" s="279"/>
      <c r="ADK63" s="279"/>
      <c r="ADL63" s="279"/>
      <c r="ADM63" s="279"/>
      <c r="ADN63" s="279"/>
      <c r="ADO63" s="279"/>
      <c r="ADP63" s="279"/>
      <c r="ADQ63" s="279"/>
      <c r="ADR63" s="279"/>
      <c r="ADS63" s="279"/>
      <c r="ADT63" s="279"/>
      <c r="ADU63" s="279"/>
      <c r="ADV63" s="279"/>
      <c r="ADW63" s="279"/>
      <c r="ADX63" s="279"/>
      <c r="ADY63" s="279"/>
      <c r="ADZ63" s="279"/>
      <c r="AEA63" s="279"/>
      <c r="AEB63" s="279"/>
      <c r="AEC63" s="279"/>
      <c r="AED63" s="279"/>
      <c r="AEE63" s="279"/>
      <c r="AEF63" s="279"/>
      <c r="AEG63" s="279"/>
      <c r="AEH63" s="279"/>
      <c r="AEI63" s="279"/>
      <c r="AEJ63" s="279"/>
      <c r="AEK63" s="279"/>
      <c r="AEL63" s="279"/>
      <c r="AEM63" s="279"/>
      <c r="AEN63" s="279"/>
      <c r="AEO63" s="279"/>
      <c r="AEP63" s="279"/>
      <c r="AEQ63" s="279"/>
      <c r="AER63" s="279"/>
      <c r="AES63" s="279"/>
      <c r="AET63" s="279"/>
      <c r="AEU63" s="279"/>
      <c r="AEV63" s="279"/>
      <c r="AEW63" s="279"/>
      <c r="AEX63" s="279"/>
      <c r="AEY63" s="279"/>
      <c r="AEZ63" s="279"/>
      <c r="AFA63" s="279"/>
      <c r="AFB63" s="279"/>
      <c r="AFC63" s="279"/>
      <c r="AFD63" s="279"/>
      <c r="AFE63" s="279"/>
      <c r="AFF63" s="279"/>
      <c r="AFG63" s="279"/>
      <c r="AFH63" s="279"/>
      <c r="AFI63" s="279"/>
      <c r="AFJ63" s="279"/>
      <c r="AFK63" s="279"/>
      <c r="AFL63" s="279"/>
      <c r="AFM63" s="279"/>
      <c r="AFN63" s="279"/>
      <c r="AFO63" s="279"/>
      <c r="AFP63" s="279"/>
      <c r="AFQ63" s="279"/>
      <c r="AFR63" s="279"/>
      <c r="AFS63" s="279"/>
      <c r="AFT63" s="279"/>
      <c r="AFU63" s="279"/>
      <c r="AFV63" s="279"/>
      <c r="AFW63" s="279"/>
      <c r="AFX63" s="279"/>
      <c r="AFY63" s="279"/>
      <c r="AFZ63" s="279"/>
      <c r="AGA63" s="279"/>
      <c r="AGB63" s="279"/>
      <c r="AGC63" s="279"/>
      <c r="AGD63" s="279"/>
      <c r="AGE63" s="279"/>
      <c r="AGF63" s="279"/>
      <c r="AGG63" s="279"/>
      <c r="AGH63" s="279"/>
      <c r="AGI63" s="279"/>
      <c r="AGJ63" s="279"/>
      <c r="AGK63" s="279"/>
      <c r="AGL63" s="279"/>
      <c r="AGM63" s="279"/>
      <c r="AGN63" s="279"/>
      <c r="AGO63" s="279"/>
      <c r="AGP63" s="279"/>
      <c r="AGQ63" s="279"/>
      <c r="AGR63" s="279"/>
      <c r="AGS63" s="279"/>
      <c r="AGT63" s="279"/>
      <c r="AGU63" s="279"/>
      <c r="AGV63" s="279"/>
      <c r="AGW63" s="279"/>
      <c r="AGX63" s="279"/>
      <c r="AGY63" s="279"/>
      <c r="AGZ63" s="279"/>
      <c r="AHA63" s="279"/>
      <c r="AHB63" s="279"/>
      <c r="AHC63" s="279"/>
      <c r="AHD63" s="279"/>
      <c r="AHE63" s="279"/>
      <c r="AHF63" s="279"/>
      <c r="AHG63" s="279"/>
      <c r="AHH63" s="279"/>
      <c r="AHI63" s="279"/>
      <c r="AHJ63" s="279"/>
      <c r="AHK63" s="279"/>
      <c r="AHL63" s="279"/>
      <c r="AHM63" s="279"/>
      <c r="AHN63" s="279"/>
      <c r="AHO63" s="279"/>
      <c r="AHP63" s="279"/>
      <c r="AHQ63" s="279"/>
      <c r="AHR63" s="279"/>
      <c r="AHS63" s="279"/>
      <c r="AHT63" s="279"/>
      <c r="AHU63" s="279"/>
      <c r="AHV63" s="279"/>
      <c r="AHW63" s="279"/>
      <c r="AHX63" s="279"/>
      <c r="AHY63" s="279"/>
      <c r="AHZ63" s="279"/>
      <c r="AIA63" s="279"/>
      <c r="AIB63" s="279"/>
      <c r="AIC63" s="279"/>
      <c r="AID63" s="279"/>
      <c r="AIE63" s="279"/>
      <c r="AIF63" s="279"/>
      <c r="AIG63" s="279"/>
      <c r="AIH63" s="279"/>
      <c r="AII63" s="279"/>
      <c r="AIJ63" s="279"/>
      <c r="AIK63" s="279"/>
      <c r="AIL63" s="279"/>
      <c r="AIM63" s="279"/>
      <c r="AIN63" s="279"/>
      <c r="AIO63" s="279"/>
      <c r="AIP63" s="279"/>
      <c r="AIQ63" s="279"/>
      <c r="AIR63" s="279"/>
      <c r="AIS63" s="279"/>
      <c r="AIT63" s="279"/>
      <c r="AIU63" s="279"/>
      <c r="AIV63" s="279"/>
      <c r="AIW63" s="279"/>
      <c r="AIX63" s="279"/>
      <c r="AIY63" s="279"/>
      <c r="AIZ63" s="279"/>
      <c r="AJA63" s="279"/>
      <c r="AJB63" s="279"/>
      <c r="AJC63" s="279"/>
      <c r="AJD63" s="279"/>
      <c r="AJE63" s="279"/>
      <c r="AJF63" s="279"/>
      <c r="AJG63" s="279"/>
      <c r="AJH63" s="279"/>
      <c r="AJI63" s="279"/>
      <c r="AJJ63" s="279"/>
      <c r="AJK63" s="279"/>
      <c r="AJL63" s="279"/>
      <c r="AJM63" s="279"/>
      <c r="AJN63" s="279"/>
      <c r="AJO63" s="279"/>
      <c r="AJP63" s="279"/>
      <c r="AJQ63" s="279"/>
      <c r="AJR63" s="279"/>
      <c r="AJS63" s="279"/>
      <c r="AJT63" s="279"/>
      <c r="AJU63" s="279"/>
      <c r="AJV63" s="279"/>
      <c r="AJW63" s="279"/>
      <c r="AJX63" s="279"/>
      <c r="AJY63" s="279"/>
      <c r="AJZ63" s="279"/>
      <c r="AKA63" s="279"/>
      <c r="AKB63" s="279"/>
      <c r="AKC63" s="279"/>
      <c r="AKD63" s="279"/>
      <c r="AKE63" s="279"/>
      <c r="AKF63" s="279"/>
      <c r="AKG63" s="279"/>
      <c r="AKH63" s="279"/>
      <c r="AKI63" s="279"/>
      <c r="AKJ63" s="279"/>
      <c r="AKK63" s="279"/>
      <c r="AKL63" s="279"/>
      <c r="AKM63" s="279"/>
      <c r="AKN63" s="279"/>
      <c r="AKO63" s="279"/>
      <c r="AKP63" s="279"/>
      <c r="AKQ63" s="279"/>
      <c r="AKR63" s="279"/>
      <c r="AKS63" s="279"/>
      <c r="AKT63" s="279"/>
      <c r="AKU63" s="279"/>
      <c r="AKV63" s="279"/>
      <c r="AKW63" s="279"/>
      <c r="AKX63" s="279"/>
      <c r="AKY63" s="279"/>
      <c r="AKZ63" s="279"/>
      <c r="ALA63" s="279"/>
      <c r="ALB63" s="279"/>
      <c r="ALC63" s="279"/>
      <c r="ALD63" s="279"/>
      <c r="ALE63" s="279"/>
      <c r="ALF63" s="279"/>
      <c r="ALG63" s="279"/>
      <c r="ALH63" s="279"/>
      <c r="ALI63" s="279"/>
      <c r="ALJ63" s="279"/>
      <c r="ALK63" s="279"/>
      <c r="ALL63" s="279"/>
      <c r="ALM63" s="279"/>
      <c r="ALN63" s="279"/>
      <c r="ALO63" s="279"/>
      <c r="ALP63" s="279"/>
      <c r="ALQ63" s="279"/>
      <c r="ALR63" s="279"/>
      <c r="ALS63" s="279"/>
      <c r="ALT63" s="279"/>
      <c r="ALU63" s="279"/>
      <c r="ALV63" s="279"/>
      <c r="ALW63" s="279"/>
      <c r="ALX63" s="279"/>
      <c r="ALY63" s="279"/>
      <c r="ALZ63" s="279"/>
      <c r="AMA63" s="279"/>
      <c r="AMB63" s="279"/>
      <c r="AMC63" s="279"/>
      <c r="AMD63" s="279"/>
      <c r="AME63" s="279"/>
      <c r="AMF63" s="279"/>
      <c r="AMG63" s="279"/>
      <c r="AMH63" s="279"/>
      <c r="AMI63" s="279"/>
      <c r="AMJ63" s="279"/>
      <c r="AMK63" s="279"/>
      <c r="AML63" s="279"/>
      <c r="AMM63" s="279"/>
      <c r="AMN63" s="279"/>
      <c r="AMO63" s="279"/>
      <c r="AMP63" s="279"/>
      <c r="AMQ63" s="279"/>
      <c r="AMR63" s="279"/>
      <c r="AMS63" s="279"/>
      <c r="AMT63" s="279"/>
      <c r="AMU63" s="279"/>
      <c r="AMV63" s="279"/>
      <c r="AMW63" s="279"/>
      <c r="AMX63" s="279"/>
      <c r="AMY63" s="279"/>
      <c r="AMZ63" s="279"/>
      <c r="ANA63" s="279"/>
      <c r="ANB63" s="279"/>
      <c r="ANC63" s="279"/>
      <c r="AND63" s="279"/>
      <c r="ANE63" s="279"/>
      <c r="ANF63" s="279"/>
      <c r="ANG63" s="279"/>
      <c r="ANH63" s="279"/>
      <c r="ANI63" s="279"/>
      <c r="ANJ63" s="279"/>
      <c r="ANK63" s="279"/>
      <c r="ANL63" s="279"/>
      <c r="ANM63" s="279"/>
      <c r="ANN63" s="279"/>
      <c r="ANO63" s="279"/>
      <c r="ANP63" s="279"/>
      <c r="ANQ63" s="279"/>
      <c r="ANR63" s="279"/>
      <c r="ANS63" s="279"/>
      <c r="ANT63" s="279"/>
      <c r="ANU63" s="279"/>
      <c r="ANV63" s="279"/>
      <c r="ANW63" s="279"/>
      <c r="ANX63" s="279"/>
      <c r="ANY63" s="279"/>
      <c r="ANZ63" s="279"/>
      <c r="AOA63" s="279"/>
      <c r="AOB63" s="279"/>
      <c r="AOC63" s="279"/>
      <c r="AOD63" s="279"/>
      <c r="AOE63" s="279"/>
      <c r="AOF63" s="279"/>
      <c r="AOG63" s="279"/>
      <c r="AOH63" s="279"/>
      <c r="AOI63" s="279"/>
      <c r="AOJ63" s="279"/>
      <c r="AOK63" s="279"/>
      <c r="AOL63" s="279"/>
      <c r="AOM63" s="279"/>
      <c r="AON63" s="279"/>
      <c r="AOO63" s="279"/>
      <c r="AOP63" s="279"/>
      <c r="AOQ63" s="279"/>
      <c r="AOR63" s="279"/>
      <c r="AOS63" s="279"/>
      <c r="AOT63" s="279"/>
      <c r="AOU63" s="279"/>
      <c r="AOV63" s="279"/>
      <c r="AOW63" s="279"/>
      <c r="AOX63" s="279"/>
      <c r="AOY63" s="279"/>
      <c r="AOZ63" s="279"/>
      <c r="APA63" s="279"/>
      <c r="APB63" s="279"/>
      <c r="APC63" s="279"/>
      <c r="APD63" s="279"/>
      <c r="APE63" s="279"/>
      <c r="APF63" s="279"/>
      <c r="APG63" s="279"/>
      <c r="APH63" s="279"/>
      <c r="API63" s="279"/>
      <c r="APJ63" s="279"/>
      <c r="APK63" s="279"/>
      <c r="APL63" s="279"/>
      <c r="APM63" s="279"/>
      <c r="APN63" s="279"/>
      <c r="APO63" s="279"/>
      <c r="APP63" s="279"/>
      <c r="APQ63" s="279"/>
      <c r="APR63" s="279"/>
      <c r="APS63" s="279"/>
      <c r="APT63" s="279"/>
      <c r="APU63" s="279"/>
      <c r="APV63" s="279"/>
      <c r="APW63" s="279"/>
      <c r="APX63" s="279"/>
      <c r="APY63" s="279"/>
      <c r="APZ63" s="279"/>
      <c r="AQA63" s="279"/>
      <c r="AQB63" s="279"/>
      <c r="AQC63" s="279"/>
      <c r="AQD63" s="279"/>
      <c r="AQE63" s="279"/>
      <c r="AQF63" s="279"/>
      <c r="AQG63" s="279"/>
      <c r="AQH63" s="279"/>
      <c r="AQI63" s="279"/>
      <c r="AQJ63" s="279"/>
      <c r="AQK63" s="279"/>
      <c r="AQL63" s="279"/>
      <c r="AQM63" s="279"/>
      <c r="AQN63" s="279"/>
      <c r="AQO63" s="279"/>
      <c r="AQP63" s="279"/>
      <c r="AQQ63" s="279"/>
      <c r="AQR63" s="279"/>
      <c r="AQS63" s="279"/>
      <c r="AQT63" s="279"/>
      <c r="AQU63" s="279"/>
      <c r="AQV63" s="279"/>
      <c r="AQW63" s="279"/>
      <c r="AQX63" s="279"/>
      <c r="AQY63" s="279"/>
      <c r="AQZ63" s="279"/>
      <c r="ARA63" s="279"/>
      <c r="ARB63" s="279"/>
      <c r="ARC63" s="279"/>
      <c r="ARD63" s="279"/>
      <c r="ARE63" s="279"/>
      <c r="ARF63" s="279"/>
      <c r="ARG63" s="279"/>
      <c r="ARH63" s="279"/>
      <c r="ARI63" s="279"/>
      <c r="ARJ63" s="279"/>
      <c r="ARK63" s="279"/>
      <c r="ARL63" s="279"/>
      <c r="ARM63" s="279"/>
      <c r="ARN63" s="279"/>
      <c r="ARO63" s="279"/>
      <c r="ARP63" s="279"/>
      <c r="ARQ63" s="279"/>
      <c r="ARR63" s="279"/>
      <c r="ARS63" s="279"/>
      <c r="ART63" s="279"/>
      <c r="ARU63" s="279"/>
      <c r="ARV63" s="279"/>
      <c r="ARW63" s="279"/>
      <c r="ARX63" s="279"/>
      <c r="ARY63" s="279"/>
      <c r="ARZ63" s="279"/>
      <c r="ASA63" s="279"/>
      <c r="ASB63" s="279"/>
      <c r="ASC63" s="279"/>
      <c r="ASD63" s="279"/>
      <c r="ASE63" s="279"/>
      <c r="ASF63" s="279"/>
      <c r="ASG63" s="279"/>
      <c r="ASH63" s="279"/>
      <c r="ASI63" s="279"/>
      <c r="ASJ63" s="279"/>
      <c r="ASK63" s="279"/>
      <c r="ASL63" s="279"/>
      <c r="ASM63" s="279"/>
      <c r="ASN63" s="279"/>
      <c r="ASO63" s="279"/>
      <c r="ASP63" s="279"/>
      <c r="ASQ63" s="279"/>
      <c r="ASR63" s="279"/>
      <c r="ASS63" s="279"/>
      <c r="AST63" s="279"/>
      <c r="ASU63" s="279"/>
      <c r="ASV63" s="279"/>
      <c r="ASW63" s="279"/>
      <c r="ASX63" s="279"/>
      <c r="ASY63" s="279"/>
      <c r="ASZ63" s="279"/>
      <c r="ATA63" s="279"/>
      <c r="ATB63" s="279"/>
      <c r="ATC63" s="279"/>
      <c r="ATD63" s="279"/>
      <c r="ATE63" s="279"/>
      <c r="ATF63" s="279"/>
      <c r="ATG63" s="279"/>
      <c r="ATH63" s="279"/>
      <c r="ATI63" s="279"/>
      <c r="ATJ63" s="279"/>
      <c r="ATK63" s="279"/>
      <c r="ATL63" s="279"/>
      <c r="ATM63" s="279"/>
      <c r="ATN63" s="279"/>
      <c r="ATO63" s="279"/>
      <c r="ATP63" s="279"/>
      <c r="ATQ63" s="279"/>
      <c r="ATR63" s="279"/>
      <c r="ATS63" s="279"/>
      <c r="ATT63" s="279"/>
      <c r="ATU63" s="279"/>
      <c r="ATV63" s="279"/>
      <c r="ATW63" s="279"/>
      <c r="ATX63" s="279"/>
      <c r="ATY63" s="279"/>
      <c r="ATZ63" s="279"/>
      <c r="AUA63" s="279"/>
      <c r="AUB63" s="279"/>
      <c r="AUC63" s="279"/>
      <c r="AUD63" s="279"/>
      <c r="AUE63" s="279"/>
      <c r="AUF63" s="279"/>
      <c r="AUG63" s="279"/>
      <c r="AUH63" s="279"/>
      <c r="AUI63" s="279"/>
      <c r="AUJ63" s="279"/>
      <c r="AUK63" s="279"/>
      <c r="AUL63" s="279"/>
      <c r="AUM63" s="279"/>
      <c r="AUN63" s="279"/>
      <c r="AUO63" s="279"/>
      <c r="AUP63" s="279"/>
      <c r="AUQ63" s="279"/>
      <c r="AUR63" s="279"/>
      <c r="AUS63" s="279"/>
      <c r="AUT63" s="279"/>
      <c r="AUU63" s="279"/>
      <c r="AUV63" s="279"/>
      <c r="AUW63" s="279"/>
      <c r="AUX63" s="279"/>
      <c r="AUY63" s="279"/>
      <c r="AUZ63" s="279"/>
      <c r="AVA63" s="279"/>
      <c r="AVB63" s="279"/>
      <c r="AVC63" s="279"/>
      <c r="AVD63" s="279"/>
      <c r="AVE63" s="279"/>
      <c r="AVF63" s="279"/>
      <c r="AVG63" s="279"/>
      <c r="AVH63" s="279"/>
      <c r="AVI63" s="279"/>
      <c r="AVJ63" s="279"/>
      <c r="AVK63" s="279"/>
      <c r="AVL63" s="279"/>
      <c r="AVM63" s="279"/>
      <c r="AVN63" s="279"/>
      <c r="AVO63" s="279"/>
      <c r="AVP63" s="279"/>
      <c r="AVQ63" s="279"/>
      <c r="AVR63" s="279"/>
      <c r="AVS63" s="279"/>
      <c r="AVT63" s="279"/>
      <c r="AVU63" s="279"/>
      <c r="AVV63" s="279"/>
      <c r="AVW63" s="279"/>
      <c r="AVX63" s="279"/>
      <c r="AVY63" s="279"/>
      <c r="AVZ63" s="279"/>
      <c r="AWA63" s="279"/>
      <c r="AWB63" s="279"/>
      <c r="AWC63" s="279"/>
      <c r="AWD63" s="279"/>
      <c r="AWE63" s="279"/>
      <c r="AWF63" s="279"/>
      <c r="AWG63" s="279"/>
      <c r="AWH63" s="279"/>
      <c r="AWI63" s="279"/>
      <c r="AWJ63" s="279"/>
      <c r="AWK63" s="279"/>
      <c r="AWL63" s="279"/>
      <c r="AWM63" s="279"/>
      <c r="AWN63" s="279"/>
      <c r="AWO63" s="279"/>
      <c r="AWP63" s="279"/>
      <c r="AWQ63" s="279"/>
      <c r="AWR63" s="279"/>
      <c r="AWS63" s="279"/>
      <c r="AWT63" s="279"/>
      <c r="AWU63" s="279"/>
      <c r="AWV63" s="279"/>
      <c r="AWW63" s="279"/>
      <c r="AWX63" s="279"/>
      <c r="AWY63" s="279"/>
      <c r="AWZ63" s="279"/>
      <c r="AXA63" s="279"/>
      <c r="AXB63" s="279"/>
      <c r="AXC63" s="279"/>
      <c r="AXD63" s="279"/>
      <c r="AXE63" s="279"/>
      <c r="AXF63" s="279"/>
      <c r="AXG63" s="279"/>
      <c r="AXH63" s="279"/>
      <c r="AXI63" s="279"/>
      <c r="AXJ63" s="279"/>
      <c r="AXK63" s="279"/>
      <c r="AXL63" s="279"/>
      <c r="AXM63" s="279"/>
      <c r="AXN63" s="279"/>
      <c r="AXO63" s="279"/>
      <c r="AXP63" s="279"/>
      <c r="AXQ63" s="279"/>
      <c r="AXR63" s="279"/>
      <c r="AXS63" s="279"/>
      <c r="AXT63" s="279"/>
      <c r="AXU63" s="279"/>
      <c r="AXV63" s="279"/>
      <c r="AXW63" s="279"/>
      <c r="AXX63" s="279"/>
      <c r="AXY63" s="279"/>
      <c r="AXZ63" s="279"/>
      <c r="AYA63" s="279"/>
      <c r="AYB63" s="279"/>
      <c r="AYC63" s="279"/>
      <c r="AYD63" s="279"/>
      <c r="AYE63" s="279"/>
      <c r="AYF63" s="279"/>
      <c r="AYG63" s="279"/>
      <c r="AYH63" s="279"/>
      <c r="AYI63" s="279"/>
      <c r="AYJ63" s="279"/>
      <c r="AYK63" s="279"/>
      <c r="AYL63" s="279"/>
      <c r="AYM63" s="279"/>
      <c r="AYN63" s="279"/>
      <c r="AYO63" s="279"/>
      <c r="AYP63" s="279"/>
      <c r="AYQ63" s="279"/>
      <c r="AYR63" s="279"/>
      <c r="AYS63" s="279"/>
      <c r="AYT63" s="279"/>
      <c r="AYU63" s="279"/>
      <c r="AYV63" s="279"/>
      <c r="AYW63" s="279"/>
      <c r="AYX63" s="279"/>
      <c r="AYY63" s="279"/>
      <c r="AYZ63" s="279"/>
      <c r="AZA63" s="279"/>
      <c r="AZB63" s="279"/>
      <c r="AZC63" s="279"/>
      <c r="AZD63" s="279"/>
      <c r="AZE63" s="279"/>
      <c r="AZF63" s="279"/>
      <c r="AZG63" s="279"/>
      <c r="AZH63" s="279"/>
      <c r="AZI63" s="279"/>
      <c r="AZJ63" s="279"/>
      <c r="AZK63" s="279"/>
      <c r="AZL63" s="279"/>
      <c r="AZM63" s="279"/>
      <c r="AZN63" s="279"/>
      <c r="AZO63" s="279"/>
      <c r="AZP63" s="279"/>
      <c r="AZQ63" s="279"/>
      <c r="AZR63" s="279"/>
      <c r="AZS63" s="279"/>
      <c r="AZT63" s="279"/>
      <c r="AZU63" s="279"/>
      <c r="AZV63" s="279"/>
      <c r="AZW63" s="279"/>
      <c r="AZX63" s="279"/>
      <c r="AZY63" s="279"/>
      <c r="AZZ63" s="279"/>
      <c r="BAA63" s="279"/>
      <c r="BAB63" s="279"/>
      <c r="BAC63" s="279"/>
      <c r="BAD63" s="279"/>
      <c r="BAE63" s="279"/>
      <c r="BAF63" s="279"/>
      <c r="BAG63" s="279"/>
      <c r="BAH63" s="279"/>
      <c r="BAI63" s="279"/>
      <c r="BAJ63" s="279"/>
      <c r="BAK63" s="279"/>
      <c r="BAL63" s="279"/>
      <c r="BAM63" s="279"/>
      <c r="BAN63" s="279"/>
      <c r="BAO63" s="279"/>
      <c r="BAP63" s="279"/>
      <c r="BAQ63" s="279"/>
      <c r="BAR63" s="279"/>
      <c r="BAS63" s="279"/>
      <c r="BAT63" s="279"/>
      <c r="BAU63" s="279"/>
      <c r="BAV63" s="279"/>
      <c r="BAW63" s="279"/>
      <c r="BAX63" s="279"/>
      <c r="BAY63" s="279"/>
      <c r="BAZ63" s="279"/>
      <c r="BBA63" s="279"/>
      <c r="BBB63" s="279"/>
      <c r="BBC63" s="279"/>
      <c r="BBD63" s="279"/>
      <c r="BBE63" s="279"/>
      <c r="BBF63" s="279"/>
      <c r="BBG63" s="279"/>
      <c r="BBH63" s="279"/>
      <c r="BBI63" s="279"/>
      <c r="BBJ63" s="279"/>
      <c r="BBK63" s="279"/>
      <c r="BBL63" s="279"/>
      <c r="BBM63" s="279"/>
      <c r="BBN63" s="279"/>
      <c r="BBO63" s="279"/>
      <c r="BBP63" s="279"/>
      <c r="BBQ63" s="279"/>
      <c r="BBR63" s="279"/>
      <c r="BBS63" s="279"/>
      <c r="BBT63" s="279"/>
      <c r="BBU63" s="279"/>
      <c r="BBV63" s="279"/>
      <c r="BBW63" s="279"/>
      <c r="BBX63" s="279"/>
      <c r="BBY63" s="279"/>
      <c r="BBZ63" s="279"/>
      <c r="BCA63" s="279"/>
      <c r="BCB63" s="279"/>
      <c r="BCC63" s="279"/>
      <c r="BCD63" s="279"/>
      <c r="BCE63" s="279"/>
      <c r="BCF63" s="279"/>
      <c r="BCG63" s="279"/>
      <c r="BCH63" s="279"/>
      <c r="BCI63" s="279"/>
      <c r="BCJ63" s="279"/>
      <c r="BCK63" s="279"/>
      <c r="BCL63" s="279"/>
      <c r="BCM63" s="279"/>
      <c r="BCN63" s="279"/>
      <c r="BCO63" s="279"/>
      <c r="BCP63" s="279"/>
      <c r="BCQ63" s="279"/>
      <c r="BCR63" s="279"/>
      <c r="BCS63" s="279"/>
      <c r="BCT63" s="279"/>
      <c r="BCU63" s="279"/>
      <c r="BCV63" s="279"/>
      <c r="BCW63" s="279"/>
      <c r="BCX63" s="279"/>
      <c r="BCY63" s="279"/>
      <c r="BCZ63" s="279"/>
      <c r="BDA63" s="279"/>
      <c r="BDB63" s="279"/>
      <c r="BDC63" s="279"/>
      <c r="BDD63" s="279"/>
      <c r="BDE63" s="279"/>
      <c r="BDF63" s="279"/>
      <c r="BDG63" s="279"/>
      <c r="BDH63" s="279"/>
      <c r="BDI63" s="279"/>
      <c r="BDJ63" s="279"/>
      <c r="BDK63" s="279"/>
      <c r="BDL63" s="279"/>
      <c r="BDM63" s="279"/>
      <c r="BDN63" s="279"/>
      <c r="BDO63" s="279"/>
      <c r="BDP63" s="279"/>
      <c r="BDQ63" s="279"/>
      <c r="BDR63" s="279"/>
      <c r="BDS63" s="279"/>
      <c r="BDT63" s="279"/>
      <c r="BDU63" s="279"/>
      <c r="BDV63" s="279"/>
      <c r="BDW63" s="279"/>
      <c r="BDX63" s="279"/>
      <c r="BDY63" s="279"/>
      <c r="BDZ63" s="279"/>
      <c r="BEA63" s="279"/>
      <c r="BEB63" s="279"/>
      <c r="BEC63" s="279"/>
      <c r="BED63" s="279"/>
      <c r="BEE63" s="279"/>
      <c r="BEF63" s="279"/>
      <c r="BEG63" s="279"/>
      <c r="BEH63" s="279"/>
      <c r="BEI63" s="279"/>
      <c r="BEJ63" s="279"/>
      <c r="BEK63" s="279"/>
      <c r="BEL63" s="279"/>
      <c r="BEM63" s="279"/>
      <c r="BEN63" s="279"/>
      <c r="BEO63" s="279"/>
      <c r="BEP63" s="279"/>
      <c r="BEQ63" s="279"/>
      <c r="BER63" s="279"/>
      <c r="BES63" s="279"/>
      <c r="BET63" s="279"/>
      <c r="BEU63" s="279"/>
      <c r="BEV63" s="279"/>
      <c r="BEW63" s="279"/>
      <c r="BEX63" s="279"/>
      <c r="BEY63" s="279"/>
      <c r="BEZ63" s="279"/>
      <c r="BFA63" s="279"/>
      <c r="BFB63" s="279"/>
      <c r="BFC63" s="279"/>
      <c r="BFD63" s="279"/>
      <c r="BFE63" s="279"/>
      <c r="BFF63" s="279"/>
      <c r="BFG63" s="279"/>
      <c r="BFH63" s="279"/>
      <c r="BFI63" s="279"/>
      <c r="BFJ63" s="279"/>
      <c r="BFK63" s="279"/>
      <c r="BFL63" s="279"/>
      <c r="BFM63" s="279"/>
      <c r="BFN63" s="279"/>
      <c r="BFO63" s="279"/>
      <c r="BFP63" s="279"/>
      <c r="BFQ63" s="279"/>
      <c r="BFR63" s="279"/>
      <c r="BFS63" s="279"/>
      <c r="BFT63" s="279"/>
      <c r="BFU63" s="279"/>
      <c r="BFV63" s="279"/>
      <c r="BFW63" s="279"/>
      <c r="BFX63" s="279"/>
      <c r="BFY63" s="279"/>
      <c r="BFZ63" s="279"/>
      <c r="BGA63" s="279"/>
      <c r="BGB63" s="279"/>
      <c r="BGC63" s="279"/>
      <c r="BGD63" s="279"/>
      <c r="BGE63" s="279"/>
      <c r="BGF63" s="279"/>
      <c r="BGG63" s="279"/>
      <c r="BGH63" s="279"/>
      <c r="BGI63" s="279"/>
      <c r="BGJ63" s="279"/>
      <c r="BGK63" s="279"/>
      <c r="BGL63" s="279"/>
      <c r="BGM63" s="279"/>
      <c r="BGN63" s="279"/>
      <c r="BGO63" s="279"/>
      <c r="BGP63" s="279"/>
      <c r="BGQ63" s="279"/>
      <c r="BGR63" s="279"/>
      <c r="BGS63" s="279"/>
      <c r="BGT63" s="279"/>
      <c r="BGU63" s="279"/>
      <c r="BGV63" s="279"/>
      <c r="BGW63" s="279"/>
      <c r="BGX63" s="279"/>
      <c r="BGY63" s="279"/>
      <c r="BGZ63" s="279"/>
      <c r="BHA63" s="279"/>
      <c r="BHB63" s="279"/>
      <c r="BHC63" s="279"/>
      <c r="BHD63" s="279"/>
      <c r="BHE63" s="279"/>
      <c r="BHF63" s="279"/>
      <c r="BHG63" s="279"/>
      <c r="BHH63" s="279"/>
      <c r="BHI63" s="279"/>
      <c r="BHJ63" s="279"/>
      <c r="BHK63" s="279"/>
      <c r="BHL63" s="279"/>
      <c r="BHM63" s="279"/>
      <c r="BHN63" s="279"/>
      <c r="BHO63" s="279"/>
      <c r="BHP63" s="279"/>
      <c r="BHQ63" s="279"/>
      <c r="BHR63" s="279"/>
      <c r="BHS63" s="279"/>
      <c r="BHT63" s="279"/>
      <c r="BHU63" s="279"/>
      <c r="BHV63" s="279"/>
      <c r="BHW63" s="279"/>
      <c r="BHX63" s="279"/>
      <c r="BHY63" s="279"/>
      <c r="BHZ63" s="279"/>
      <c r="BIA63" s="279"/>
      <c r="BIB63" s="279"/>
      <c r="BIC63" s="279"/>
      <c r="BID63" s="279"/>
      <c r="BIE63" s="279"/>
      <c r="BIF63" s="279"/>
      <c r="BIG63" s="279"/>
      <c r="BIH63" s="279"/>
      <c r="BII63" s="279"/>
      <c r="BIJ63" s="279"/>
      <c r="BIK63" s="279"/>
      <c r="BIL63" s="279"/>
      <c r="BIM63" s="279"/>
      <c r="BIN63" s="279"/>
      <c r="BIO63" s="279"/>
      <c r="BIP63" s="279"/>
      <c r="BIQ63" s="279"/>
      <c r="BIR63" s="279"/>
      <c r="BIS63" s="279"/>
      <c r="BIT63" s="279"/>
      <c r="BIU63" s="279"/>
      <c r="BIV63" s="279"/>
      <c r="BIW63" s="279"/>
      <c r="BIX63" s="279"/>
      <c r="BIY63" s="279"/>
      <c r="BIZ63" s="279"/>
      <c r="BJA63" s="279"/>
      <c r="BJB63" s="279"/>
      <c r="BJC63" s="279"/>
      <c r="BJD63" s="279"/>
      <c r="BJE63" s="279"/>
      <c r="BJF63" s="279"/>
      <c r="BJG63" s="279"/>
      <c r="BJH63" s="279"/>
      <c r="BJI63" s="279"/>
      <c r="BJJ63" s="279"/>
      <c r="BJK63" s="279"/>
      <c r="BJL63" s="279"/>
      <c r="BJM63" s="279"/>
      <c r="BJN63" s="279"/>
      <c r="BJO63" s="279"/>
      <c r="BJP63" s="279"/>
      <c r="BJQ63" s="279"/>
      <c r="BJR63" s="279"/>
      <c r="BJS63" s="279"/>
      <c r="BJT63" s="279"/>
      <c r="BJU63" s="279"/>
      <c r="BJV63" s="279"/>
      <c r="BJW63" s="279"/>
      <c r="BJX63" s="279"/>
      <c r="BJY63" s="279"/>
      <c r="BJZ63" s="279"/>
      <c r="BKA63" s="279"/>
      <c r="BKB63" s="279"/>
      <c r="BKC63" s="279"/>
      <c r="BKD63" s="279"/>
      <c r="BKE63" s="279"/>
      <c r="BKF63" s="279"/>
      <c r="BKG63" s="279"/>
      <c r="BKH63" s="279"/>
      <c r="BKI63" s="279"/>
      <c r="BKJ63" s="279"/>
      <c r="BKK63" s="279"/>
      <c r="BKL63" s="279"/>
      <c r="BKM63" s="279"/>
      <c r="BKN63" s="279"/>
      <c r="BKO63" s="279"/>
      <c r="BKP63" s="279"/>
      <c r="BKQ63" s="279"/>
      <c r="BKR63" s="279"/>
      <c r="BKS63" s="279"/>
      <c r="BKT63" s="279"/>
      <c r="BKU63" s="279"/>
      <c r="BKV63" s="279"/>
      <c r="BKW63" s="279"/>
      <c r="BKX63" s="279"/>
      <c r="BKY63" s="279"/>
      <c r="BKZ63" s="279"/>
      <c r="BLA63" s="279"/>
      <c r="BLB63" s="279"/>
      <c r="BLC63" s="279"/>
      <c r="BLD63" s="279"/>
      <c r="BLE63" s="279"/>
      <c r="BLF63" s="279"/>
      <c r="BLG63" s="279"/>
      <c r="BLH63" s="279"/>
      <c r="BLI63" s="279"/>
      <c r="BLJ63" s="279"/>
      <c r="BLK63" s="279"/>
      <c r="BLL63" s="279"/>
      <c r="BLM63" s="279"/>
      <c r="BLN63" s="279"/>
      <c r="BLO63" s="279"/>
      <c r="BLP63" s="279"/>
      <c r="BLQ63" s="279"/>
      <c r="BLR63" s="279"/>
      <c r="BLS63" s="279"/>
      <c r="BLT63" s="279"/>
      <c r="BLU63" s="279"/>
      <c r="BLV63" s="279"/>
      <c r="BLW63" s="279"/>
      <c r="BLX63" s="279"/>
      <c r="BLY63" s="279"/>
      <c r="BLZ63" s="279"/>
      <c r="BMA63" s="279"/>
      <c r="BMB63" s="279"/>
      <c r="BMC63" s="279"/>
      <c r="BMD63" s="279"/>
      <c r="BME63" s="279"/>
      <c r="BMF63" s="279"/>
      <c r="BMG63" s="279"/>
      <c r="BMH63" s="279"/>
      <c r="BMI63" s="279"/>
      <c r="BMJ63" s="279"/>
      <c r="BMK63" s="279"/>
      <c r="BML63" s="279"/>
      <c r="BMM63" s="279"/>
      <c r="BMN63" s="279"/>
      <c r="BMO63" s="279"/>
      <c r="BMP63" s="279"/>
      <c r="BMQ63" s="279"/>
      <c r="BMR63" s="279"/>
      <c r="BMS63" s="279"/>
      <c r="BMT63" s="279"/>
      <c r="BMU63" s="279"/>
      <c r="BMV63" s="279"/>
      <c r="BMW63" s="279"/>
      <c r="BMX63" s="279"/>
      <c r="BMY63" s="279"/>
      <c r="BMZ63" s="279"/>
      <c r="BNA63" s="279"/>
      <c r="BNB63" s="279"/>
      <c r="BNC63" s="279"/>
      <c r="BND63" s="279"/>
      <c r="BNE63" s="279"/>
      <c r="BNF63" s="279"/>
      <c r="BNG63" s="279"/>
      <c r="BNH63" s="279"/>
      <c r="BNI63" s="279"/>
      <c r="BNJ63" s="279"/>
      <c r="BNK63" s="279"/>
      <c r="BNL63" s="279"/>
      <c r="BNM63" s="279"/>
      <c r="BNN63" s="279"/>
      <c r="BNO63" s="279"/>
      <c r="BNP63" s="279"/>
      <c r="BNQ63" s="279"/>
      <c r="BNR63" s="279"/>
      <c r="BNS63" s="279"/>
      <c r="BNT63" s="279"/>
      <c r="BNU63" s="279"/>
      <c r="BNV63" s="279"/>
      <c r="BNW63" s="279"/>
      <c r="BNX63" s="279"/>
      <c r="BNY63" s="279"/>
      <c r="BNZ63" s="279"/>
      <c r="BOA63" s="279"/>
      <c r="BOB63" s="279"/>
      <c r="BOC63" s="279"/>
      <c r="BOD63" s="279"/>
      <c r="BOE63" s="279"/>
      <c r="BOF63" s="279"/>
      <c r="BOG63" s="279"/>
      <c r="BOH63" s="279"/>
      <c r="BOI63" s="279"/>
      <c r="BOJ63" s="279"/>
      <c r="BOK63" s="279"/>
      <c r="BOL63" s="279"/>
      <c r="BOM63" s="279"/>
      <c r="BON63" s="279"/>
      <c r="BOO63" s="279"/>
      <c r="BOP63" s="279"/>
      <c r="BOQ63" s="279"/>
      <c r="BOR63" s="279"/>
      <c r="BOS63" s="279"/>
      <c r="BOT63" s="279"/>
      <c r="BOU63" s="279"/>
      <c r="BOV63" s="279"/>
      <c r="BOW63" s="279"/>
      <c r="BOX63" s="279"/>
      <c r="BOY63" s="279"/>
      <c r="BOZ63" s="279"/>
      <c r="BPA63" s="279"/>
      <c r="BPB63" s="279"/>
      <c r="BPC63" s="279"/>
      <c r="BPD63" s="279"/>
      <c r="BPE63" s="279"/>
      <c r="BPF63" s="279"/>
      <c r="BPG63" s="279"/>
      <c r="BPH63" s="279"/>
      <c r="BPI63" s="279"/>
      <c r="BPJ63" s="279"/>
      <c r="BPK63" s="279"/>
      <c r="BPL63" s="279"/>
      <c r="BPM63" s="279"/>
      <c r="BPN63" s="279"/>
      <c r="BPO63" s="279"/>
      <c r="BPP63" s="279"/>
      <c r="BPQ63" s="279"/>
      <c r="BPR63" s="279"/>
      <c r="BPS63" s="279"/>
      <c r="BPT63" s="279"/>
      <c r="BPU63" s="279"/>
      <c r="BPV63" s="279"/>
      <c r="BPW63" s="279"/>
      <c r="BPX63" s="279"/>
      <c r="BPY63" s="279"/>
      <c r="BPZ63" s="279"/>
      <c r="BQA63" s="279"/>
      <c r="BQB63" s="279"/>
      <c r="BQC63" s="279"/>
      <c r="BQD63" s="279"/>
      <c r="BQE63" s="279"/>
      <c r="BQF63" s="279"/>
      <c r="BQG63" s="279"/>
      <c r="BQH63" s="279"/>
      <c r="BQI63" s="279"/>
      <c r="BQJ63" s="279"/>
      <c r="BQK63" s="279"/>
      <c r="BQL63" s="279"/>
      <c r="BQM63" s="279"/>
      <c r="BQN63" s="279"/>
      <c r="BQO63" s="279"/>
      <c r="BQP63" s="279"/>
      <c r="BQQ63" s="279"/>
      <c r="BQR63" s="279"/>
      <c r="BQS63" s="279"/>
      <c r="BQT63" s="279"/>
      <c r="BQU63" s="279"/>
      <c r="BQV63" s="279"/>
      <c r="BQW63" s="279"/>
      <c r="BQX63" s="279"/>
      <c r="BQY63" s="279"/>
      <c r="BQZ63" s="279"/>
      <c r="BRA63" s="279"/>
      <c r="BRB63" s="279"/>
      <c r="BRC63" s="279"/>
      <c r="BRD63" s="279"/>
      <c r="BRE63" s="279"/>
      <c r="BRF63" s="279"/>
      <c r="BRG63" s="279"/>
      <c r="BRH63" s="279"/>
      <c r="BRI63" s="279"/>
      <c r="BRJ63" s="279"/>
      <c r="BRK63" s="279"/>
      <c r="BRL63" s="279"/>
      <c r="BRM63" s="279"/>
      <c r="BRN63" s="279"/>
      <c r="BRO63" s="279"/>
      <c r="BRP63" s="279"/>
      <c r="BRQ63" s="279"/>
      <c r="BRR63" s="279"/>
      <c r="BRS63" s="279"/>
      <c r="BRT63" s="279"/>
      <c r="BRU63" s="279"/>
      <c r="BRV63" s="279"/>
      <c r="BRW63" s="279"/>
      <c r="BRX63" s="279"/>
      <c r="BRY63" s="279"/>
      <c r="BRZ63" s="279"/>
      <c r="BSA63" s="279"/>
      <c r="BSB63" s="279"/>
      <c r="BSC63" s="279"/>
      <c r="BSD63" s="279"/>
      <c r="BSE63" s="279"/>
      <c r="BSF63" s="279"/>
      <c r="BSG63" s="279"/>
      <c r="BSH63" s="279"/>
      <c r="BSI63" s="279"/>
      <c r="BSJ63" s="279"/>
      <c r="BSK63" s="279"/>
      <c r="BSL63" s="279"/>
      <c r="BSM63" s="279"/>
      <c r="BSN63" s="279"/>
      <c r="BSO63" s="279"/>
      <c r="BSP63" s="279"/>
      <c r="BSQ63" s="279"/>
      <c r="BSR63" s="279"/>
      <c r="BSS63" s="279"/>
      <c r="BST63" s="279"/>
      <c r="BSU63" s="279"/>
      <c r="BSV63" s="279"/>
      <c r="BSW63" s="279"/>
      <c r="BSX63" s="279"/>
      <c r="BSY63" s="279"/>
      <c r="BSZ63" s="279"/>
      <c r="BTA63" s="279"/>
      <c r="BTB63" s="279"/>
      <c r="BTC63" s="279"/>
      <c r="BTD63" s="279"/>
      <c r="BTE63" s="279"/>
      <c r="BTF63" s="279"/>
      <c r="BTG63" s="279"/>
      <c r="BTH63" s="279"/>
      <c r="BTI63" s="279"/>
      <c r="BTJ63" s="279"/>
      <c r="BTK63" s="279"/>
      <c r="BTL63" s="279"/>
      <c r="BTM63" s="279"/>
      <c r="BTN63" s="279"/>
      <c r="BTO63" s="279"/>
      <c r="BTP63" s="279"/>
      <c r="BTQ63" s="279"/>
      <c r="BTR63" s="279"/>
      <c r="BTS63" s="279"/>
      <c r="BTT63" s="279"/>
      <c r="BTU63" s="279"/>
      <c r="BTV63" s="279"/>
      <c r="BTW63" s="279"/>
      <c r="BTX63" s="279"/>
      <c r="BTY63" s="279"/>
      <c r="BTZ63" s="279"/>
      <c r="BUA63" s="279"/>
      <c r="BUB63" s="279"/>
      <c r="BUC63" s="279"/>
      <c r="BUD63" s="279"/>
      <c r="BUE63" s="279"/>
      <c r="BUF63" s="279"/>
      <c r="BUG63" s="279"/>
      <c r="BUH63" s="279"/>
      <c r="BUI63" s="279"/>
      <c r="BUJ63" s="279"/>
      <c r="BUK63" s="279"/>
      <c r="BUL63" s="279"/>
      <c r="BUM63" s="279"/>
      <c r="BUN63" s="279"/>
      <c r="BUO63" s="279"/>
      <c r="BUP63" s="279"/>
      <c r="BUQ63" s="279"/>
      <c r="BUR63" s="279"/>
      <c r="BUS63" s="279"/>
      <c r="BUT63" s="279"/>
      <c r="BUU63" s="279"/>
      <c r="BUV63" s="279"/>
      <c r="BUW63" s="279"/>
      <c r="BUX63" s="279"/>
      <c r="BUY63" s="279"/>
      <c r="BUZ63" s="279"/>
      <c r="BVA63" s="279"/>
      <c r="BVB63" s="279"/>
      <c r="BVC63" s="279"/>
      <c r="BVD63" s="279"/>
      <c r="BVE63" s="279"/>
      <c r="BVF63" s="279"/>
      <c r="BVG63" s="279"/>
      <c r="BVH63" s="279"/>
      <c r="BVI63" s="279"/>
      <c r="BVJ63" s="279"/>
      <c r="BVK63" s="279"/>
      <c r="BVL63" s="279"/>
      <c r="BVM63" s="279"/>
      <c r="BVN63" s="279"/>
      <c r="BVO63" s="279"/>
      <c r="BVP63" s="279"/>
      <c r="BVQ63" s="279"/>
      <c r="BVR63" s="279"/>
      <c r="BVS63" s="279"/>
      <c r="BVT63" s="279"/>
      <c r="BVU63" s="279"/>
      <c r="BVV63" s="279"/>
      <c r="BVW63" s="279"/>
      <c r="BVX63" s="279"/>
      <c r="BVY63" s="279"/>
      <c r="BVZ63" s="279"/>
      <c r="BWA63" s="279"/>
      <c r="BWB63" s="279"/>
      <c r="BWC63" s="279"/>
      <c r="BWD63" s="279"/>
      <c r="BWE63" s="279"/>
      <c r="BWF63" s="279"/>
      <c r="BWG63" s="279"/>
      <c r="BWH63" s="279"/>
      <c r="BWI63" s="279"/>
      <c r="BWJ63" s="279"/>
      <c r="BWK63" s="279"/>
      <c r="BWL63" s="279"/>
      <c r="BWM63" s="279"/>
      <c r="BWN63" s="279"/>
      <c r="BWO63" s="279"/>
      <c r="BWP63" s="279"/>
      <c r="BWQ63" s="279"/>
      <c r="BWR63" s="279"/>
      <c r="BWS63" s="279"/>
      <c r="BWT63" s="279"/>
      <c r="BWU63" s="279"/>
      <c r="BWV63" s="279"/>
      <c r="BWW63" s="279"/>
      <c r="BWX63" s="279"/>
      <c r="BWY63" s="279"/>
      <c r="BWZ63" s="279"/>
      <c r="BXA63" s="279"/>
      <c r="BXB63" s="279"/>
      <c r="BXC63" s="279"/>
      <c r="BXD63" s="279"/>
      <c r="BXE63" s="279"/>
      <c r="BXF63" s="279"/>
      <c r="BXG63" s="279"/>
      <c r="BXH63" s="279"/>
      <c r="BXI63" s="279"/>
      <c r="BXJ63" s="279"/>
      <c r="BXK63" s="279"/>
      <c r="BXL63" s="279"/>
      <c r="BXM63" s="279"/>
      <c r="BXN63" s="279"/>
      <c r="BXO63" s="279"/>
      <c r="BXP63" s="279"/>
      <c r="BXQ63" s="279"/>
      <c r="BXR63" s="279"/>
      <c r="BXS63" s="279"/>
      <c r="BXT63" s="279"/>
      <c r="BXU63" s="279"/>
      <c r="BXV63" s="279"/>
      <c r="BXW63" s="279"/>
      <c r="BXX63" s="279"/>
      <c r="BXY63" s="279"/>
      <c r="BXZ63" s="279"/>
      <c r="BYA63" s="279"/>
      <c r="BYB63" s="279"/>
      <c r="BYC63" s="279"/>
      <c r="BYD63" s="279"/>
      <c r="BYE63" s="279"/>
      <c r="BYF63" s="279"/>
      <c r="BYG63" s="279"/>
      <c r="BYH63" s="279"/>
      <c r="BYI63" s="279"/>
      <c r="BYJ63" s="279"/>
      <c r="BYK63" s="279"/>
      <c r="BYL63" s="279"/>
      <c r="BYM63" s="279"/>
      <c r="BYN63" s="279"/>
      <c r="BYO63" s="279"/>
      <c r="BYP63" s="279"/>
      <c r="BYQ63" s="279"/>
      <c r="BYR63" s="279"/>
      <c r="BYS63" s="279"/>
      <c r="BYT63" s="279"/>
      <c r="BYU63" s="279"/>
      <c r="BYV63" s="279"/>
      <c r="BYW63" s="279"/>
      <c r="BYX63" s="279"/>
      <c r="BYY63" s="279"/>
      <c r="BYZ63" s="279"/>
      <c r="BZA63" s="279"/>
      <c r="BZB63" s="279"/>
      <c r="BZC63" s="279"/>
      <c r="BZD63" s="279"/>
      <c r="BZE63" s="279"/>
      <c r="BZF63" s="279"/>
      <c r="BZG63" s="279"/>
      <c r="BZH63" s="279"/>
      <c r="BZI63" s="279"/>
      <c r="BZJ63" s="279"/>
      <c r="BZK63" s="279"/>
      <c r="BZL63" s="279"/>
      <c r="BZM63" s="279"/>
      <c r="BZN63" s="279"/>
      <c r="BZO63" s="279"/>
      <c r="BZP63" s="279"/>
      <c r="BZQ63" s="279"/>
      <c r="BZR63" s="279"/>
      <c r="BZS63" s="279"/>
      <c r="BZT63" s="279"/>
      <c r="BZU63" s="279"/>
      <c r="BZV63" s="279"/>
      <c r="BZW63" s="279"/>
      <c r="BZX63" s="279"/>
      <c r="BZY63" s="279"/>
      <c r="BZZ63" s="279"/>
      <c r="CAA63" s="279"/>
      <c r="CAB63" s="279"/>
      <c r="CAC63" s="279"/>
      <c r="CAD63" s="279"/>
      <c r="CAE63" s="279"/>
      <c r="CAF63" s="279"/>
      <c r="CAG63" s="279"/>
      <c r="CAH63" s="279"/>
      <c r="CAI63" s="279"/>
      <c r="CAJ63" s="279"/>
      <c r="CAK63" s="279"/>
      <c r="CAL63" s="279"/>
      <c r="CAM63" s="279"/>
      <c r="CAN63" s="279"/>
      <c r="CAO63" s="279"/>
      <c r="CAP63" s="279"/>
      <c r="CAQ63" s="279"/>
      <c r="CAR63" s="279"/>
      <c r="CAS63" s="279"/>
      <c r="CAT63" s="279"/>
      <c r="CAU63" s="279"/>
      <c r="CAV63" s="279"/>
      <c r="CAW63" s="279"/>
      <c r="CAX63" s="279"/>
      <c r="CAY63" s="279"/>
      <c r="CAZ63" s="279"/>
      <c r="CBA63" s="279"/>
      <c r="CBB63" s="279"/>
      <c r="CBC63" s="279"/>
      <c r="CBD63" s="279"/>
      <c r="CBE63" s="279"/>
      <c r="CBF63" s="279"/>
      <c r="CBG63" s="279"/>
      <c r="CBH63" s="279"/>
      <c r="CBI63" s="279"/>
      <c r="CBJ63" s="279"/>
      <c r="CBK63" s="279"/>
      <c r="CBL63" s="279"/>
      <c r="CBM63" s="279"/>
      <c r="CBN63" s="279"/>
      <c r="CBO63" s="279"/>
      <c r="CBP63" s="279"/>
      <c r="CBQ63" s="279"/>
      <c r="CBR63" s="279"/>
      <c r="CBS63" s="279"/>
      <c r="CBT63" s="279"/>
      <c r="CBU63" s="279"/>
      <c r="CBV63" s="279"/>
      <c r="CBW63" s="279"/>
      <c r="CBX63" s="279"/>
      <c r="CBY63" s="279"/>
      <c r="CBZ63" s="279"/>
      <c r="CCA63" s="279"/>
      <c r="CCB63" s="279"/>
      <c r="CCC63" s="279"/>
      <c r="CCD63" s="279"/>
      <c r="CCE63" s="279"/>
      <c r="CCF63" s="279"/>
      <c r="CCG63" s="279"/>
      <c r="CCH63" s="279"/>
      <c r="CCI63" s="279"/>
      <c r="CCJ63" s="279"/>
      <c r="CCK63" s="279"/>
      <c r="CCL63" s="279"/>
      <c r="CCM63" s="279"/>
      <c r="CCN63" s="279"/>
      <c r="CCO63" s="279"/>
      <c r="CCP63" s="279"/>
      <c r="CCQ63" s="279"/>
      <c r="CCR63" s="279"/>
      <c r="CCS63" s="279"/>
      <c r="CCT63" s="279"/>
      <c r="CCU63" s="279"/>
      <c r="CCV63" s="279"/>
      <c r="CCW63" s="279"/>
      <c r="CCX63" s="279"/>
      <c r="CCY63" s="279"/>
      <c r="CCZ63" s="279"/>
      <c r="CDA63" s="279"/>
      <c r="CDB63" s="279"/>
      <c r="CDC63" s="279"/>
      <c r="CDD63" s="279"/>
      <c r="CDE63" s="279"/>
      <c r="CDF63" s="279"/>
      <c r="CDG63" s="279"/>
      <c r="CDH63" s="279"/>
      <c r="CDI63" s="279"/>
      <c r="CDJ63" s="279"/>
      <c r="CDK63" s="279"/>
      <c r="CDL63" s="279"/>
      <c r="CDM63" s="279"/>
      <c r="CDN63" s="279"/>
      <c r="CDO63" s="279"/>
      <c r="CDP63" s="279"/>
      <c r="CDQ63" s="279"/>
      <c r="CDR63" s="279"/>
      <c r="CDS63" s="279"/>
      <c r="CDT63" s="279"/>
      <c r="CDU63" s="279"/>
      <c r="CDV63" s="279"/>
      <c r="CDW63" s="279"/>
      <c r="CDX63" s="279"/>
      <c r="CDY63" s="279"/>
      <c r="CDZ63" s="279"/>
      <c r="CEA63" s="279"/>
      <c r="CEB63" s="279"/>
      <c r="CEC63" s="279"/>
      <c r="CED63" s="279"/>
      <c r="CEE63" s="279"/>
      <c r="CEF63" s="279"/>
      <c r="CEG63" s="279"/>
      <c r="CEH63" s="279"/>
      <c r="CEI63" s="279"/>
      <c r="CEJ63" s="279"/>
      <c r="CEK63" s="279"/>
      <c r="CEL63" s="279"/>
      <c r="CEM63" s="279"/>
      <c r="CEN63" s="279"/>
      <c r="CEO63" s="279"/>
      <c r="CEP63" s="279"/>
      <c r="CEQ63" s="279"/>
      <c r="CER63" s="279"/>
      <c r="CES63" s="279"/>
      <c r="CET63" s="279"/>
      <c r="CEU63" s="279"/>
      <c r="CEV63" s="279"/>
      <c r="CEW63" s="279"/>
      <c r="CEX63" s="279"/>
      <c r="CEY63" s="279"/>
      <c r="CEZ63" s="279"/>
      <c r="CFA63" s="279"/>
      <c r="CFB63" s="279"/>
      <c r="CFC63" s="279"/>
      <c r="CFD63" s="279"/>
      <c r="CFE63" s="279"/>
      <c r="CFF63" s="279"/>
      <c r="CFG63" s="279"/>
      <c r="CFH63" s="279"/>
      <c r="CFI63" s="279"/>
      <c r="CFJ63" s="279"/>
      <c r="CFK63" s="279"/>
      <c r="CFL63" s="279"/>
      <c r="CFM63" s="279"/>
      <c r="CFN63" s="279"/>
      <c r="CFO63" s="279"/>
      <c r="CFP63" s="279"/>
      <c r="CFQ63" s="279"/>
      <c r="CFR63" s="279"/>
      <c r="CFS63" s="279"/>
      <c r="CFT63" s="279"/>
      <c r="CFU63" s="279"/>
      <c r="CFV63" s="279"/>
      <c r="CFW63" s="279"/>
      <c r="CFX63" s="279"/>
      <c r="CFY63" s="279"/>
      <c r="CFZ63" s="279"/>
      <c r="CGA63" s="279"/>
      <c r="CGB63" s="279"/>
      <c r="CGC63" s="279"/>
      <c r="CGD63" s="279"/>
      <c r="CGE63" s="279"/>
      <c r="CGF63" s="279"/>
      <c r="CGG63" s="279"/>
      <c r="CGH63" s="279"/>
      <c r="CGI63" s="279"/>
      <c r="CGJ63" s="279"/>
      <c r="CGK63" s="279"/>
      <c r="CGL63" s="279"/>
      <c r="CGM63" s="279"/>
      <c r="CGN63" s="279"/>
      <c r="CGO63" s="279"/>
      <c r="CGP63" s="279"/>
      <c r="CGQ63" s="279"/>
      <c r="CGR63" s="279"/>
      <c r="CGS63" s="279"/>
      <c r="CGT63" s="279"/>
      <c r="CGU63" s="279"/>
      <c r="CGV63" s="279"/>
      <c r="CGW63" s="279"/>
      <c r="CGX63" s="279"/>
      <c r="CGY63" s="279"/>
      <c r="CGZ63" s="279"/>
      <c r="CHA63" s="279"/>
      <c r="CHB63" s="279"/>
      <c r="CHC63" s="279"/>
      <c r="CHD63" s="279"/>
      <c r="CHE63" s="279"/>
      <c r="CHF63" s="279"/>
      <c r="CHG63" s="279"/>
      <c r="CHH63" s="279"/>
      <c r="CHI63" s="279"/>
      <c r="CHJ63" s="279"/>
      <c r="CHK63" s="279"/>
      <c r="CHL63" s="279"/>
      <c r="CHM63" s="279"/>
      <c r="CHN63" s="279"/>
      <c r="CHO63" s="279"/>
      <c r="CHP63" s="279"/>
      <c r="CHQ63" s="279"/>
      <c r="CHR63" s="279"/>
      <c r="CHS63" s="279"/>
      <c r="CHT63" s="279"/>
      <c r="CHU63" s="279"/>
      <c r="CHV63" s="279"/>
      <c r="CHW63" s="279"/>
      <c r="CHX63" s="279"/>
      <c r="CHY63" s="279"/>
      <c r="CHZ63" s="279"/>
      <c r="CIA63" s="279"/>
      <c r="CIB63" s="279"/>
      <c r="CIC63" s="279"/>
      <c r="CID63" s="279"/>
      <c r="CIE63" s="279"/>
      <c r="CIF63" s="279"/>
      <c r="CIG63" s="279"/>
      <c r="CIH63" s="279"/>
      <c r="CII63" s="279"/>
      <c r="CIJ63" s="279"/>
      <c r="CIK63" s="279"/>
      <c r="CIL63" s="279"/>
      <c r="CIM63" s="279"/>
      <c r="CIN63" s="279"/>
      <c r="CIO63" s="279"/>
      <c r="CIP63" s="279"/>
      <c r="CIQ63" s="279"/>
      <c r="CIR63" s="279"/>
      <c r="CIS63" s="279"/>
      <c r="CIT63" s="279"/>
      <c r="CIU63" s="279"/>
      <c r="CIV63" s="279"/>
      <c r="CIW63" s="279"/>
      <c r="CIX63" s="279"/>
      <c r="CIY63" s="279"/>
      <c r="CIZ63" s="279"/>
      <c r="CJA63" s="279"/>
      <c r="CJB63" s="279"/>
      <c r="CJC63" s="279"/>
      <c r="CJD63" s="279"/>
      <c r="CJE63" s="279"/>
      <c r="CJF63" s="279"/>
      <c r="CJG63" s="279"/>
      <c r="CJH63" s="279"/>
      <c r="CJI63" s="279"/>
      <c r="CJJ63" s="279"/>
      <c r="CJK63" s="279"/>
      <c r="CJL63" s="279"/>
      <c r="CJM63" s="279"/>
      <c r="CJN63" s="279"/>
      <c r="CJO63" s="279"/>
      <c r="CJP63" s="279"/>
      <c r="CJQ63" s="279"/>
      <c r="CJR63" s="279"/>
      <c r="CJS63" s="279"/>
      <c r="CJT63" s="279"/>
      <c r="CJU63" s="279"/>
      <c r="CJV63" s="279"/>
      <c r="CJW63" s="279"/>
      <c r="CJX63" s="279"/>
      <c r="CJY63" s="279"/>
      <c r="CJZ63" s="279"/>
      <c r="CKA63" s="279"/>
      <c r="CKB63" s="279"/>
      <c r="CKC63" s="279"/>
      <c r="CKD63" s="279"/>
      <c r="CKE63" s="279"/>
      <c r="CKF63" s="279"/>
      <c r="CKG63" s="279"/>
      <c r="CKH63" s="279"/>
      <c r="CKI63" s="279"/>
      <c r="CKJ63" s="279"/>
      <c r="CKK63" s="279"/>
      <c r="CKL63" s="279"/>
      <c r="CKM63" s="279"/>
      <c r="CKN63" s="279"/>
      <c r="CKO63" s="279"/>
      <c r="CKP63" s="279"/>
      <c r="CKQ63" s="279"/>
      <c r="CKR63" s="279"/>
      <c r="CKS63" s="279"/>
      <c r="CKT63" s="279"/>
      <c r="CKU63" s="279"/>
      <c r="CKV63" s="279"/>
      <c r="CKW63" s="279"/>
      <c r="CKX63" s="279"/>
      <c r="CKY63" s="279"/>
      <c r="CKZ63" s="279"/>
      <c r="CLA63" s="279"/>
      <c r="CLB63" s="279"/>
      <c r="CLC63" s="279"/>
      <c r="CLD63" s="279"/>
      <c r="CLE63" s="279"/>
      <c r="CLF63" s="279"/>
      <c r="CLG63" s="279"/>
      <c r="CLH63" s="279"/>
      <c r="CLI63" s="279"/>
      <c r="CLJ63" s="279"/>
      <c r="CLK63" s="279"/>
      <c r="CLL63" s="279"/>
      <c r="CLM63" s="279"/>
      <c r="CLN63" s="279"/>
      <c r="CLO63" s="279"/>
      <c r="CLP63" s="279"/>
      <c r="CLQ63" s="279"/>
      <c r="CLR63" s="279"/>
      <c r="CLS63" s="279"/>
      <c r="CLT63" s="279"/>
      <c r="CLU63" s="279"/>
      <c r="CLV63" s="279"/>
      <c r="CLW63" s="279"/>
      <c r="CLX63" s="279"/>
      <c r="CLY63" s="279"/>
      <c r="CLZ63" s="279"/>
      <c r="CMA63" s="279"/>
      <c r="CMB63" s="279"/>
      <c r="CMC63" s="279"/>
      <c r="CMD63" s="279"/>
      <c r="CME63" s="279"/>
      <c r="CMF63" s="279"/>
      <c r="CMG63" s="279"/>
      <c r="CMH63" s="279"/>
      <c r="CMI63" s="279"/>
      <c r="CMJ63" s="279"/>
      <c r="CMK63" s="279"/>
      <c r="CML63" s="279"/>
      <c r="CMM63" s="279"/>
      <c r="CMN63" s="279"/>
      <c r="CMO63" s="279"/>
      <c r="CMP63" s="279"/>
      <c r="CMQ63" s="279"/>
      <c r="CMR63" s="279"/>
      <c r="CMS63" s="279"/>
      <c r="CMT63" s="279"/>
      <c r="CMU63" s="279"/>
      <c r="CMV63" s="279"/>
      <c r="CMW63" s="279"/>
      <c r="CMX63" s="279"/>
      <c r="CMY63" s="279"/>
      <c r="CMZ63" s="279"/>
      <c r="CNA63" s="279"/>
      <c r="CNB63" s="279"/>
      <c r="CNC63" s="279"/>
      <c r="CND63" s="279"/>
      <c r="CNE63" s="279"/>
      <c r="CNF63" s="279"/>
      <c r="CNG63" s="279"/>
      <c r="CNH63" s="279"/>
      <c r="CNI63" s="279"/>
      <c r="CNJ63" s="279"/>
      <c r="CNK63" s="279"/>
      <c r="CNL63" s="279"/>
      <c r="CNM63" s="279"/>
      <c r="CNN63" s="279"/>
      <c r="CNO63" s="279"/>
      <c r="CNP63" s="279"/>
      <c r="CNQ63" s="279"/>
      <c r="CNR63" s="279"/>
      <c r="CNS63" s="279"/>
      <c r="CNT63" s="279"/>
      <c r="CNU63" s="279"/>
      <c r="CNV63" s="279"/>
      <c r="CNW63" s="279"/>
      <c r="CNX63" s="279"/>
      <c r="CNY63" s="279"/>
      <c r="CNZ63" s="279"/>
      <c r="COA63" s="279"/>
      <c r="COB63" s="279"/>
      <c r="COC63" s="279"/>
      <c r="COD63" s="279"/>
      <c r="COE63" s="279"/>
      <c r="COF63" s="279"/>
      <c r="COG63" s="279"/>
      <c r="COH63" s="279"/>
      <c r="COI63" s="279"/>
      <c r="COJ63" s="279"/>
      <c r="COK63" s="279"/>
      <c r="COL63" s="279"/>
      <c r="COM63" s="279"/>
      <c r="CON63" s="279"/>
      <c r="COO63" s="279"/>
      <c r="COP63" s="279"/>
      <c r="COQ63" s="279"/>
      <c r="COR63" s="279"/>
      <c r="COS63" s="279"/>
      <c r="COT63" s="279"/>
      <c r="COU63" s="279"/>
      <c r="COV63" s="279"/>
      <c r="COW63" s="279"/>
      <c r="COX63" s="279"/>
      <c r="COY63" s="279"/>
      <c r="COZ63" s="279"/>
      <c r="CPA63" s="279"/>
      <c r="CPB63" s="279"/>
      <c r="CPC63" s="279"/>
      <c r="CPD63" s="279"/>
      <c r="CPE63" s="279"/>
      <c r="CPF63" s="279"/>
      <c r="CPG63" s="279"/>
      <c r="CPH63" s="279"/>
      <c r="CPI63" s="279"/>
      <c r="CPJ63" s="279"/>
      <c r="CPK63" s="279"/>
      <c r="CPL63" s="279"/>
      <c r="CPM63" s="279"/>
      <c r="CPN63" s="279"/>
      <c r="CPO63" s="279"/>
      <c r="CPP63" s="279"/>
      <c r="CPQ63" s="279"/>
      <c r="CPR63" s="279"/>
      <c r="CPS63" s="279"/>
      <c r="CPT63" s="279"/>
      <c r="CPU63" s="279"/>
      <c r="CPV63" s="279"/>
      <c r="CPW63" s="279"/>
      <c r="CPX63" s="279"/>
      <c r="CPY63" s="279"/>
      <c r="CPZ63" s="279"/>
      <c r="CQA63" s="279"/>
      <c r="CQB63" s="279"/>
      <c r="CQC63" s="279"/>
      <c r="CQD63" s="279"/>
      <c r="CQE63" s="279"/>
      <c r="CQF63" s="279"/>
      <c r="CQG63" s="279"/>
      <c r="CQH63" s="279"/>
      <c r="CQI63" s="279"/>
      <c r="CQJ63" s="279"/>
      <c r="CQK63" s="279"/>
      <c r="CQL63" s="279"/>
      <c r="CQM63" s="279"/>
      <c r="CQN63" s="279"/>
      <c r="CQO63" s="279"/>
      <c r="CQP63" s="279"/>
      <c r="CQQ63" s="279"/>
      <c r="CQR63" s="279"/>
      <c r="CQS63" s="279"/>
      <c r="CQT63" s="279"/>
      <c r="CQU63" s="279"/>
      <c r="CQV63" s="279"/>
      <c r="CQW63" s="279"/>
      <c r="CQX63" s="279"/>
      <c r="CQY63" s="279"/>
      <c r="CQZ63" s="279"/>
      <c r="CRA63" s="279"/>
      <c r="CRB63" s="279"/>
      <c r="CRC63" s="279"/>
      <c r="CRD63" s="279"/>
      <c r="CRE63" s="279"/>
      <c r="CRF63" s="279"/>
      <c r="CRG63" s="279"/>
      <c r="CRH63" s="279"/>
      <c r="CRI63" s="279"/>
      <c r="CRJ63" s="279"/>
      <c r="CRK63" s="279"/>
      <c r="CRL63" s="279"/>
      <c r="CRM63" s="279"/>
      <c r="CRN63" s="279"/>
      <c r="CRO63" s="279"/>
      <c r="CRP63" s="279"/>
      <c r="CRQ63" s="279"/>
      <c r="CRR63" s="279"/>
      <c r="CRS63" s="279"/>
      <c r="CRT63" s="279"/>
      <c r="CRU63" s="279"/>
      <c r="CRV63" s="279"/>
      <c r="CRW63" s="279"/>
      <c r="CRX63" s="279"/>
      <c r="CRY63" s="279"/>
      <c r="CRZ63" s="279"/>
      <c r="CSA63" s="279"/>
      <c r="CSB63" s="279"/>
      <c r="CSC63" s="279"/>
      <c r="CSD63" s="279"/>
      <c r="CSE63" s="279"/>
      <c r="CSF63" s="279"/>
      <c r="CSG63" s="279"/>
      <c r="CSH63" s="279"/>
      <c r="CSI63" s="279"/>
      <c r="CSJ63" s="279"/>
      <c r="CSK63" s="279"/>
      <c r="CSL63" s="279"/>
      <c r="CSM63" s="279"/>
      <c r="CSN63" s="279"/>
      <c r="CSO63" s="279"/>
      <c r="CSP63" s="279"/>
      <c r="CSQ63" s="279"/>
      <c r="CSR63" s="279"/>
      <c r="CSS63" s="279"/>
      <c r="CST63" s="279"/>
      <c r="CSU63" s="279"/>
      <c r="CSV63" s="279"/>
      <c r="CSW63" s="279"/>
      <c r="CSX63" s="279"/>
      <c r="CSY63" s="279"/>
      <c r="CSZ63" s="279"/>
      <c r="CTA63" s="279"/>
      <c r="CTB63" s="279"/>
      <c r="CTC63" s="279"/>
      <c r="CTD63" s="279"/>
      <c r="CTE63" s="279"/>
      <c r="CTF63" s="279"/>
      <c r="CTG63" s="279"/>
      <c r="CTH63" s="279"/>
      <c r="CTI63" s="279"/>
      <c r="CTJ63" s="279"/>
      <c r="CTK63" s="279"/>
      <c r="CTL63" s="279"/>
      <c r="CTM63" s="279"/>
      <c r="CTN63" s="279"/>
      <c r="CTO63" s="279"/>
      <c r="CTP63" s="279"/>
      <c r="CTQ63" s="279"/>
      <c r="CTR63" s="279"/>
      <c r="CTS63" s="279"/>
      <c r="CTT63" s="279"/>
      <c r="CTU63" s="279"/>
      <c r="CTV63" s="279"/>
      <c r="CTW63" s="279"/>
      <c r="CTX63" s="279"/>
      <c r="CTY63" s="279"/>
      <c r="CTZ63" s="279"/>
      <c r="CUA63" s="279"/>
      <c r="CUB63" s="279"/>
      <c r="CUC63" s="279"/>
      <c r="CUD63" s="279"/>
      <c r="CUE63" s="279"/>
      <c r="CUF63" s="279"/>
      <c r="CUG63" s="279"/>
      <c r="CUH63" s="279"/>
      <c r="CUI63" s="279"/>
      <c r="CUJ63" s="279"/>
      <c r="CUK63" s="279"/>
      <c r="CUL63" s="279"/>
      <c r="CUM63" s="279"/>
      <c r="CUN63" s="279"/>
      <c r="CUO63" s="279"/>
      <c r="CUP63" s="279"/>
      <c r="CUQ63" s="279"/>
      <c r="CUR63" s="279"/>
      <c r="CUS63" s="279"/>
      <c r="CUT63" s="279"/>
      <c r="CUU63" s="279"/>
      <c r="CUV63" s="279"/>
      <c r="CUW63" s="279"/>
      <c r="CUX63" s="279"/>
      <c r="CUY63" s="279"/>
      <c r="CUZ63" s="279"/>
      <c r="CVA63" s="279"/>
      <c r="CVB63" s="279"/>
      <c r="CVC63" s="279"/>
      <c r="CVD63" s="279"/>
      <c r="CVE63" s="279"/>
      <c r="CVF63" s="279"/>
      <c r="CVG63" s="279"/>
      <c r="CVH63" s="279"/>
      <c r="CVI63" s="279"/>
      <c r="CVJ63" s="279"/>
      <c r="CVK63" s="279"/>
      <c r="CVL63" s="279"/>
      <c r="CVM63" s="279"/>
      <c r="CVN63" s="279"/>
      <c r="CVO63" s="279"/>
      <c r="CVP63" s="279"/>
      <c r="CVQ63" s="279"/>
      <c r="CVR63" s="279"/>
      <c r="CVS63" s="279"/>
      <c r="CVT63" s="279"/>
      <c r="CVU63" s="279"/>
      <c r="CVV63" s="279"/>
      <c r="CVW63" s="279"/>
      <c r="CVX63" s="279"/>
      <c r="CVY63" s="279"/>
      <c r="CVZ63" s="279"/>
      <c r="CWA63" s="279"/>
      <c r="CWB63" s="279"/>
      <c r="CWC63" s="279"/>
      <c r="CWD63" s="279"/>
      <c r="CWE63" s="279"/>
      <c r="CWF63" s="279"/>
      <c r="CWG63" s="279"/>
      <c r="CWH63" s="279"/>
      <c r="CWI63" s="279"/>
      <c r="CWJ63" s="279"/>
      <c r="CWK63" s="279"/>
      <c r="CWL63" s="279"/>
      <c r="CWM63" s="279"/>
      <c r="CWN63" s="279"/>
      <c r="CWO63" s="279"/>
      <c r="CWP63" s="279"/>
      <c r="CWQ63" s="279"/>
      <c r="CWR63" s="279"/>
      <c r="CWS63" s="279"/>
      <c r="CWT63" s="279"/>
      <c r="CWU63" s="279"/>
      <c r="CWV63" s="279"/>
      <c r="CWW63" s="279"/>
      <c r="CWX63" s="279"/>
      <c r="CWY63" s="279"/>
      <c r="CWZ63" s="279"/>
      <c r="CXA63" s="279"/>
      <c r="CXB63" s="279"/>
      <c r="CXC63" s="279"/>
      <c r="CXD63" s="279"/>
      <c r="CXE63" s="279"/>
      <c r="CXF63" s="279"/>
      <c r="CXG63" s="279"/>
      <c r="CXH63" s="279"/>
      <c r="CXI63" s="279"/>
      <c r="CXJ63" s="279"/>
      <c r="CXK63" s="279"/>
      <c r="CXL63" s="279"/>
      <c r="CXM63" s="279"/>
      <c r="CXN63" s="279"/>
      <c r="CXO63" s="279"/>
      <c r="CXP63" s="279"/>
      <c r="CXQ63" s="279"/>
      <c r="CXR63" s="279"/>
      <c r="CXS63" s="279"/>
      <c r="CXT63" s="279"/>
      <c r="CXU63" s="279"/>
      <c r="CXV63" s="279"/>
      <c r="CXW63" s="279"/>
      <c r="CXX63" s="279"/>
      <c r="CXY63" s="279"/>
      <c r="CXZ63" s="279"/>
      <c r="CYA63" s="279"/>
      <c r="CYB63" s="279"/>
      <c r="CYC63" s="279"/>
      <c r="CYD63" s="279"/>
      <c r="CYE63" s="279"/>
      <c r="CYF63" s="279"/>
      <c r="CYG63" s="279"/>
      <c r="CYH63" s="279"/>
      <c r="CYI63" s="279"/>
      <c r="CYJ63" s="279"/>
      <c r="CYK63" s="279"/>
      <c r="CYL63" s="279"/>
      <c r="CYM63" s="279"/>
      <c r="CYN63" s="279"/>
      <c r="CYO63" s="279"/>
      <c r="CYP63" s="279"/>
      <c r="CYQ63" s="279"/>
      <c r="CYR63" s="279"/>
      <c r="CYS63" s="279"/>
      <c r="CYT63" s="279"/>
      <c r="CYU63" s="279"/>
      <c r="CYV63" s="279"/>
      <c r="CYW63" s="279"/>
      <c r="CYX63" s="279"/>
      <c r="CYY63" s="279"/>
      <c r="CYZ63" s="279"/>
      <c r="CZA63" s="279"/>
      <c r="CZB63" s="279"/>
      <c r="CZC63" s="279"/>
      <c r="CZD63" s="279"/>
      <c r="CZE63" s="279"/>
      <c r="CZF63" s="279"/>
      <c r="CZG63" s="279"/>
      <c r="CZH63" s="279"/>
      <c r="CZI63" s="279"/>
      <c r="CZJ63" s="279"/>
      <c r="CZK63" s="279"/>
      <c r="CZL63" s="279"/>
      <c r="CZM63" s="279"/>
      <c r="CZN63" s="279"/>
      <c r="CZO63" s="279"/>
      <c r="CZP63" s="279"/>
      <c r="CZQ63" s="279"/>
      <c r="CZR63" s="279"/>
      <c r="CZS63" s="279"/>
      <c r="CZT63" s="279"/>
      <c r="CZU63" s="279"/>
      <c r="CZV63" s="279"/>
      <c r="CZW63" s="279"/>
      <c r="CZX63" s="279"/>
      <c r="CZY63" s="279"/>
      <c r="CZZ63" s="279"/>
      <c r="DAA63" s="279"/>
      <c r="DAB63" s="279"/>
      <c r="DAC63" s="279"/>
      <c r="DAD63" s="279"/>
      <c r="DAE63" s="279"/>
      <c r="DAF63" s="279"/>
      <c r="DAG63" s="279"/>
      <c r="DAH63" s="279"/>
      <c r="DAI63" s="279"/>
      <c r="DAJ63" s="279"/>
      <c r="DAK63" s="279"/>
      <c r="DAL63" s="279"/>
      <c r="DAM63" s="279"/>
      <c r="DAN63" s="279"/>
      <c r="DAO63" s="279"/>
      <c r="DAP63" s="279"/>
      <c r="DAQ63" s="279"/>
      <c r="DAR63" s="279"/>
      <c r="DAS63" s="279"/>
      <c r="DAT63" s="279"/>
      <c r="DAU63" s="279"/>
      <c r="DAV63" s="279"/>
      <c r="DAW63" s="279"/>
      <c r="DAX63" s="279"/>
      <c r="DAY63" s="279"/>
      <c r="DAZ63" s="279"/>
      <c r="DBA63" s="279"/>
      <c r="DBB63" s="279"/>
      <c r="DBC63" s="279"/>
      <c r="DBD63" s="279"/>
      <c r="DBE63" s="279"/>
      <c r="DBF63" s="279"/>
      <c r="DBG63" s="279"/>
      <c r="DBH63" s="279"/>
      <c r="DBI63" s="279"/>
      <c r="DBJ63" s="279"/>
      <c r="DBK63" s="279"/>
      <c r="DBL63" s="279"/>
      <c r="DBM63" s="279"/>
      <c r="DBN63" s="279"/>
      <c r="DBO63" s="279"/>
      <c r="DBP63" s="279"/>
      <c r="DBQ63" s="279"/>
      <c r="DBR63" s="279"/>
      <c r="DBS63" s="279"/>
      <c r="DBT63" s="279"/>
      <c r="DBU63" s="279"/>
      <c r="DBV63" s="279"/>
      <c r="DBW63" s="279"/>
      <c r="DBX63" s="279"/>
      <c r="DBY63" s="279"/>
      <c r="DBZ63" s="279"/>
      <c r="DCA63" s="279"/>
      <c r="DCB63" s="279"/>
      <c r="DCC63" s="279"/>
      <c r="DCD63" s="279"/>
      <c r="DCE63" s="279"/>
      <c r="DCF63" s="279"/>
      <c r="DCG63" s="279"/>
      <c r="DCH63" s="279"/>
      <c r="DCI63" s="279"/>
      <c r="DCJ63" s="279"/>
      <c r="DCK63" s="279"/>
      <c r="DCL63" s="279"/>
      <c r="DCM63" s="279"/>
      <c r="DCN63" s="279"/>
      <c r="DCO63" s="279"/>
      <c r="DCP63" s="279"/>
      <c r="DCQ63" s="279"/>
      <c r="DCR63" s="279"/>
      <c r="DCS63" s="279"/>
      <c r="DCT63" s="279"/>
      <c r="DCU63" s="279"/>
      <c r="DCV63" s="279"/>
      <c r="DCW63" s="279"/>
      <c r="DCX63" s="279"/>
      <c r="DCY63" s="279"/>
      <c r="DCZ63" s="279"/>
      <c r="DDA63" s="279"/>
      <c r="DDB63" s="279"/>
      <c r="DDC63" s="279"/>
      <c r="DDD63" s="279"/>
      <c r="DDE63" s="279"/>
      <c r="DDF63" s="279"/>
      <c r="DDG63" s="279"/>
      <c r="DDH63" s="279"/>
      <c r="DDI63" s="279"/>
      <c r="DDJ63" s="279"/>
      <c r="DDK63" s="279"/>
      <c r="DDL63" s="279"/>
      <c r="DDM63" s="279"/>
      <c r="DDN63" s="279"/>
      <c r="DDO63" s="279"/>
      <c r="DDP63" s="279"/>
      <c r="DDQ63" s="279"/>
      <c r="DDR63" s="279"/>
      <c r="DDS63" s="279"/>
      <c r="DDT63" s="279"/>
      <c r="DDU63" s="279"/>
      <c r="DDV63" s="279"/>
      <c r="DDW63" s="279"/>
      <c r="DDX63" s="279"/>
      <c r="DDY63" s="279"/>
      <c r="DDZ63" s="279"/>
      <c r="DEA63" s="279"/>
      <c r="DEB63" s="279"/>
      <c r="DEC63" s="279"/>
      <c r="DED63" s="279"/>
      <c r="DEE63" s="279"/>
      <c r="DEF63" s="279"/>
      <c r="DEG63" s="279"/>
      <c r="DEH63" s="279"/>
      <c r="DEI63" s="279"/>
      <c r="DEJ63" s="279"/>
      <c r="DEK63" s="279"/>
      <c r="DEL63" s="279"/>
      <c r="DEM63" s="279"/>
      <c r="DEN63" s="279"/>
      <c r="DEO63" s="279"/>
      <c r="DEP63" s="279"/>
      <c r="DEQ63" s="279"/>
      <c r="DER63" s="279"/>
      <c r="DES63" s="279"/>
      <c r="DET63" s="279"/>
      <c r="DEU63" s="279"/>
      <c r="DEV63" s="279"/>
      <c r="DEW63" s="279"/>
      <c r="DEX63" s="279"/>
      <c r="DEY63" s="279"/>
      <c r="DEZ63" s="279"/>
      <c r="DFA63" s="279"/>
      <c r="DFB63" s="279"/>
      <c r="DFC63" s="279"/>
      <c r="DFD63" s="279"/>
      <c r="DFE63" s="279"/>
      <c r="DFF63" s="279"/>
      <c r="DFG63" s="279"/>
      <c r="DFH63" s="279"/>
      <c r="DFI63" s="279"/>
      <c r="DFJ63" s="279"/>
      <c r="DFK63" s="279"/>
      <c r="DFL63" s="279"/>
      <c r="DFM63" s="279"/>
      <c r="DFN63" s="279"/>
      <c r="DFO63" s="279"/>
      <c r="DFP63" s="279"/>
      <c r="DFQ63" s="279"/>
      <c r="DFR63" s="279"/>
      <c r="DFS63" s="279"/>
      <c r="DFT63" s="279"/>
      <c r="DFU63" s="279"/>
      <c r="DFV63" s="279"/>
      <c r="DFW63" s="279"/>
      <c r="DFX63" s="279"/>
      <c r="DFY63" s="279"/>
      <c r="DFZ63" s="279"/>
      <c r="DGA63" s="279"/>
      <c r="DGB63" s="279"/>
      <c r="DGC63" s="279"/>
      <c r="DGD63" s="279"/>
      <c r="DGE63" s="279"/>
      <c r="DGF63" s="279"/>
      <c r="DGG63" s="279"/>
      <c r="DGH63" s="279"/>
      <c r="DGI63" s="279"/>
      <c r="DGJ63" s="279"/>
      <c r="DGK63" s="279"/>
      <c r="DGL63" s="279"/>
      <c r="DGM63" s="279"/>
      <c r="DGN63" s="279"/>
      <c r="DGO63" s="279"/>
      <c r="DGP63" s="279"/>
      <c r="DGQ63" s="279"/>
      <c r="DGR63" s="279"/>
      <c r="DGS63" s="279"/>
      <c r="DGT63" s="279"/>
      <c r="DGU63" s="279"/>
      <c r="DGV63" s="279"/>
      <c r="DGW63" s="279"/>
      <c r="DGX63" s="279"/>
      <c r="DGY63" s="279"/>
      <c r="DGZ63" s="279"/>
      <c r="DHA63" s="279"/>
      <c r="DHB63" s="279"/>
      <c r="DHC63" s="279"/>
      <c r="DHD63" s="279"/>
      <c r="DHE63" s="279"/>
      <c r="DHF63" s="279"/>
      <c r="DHG63" s="279"/>
      <c r="DHH63" s="279"/>
      <c r="DHI63" s="279"/>
      <c r="DHJ63" s="279"/>
      <c r="DHK63" s="279"/>
      <c r="DHL63" s="279"/>
      <c r="DHM63" s="279"/>
      <c r="DHN63" s="279"/>
      <c r="DHO63" s="279"/>
      <c r="DHP63" s="279"/>
      <c r="DHQ63" s="279"/>
      <c r="DHR63" s="279"/>
      <c r="DHS63" s="279"/>
      <c r="DHT63" s="279"/>
      <c r="DHU63" s="279"/>
      <c r="DHV63" s="279"/>
      <c r="DHW63" s="279"/>
      <c r="DHX63" s="279"/>
      <c r="DHY63" s="279"/>
      <c r="DHZ63" s="279"/>
      <c r="DIA63" s="279"/>
      <c r="DIB63" s="279"/>
      <c r="DIC63" s="279"/>
      <c r="DID63" s="279"/>
      <c r="DIE63" s="279"/>
      <c r="DIF63" s="279"/>
      <c r="DIG63" s="279"/>
      <c r="DIH63" s="279"/>
      <c r="DII63" s="279"/>
      <c r="DIJ63" s="279"/>
      <c r="DIK63" s="279"/>
      <c r="DIL63" s="279"/>
      <c r="DIM63" s="279"/>
      <c r="DIN63" s="279"/>
      <c r="DIO63" s="279"/>
      <c r="DIP63" s="279"/>
      <c r="DIQ63" s="279"/>
      <c r="DIR63" s="279"/>
      <c r="DIS63" s="279"/>
      <c r="DIT63" s="279"/>
      <c r="DIU63" s="279"/>
      <c r="DIV63" s="279"/>
      <c r="DIW63" s="279"/>
      <c r="DIX63" s="279"/>
      <c r="DIY63" s="279"/>
      <c r="DIZ63" s="279"/>
      <c r="DJA63" s="279"/>
      <c r="DJB63" s="279"/>
      <c r="DJC63" s="279"/>
      <c r="DJD63" s="279"/>
      <c r="DJE63" s="279"/>
      <c r="DJF63" s="279"/>
      <c r="DJG63" s="279"/>
      <c r="DJH63" s="279"/>
      <c r="DJI63" s="279"/>
      <c r="DJJ63" s="279"/>
      <c r="DJK63" s="279"/>
      <c r="DJL63" s="279"/>
      <c r="DJM63" s="279"/>
      <c r="DJN63" s="279"/>
      <c r="DJO63" s="279"/>
      <c r="DJP63" s="279"/>
      <c r="DJQ63" s="279"/>
      <c r="DJR63" s="279"/>
      <c r="DJS63" s="279"/>
      <c r="DJT63" s="279"/>
      <c r="DJU63" s="279"/>
      <c r="DJV63" s="279"/>
      <c r="DJW63" s="279"/>
      <c r="DJX63" s="279"/>
      <c r="DJY63" s="279"/>
      <c r="DJZ63" s="279"/>
      <c r="DKA63" s="279"/>
      <c r="DKB63" s="279"/>
      <c r="DKC63" s="279"/>
      <c r="DKD63" s="279"/>
      <c r="DKE63" s="279"/>
      <c r="DKF63" s="279"/>
      <c r="DKG63" s="279"/>
      <c r="DKH63" s="279"/>
      <c r="DKI63" s="279"/>
      <c r="DKJ63" s="279"/>
      <c r="DKK63" s="279"/>
      <c r="DKL63" s="279"/>
      <c r="DKM63" s="279"/>
      <c r="DKN63" s="279"/>
      <c r="DKO63" s="279"/>
      <c r="DKP63" s="279"/>
      <c r="DKQ63" s="279"/>
      <c r="DKR63" s="279"/>
      <c r="DKS63" s="279"/>
      <c r="DKT63" s="279"/>
      <c r="DKU63" s="279"/>
      <c r="DKV63" s="279"/>
      <c r="DKW63" s="279"/>
      <c r="DKX63" s="279"/>
      <c r="DKY63" s="279"/>
      <c r="DKZ63" s="279"/>
      <c r="DLA63" s="279"/>
      <c r="DLB63" s="279"/>
      <c r="DLC63" s="279"/>
      <c r="DLD63" s="279"/>
      <c r="DLE63" s="279"/>
      <c r="DLF63" s="279"/>
      <c r="DLG63" s="279"/>
      <c r="DLH63" s="279"/>
      <c r="DLI63" s="279"/>
      <c r="DLJ63" s="279"/>
      <c r="DLK63" s="279"/>
      <c r="DLL63" s="279"/>
      <c r="DLM63" s="279"/>
      <c r="DLN63" s="279"/>
      <c r="DLO63" s="279"/>
      <c r="DLP63" s="279"/>
      <c r="DLQ63" s="279"/>
      <c r="DLR63" s="279"/>
      <c r="DLS63" s="279"/>
      <c r="DLT63" s="279"/>
      <c r="DLU63" s="279"/>
      <c r="DLV63" s="279"/>
      <c r="DLW63" s="279"/>
      <c r="DLX63" s="279"/>
      <c r="DLY63" s="279"/>
      <c r="DLZ63" s="279"/>
      <c r="DMA63" s="279"/>
      <c r="DMB63" s="279"/>
      <c r="DMC63" s="279"/>
      <c r="DMD63" s="279"/>
      <c r="DME63" s="279"/>
      <c r="DMF63" s="279"/>
      <c r="DMG63" s="279"/>
      <c r="DMH63" s="279"/>
      <c r="DMI63" s="279"/>
      <c r="DMJ63" s="279"/>
      <c r="DMK63" s="279"/>
      <c r="DML63" s="279"/>
      <c r="DMM63" s="279"/>
      <c r="DMN63" s="279"/>
      <c r="DMO63" s="279"/>
      <c r="DMP63" s="279"/>
      <c r="DMQ63" s="279"/>
      <c r="DMR63" s="279"/>
      <c r="DMS63" s="279"/>
      <c r="DMT63" s="279"/>
      <c r="DMU63" s="279"/>
      <c r="DMV63" s="279"/>
      <c r="DMW63" s="279"/>
      <c r="DMX63" s="279"/>
      <c r="DMY63" s="279"/>
      <c r="DMZ63" s="279"/>
      <c r="DNA63" s="279"/>
      <c r="DNB63" s="279"/>
      <c r="DNC63" s="279"/>
      <c r="DND63" s="279"/>
      <c r="DNE63" s="279"/>
      <c r="DNF63" s="279"/>
      <c r="DNG63" s="279"/>
      <c r="DNH63" s="279"/>
      <c r="DNI63" s="279"/>
      <c r="DNJ63" s="279"/>
      <c r="DNK63" s="279"/>
      <c r="DNL63" s="279"/>
      <c r="DNM63" s="279"/>
      <c r="DNN63" s="279"/>
      <c r="DNO63" s="279"/>
      <c r="DNP63" s="279"/>
      <c r="DNQ63" s="279"/>
      <c r="DNR63" s="279"/>
      <c r="DNS63" s="279"/>
      <c r="DNT63" s="279"/>
      <c r="DNU63" s="279"/>
      <c r="DNV63" s="279"/>
      <c r="DNW63" s="279"/>
      <c r="DNX63" s="279"/>
      <c r="DNY63" s="279"/>
      <c r="DNZ63" s="279"/>
      <c r="DOA63" s="279"/>
      <c r="DOB63" s="279"/>
      <c r="DOC63" s="279"/>
      <c r="DOD63" s="279"/>
      <c r="DOE63" s="279"/>
      <c r="DOF63" s="279"/>
      <c r="DOG63" s="279"/>
      <c r="DOH63" s="279"/>
      <c r="DOI63" s="279"/>
      <c r="DOJ63" s="279"/>
      <c r="DOK63" s="279"/>
      <c r="DOL63" s="279"/>
      <c r="DOM63" s="279"/>
      <c r="DON63" s="279"/>
      <c r="DOO63" s="279"/>
      <c r="DOP63" s="279"/>
      <c r="DOQ63" s="279"/>
      <c r="DOR63" s="279"/>
      <c r="DOS63" s="279"/>
      <c r="DOT63" s="279"/>
      <c r="DOU63" s="279"/>
      <c r="DOV63" s="279"/>
      <c r="DOW63" s="279"/>
      <c r="DOX63" s="279"/>
      <c r="DOY63" s="279"/>
      <c r="DOZ63" s="279"/>
      <c r="DPA63" s="279"/>
      <c r="DPB63" s="279"/>
      <c r="DPC63" s="279"/>
      <c r="DPD63" s="279"/>
      <c r="DPE63" s="279"/>
      <c r="DPF63" s="279"/>
      <c r="DPG63" s="279"/>
      <c r="DPH63" s="279"/>
      <c r="DPI63" s="279"/>
      <c r="DPJ63" s="279"/>
      <c r="DPK63" s="279"/>
      <c r="DPL63" s="279"/>
      <c r="DPM63" s="279"/>
      <c r="DPN63" s="279"/>
      <c r="DPO63" s="279"/>
      <c r="DPP63" s="279"/>
      <c r="DPQ63" s="279"/>
      <c r="DPR63" s="279"/>
      <c r="DPS63" s="279"/>
      <c r="DPT63" s="279"/>
      <c r="DPU63" s="279"/>
      <c r="DPV63" s="279"/>
      <c r="DPW63" s="279"/>
      <c r="DPX63" s="279"/>
      <c r="DPY63" s="279"/>
      <c r="DPZ63" s="279"/>
      <c r="DQA63" s="279"/>
      <c r="DQB63" s="279"/>
      <c r="DQC63" s="279"/>
      <c r="DQD63" s="279"/>
      <c r="DQE63" s="279"/>
      <c r="DQF63" s="279"/>
      <c r="DQG63" s="279"/>
      <c r="DQH63" s="279"/>
      <c r="DQI63" s="279"/>
      <c r="DQJ63" s="279"/>
      <c r="DQK63" s="279"/>
      <c r="DQL63" s="279"/>
      <c r="DQM63" s="279"/>
      <c r="DQN63" s="279"/>
      <c r="DQO63" s="279"/>
      <c r="DQP63" s="279"/>
      <c r="DQQ63" s="279"/>
      <c r="DQR63" s="279"/>
      <c r="DQS63" s="279"/>
      <c r="DQT63" s="279"/>
      <c r="DQU63" s="279"/>
      <c r="DQV63" s="279"/>
      <c r="DQW63" s="279"/>
      <c r="DQX63" s="279"/>
      <c r="DQY63" s="279"/>
      <c r="DQZ63" s="279"/>
      <c r="DRA63" s="279"/>
      <c r="DRB63" s="279"/>
      <c r="DRC63" s="279"/>
      <c r="DRD63" s="279"/>
      <c r="DRE63" s="279"/>
      <c r="DRF63" s="279"/>
      <c r="DRG63" s="279"/>
      <c r="DRH63" s="279"/>
      <c r="DRI63" s="279"/>
      <c r="DRJ63" s="279"/>
      <c r="DRK63" s="279"/>
      <c r="DRL63" s="279"/>
      <c r="DRM63" s="279"/>
      <c r="DRN63" s="279"/>
      <c r="DRO63" s="279"/>
      <c r="DRP63" s="279"/>
      <c r="DRQ63" s="279"/>
      <c r="DRR63" s="279"/>
      <c r="DRS63" s="279"/>
      <c r="DRT63" s="279"/>
      <c r="DRU63" s="279"/>
      <c r="DRV63" s="279"/>
      <c r="DRW63" s="279"/>
      <c r="DRX63" s="279"/>
      <c r="DRY63" s="279"/>
      <c r="DRZ63" s="279"/>
      <c r="DSA63" s="279"/>
      <c r="DSB63" s="279"/>
      <c r="DSC63" s="279"/>
      <c r="DSD63" s="279"/>
      <c r="DSE63" s="279"/>
      <c r="DSF63" s="279"/>
      <c r="DSG63" s="279"/>
      <c r="DSH63" s="279"/>
      <c r="DSI63" s="279"/>
      <c r="DSJ63" s="279"/>
      <c r="DSK63" s="279"/>
      <c r="DSL63" s="279"/>
      <c r="DSM63" s="279"/>
      <c r="DSN63" s="279"/>
      <c r="DSO63" s="279"/>
      <c r="DSP63" s="279"/>
      <c r="DSQ63" s="279"/>
      <c r="DSR63" s="279"/>
      <c r="DSS63" s="279"/>
      <c r="DST63" s="279"/>
      <c r="DSU63" s="279"/>
      <c r="DSV63" s="279"/>
      <c r="DSW63" s="279"/>
      <c r="DSX63" s="279"/>
      <c r="DSY63" s="279"/>
      <c r="DSZ63" s="279"/>
      <c r="DTA63" s="279"/>
      <c r="DTB63" s="279"/>
      <c r="DTC63" s="279"/>
      <c r="DTD63" s="279"/>
      <c r="DTE63" s="279"/>
      <c r="DTF63" s="279"/>
      <c r="DTG63" s="279"/>
      <c r="DTH63" s="279"/>
      <c r="DTI63" s="279"/>
      <c r="DTJ63" s="279"/>
      <c r="DTK63" s="279"/>
      <c r="DTL63" s="279"/>
      <c r="DTM63" s="279"/>
      <c r="DTN63" s="279"/>
      <c r="DTO63" s="279"/>
      <c r="DTP63" s="279"/>
      <c r="DTQ63" s="279"/>
      <c r="DTR63" s="279"/>
      <c r="DTS63" s="279"/>
      <c r="DTT63" s="279"/>
      <c r="DTU63" s="279"/>
      <c r="DTV63" s="279"/>
      <c r="DTW63" s="279"/>
      <c r="DTX63" s="279"/>
      <c r="DTY63" s="279"/>
      <c r="DTZ63" s="279"/>
      <c r="DUA63" s="279"/>
      <c r="DUB63" s="279"/>
      <c r="DUC63" s="279"/>
      <c r="DUD63" s="279"/>
      <c r="DUE63" s="279"/>
      <c r="DUF63" s="279"/>
      <c r="DUG63" s="279"/>
      <c r="DUH63" s="279"/>
      <c r="DUI63" s="279"/>
      <c r="DUJ63" s="279"/>
      <c r="DUK63" s="279"/>
      <c r="DUL63" s="279"/>
      <c r="DUM63" s="279"/>
      <c r="DUN63" s="279"/>
      <c r="DUO63" s="279"/>
      <c r="DUP63" s="279"/>
      <c r="DUQ63" s="279"/>
      <c r="DUR63" s="279"/>
      <c r="DUS63" s="279"/>
      <c r="DUT63" s="279"/>
      <c r="DUU63" s="279"/>
      <c r="DUV63" s="279"/>
      <c r="DUW63" s="279"/>
      <c r="DUX63" s="279"/>
      <c r="DUY63" s="279"/>
      <c r="DUZ63" s="279"/>
      <c r="DVA63" s="279"/>
      <c r="DVB63" s="279"/>
      <c r="DVC63" s="279"/>
      <c r="DVD63" s="279"/>
      <c r="DVE63" s="279"/>
      <c r="DVF63" s="279"/>
      <c r="DVG63" s="279"/>
      <c r="DVH63" s="279"/>
      <c r="DVI63" s="279"/>
      <c r="DVJ63" s="279"/>
      <c r="DVK63" s="279"/>
      <c r="DVL63" s="279"/>
      <c r="DVM63" s="279"/>
      <c r="DVN63" s="279"/>
      <c r="DVO63" s="279"/>
      <c r="DVP63" s="279"/>
      <c r="DVQ63" s="279"/>
      <c r="DVR63" s="279"/>
      <c r="DVS63" s="279"/>
      <c r="DVT63" s="279"/>
      <c r="DVU63" s="279"/>
      <c r="DVV63" s="279"/>
      <c r="DVW63" s="279"/>
      <c r="DVX63" s="279"/>
      <c r="DVY63" s="279"/>
      <c r="DVZ63" s="279"/>
      <c r="DWA63" s="279"/>
      <c r="DWB63" s="279"/>
      <c r="DWC63" s="279"/>
      <c r="DWD63" s="279"/>
      <c r="DWE63" s="279"/>
      <c r="DWF63" s="279"/>
      <c r="DWG63" s="279"/>
      <c r="DWH63" s="279"/>
      <c r="DWI63" s="279"/>
      <c r="DWJ63" s="279"/>
      <c r="DWK63" s="279"/>
      <c r="DWL63" s="279"/>
      <c r="DWM63" s="279"/>
      <c r="DWN63" s="279"/>
      <c r="DWO63" s="279"/>
      <c r="DWP63" s="279"/>
      <c r="DWQ63" s="279"/>
      <c r="DWR63" s="279"/>
      <c r="DWS63" s="279"/>
      <c r="DWT63" s="279"/>
      <c r="DWU63" s="279"/>
      <c r="DWV63" s="279"/>
      <c r="DWW63" s="279"/>
      <c r="DWX63" s="279"/>
      <c r="DWY63" s="279"/>
      <c r="DWZ63" s="279"/>
      <c r="DXA63" s="279"/>
      <c r="DXB63" s="279"/>
      <c r="DXC63" s="279"/>
      <c r="DXD63" s="279"/>
      <c r="DXE63" s="279"/>
      <c r="DXF63" s="279"/>
      <c r="DXG63" s="279"/>
      <c r="DXH63" s="279"/>
      <c r="DXI63" s="279"/>
      <c r="DXJ63" s="279"/>
      <c r="DXK63" s="279"/>
      <c r="DXL63" s="279"/>
      <c r="DXM63" s="279"/>
      <c r="DXN63" s="279"/>
      <c r="DXO63" s="279"/>
      <c r="DXP63" s="279"/>
      <c r="DXQ63" s="279"/>
      <c r="DXR63" s="279"/>
      <c r="DXS63" s="279"/>
      <c r="DXT63" s="279"/>
      <c r="DXU63" s="279"/>
      <c r="DXV63" s="279"/>
      <c r="DXW63" s="279"/>
      <c r="DXX63" s="279"/>
      <c r="DXY63" s="279"/>
      <c r="DXZ63" s="279"/>
      <c r="DYA63" s="279"/>
      <c r="DYB63" s="279"/>
      <c r="DYC63" s="279"/>
      <c r="DYD63" s="279"/>
      <c r="DYE63" s="279"/>
      <c r="DYF63" s="279"/>
      <c r="DYG63" s="279"/>
      <c r="DYH63" s="279"/>
      <c r="DYI63" s="279"/>
      <c r="DYJ63" s="279"/>
      <c r="DYK63" s="279"/>
      <c r="DYL63" s="279"/>
      <c r="DYM63" s="279"/>
      <c r="DYN63" s="279"/>
      <c r="DYO63" s="279"/>
      <c r="DYP63" s="279"/>
      <c r="DYQ63" s="279"/>
      <c r="DYR63" s="279"/>
      <c r="DYS63" s="279"/>
      <c r="DYT63" s="279"/>
      <c r="DYU63" s="279"/>
      <c r="DYV63" s="279"/>
      <c r="DYW63" s="279"/>
      <c r="DYX63" s="279"/>
      <c r="DYY63" s="279"/>
      <c r="DYZ63" s="279"/>
      <c r="DZA63" s="279"/>
      <c r="DZB63" s="279"/>
      <c r="DZC63" s="279"/>
      <c r="DZD63" s="279"/>
      <c r="DZE63" s="279"/>
      <c r="DZF63" s="279"/>
      <c r="DZG63" s="279"/>
      <c r="DZH63" s="279"/>
      <c r="DZI63" s="279"/>
      <c r="DZJ63" s="279"/>
      <c r="DZK63" s="279"/>
      <c r="DZL63" s="279"/>
      <c r="DZM63" s="279"/>
      <c r="DZN63" s="279"/>
      <c r="DZO63" s="279"/>
      <c r="DZP63" s="279"/>
      <c r="DZQ63" s="279"/>
      <c r="DZR63" s="279"/>
      <c r="DZS63" s="279"/>
      <c r="DZT63" s="279"/>
      <c r="DZU63" s="279"/>
      <c r="DZV63" s="279"/>
      <c r="DZW63" s="279"/>
      <c r="DZX63" s="279"/>
      <c r="DZY63" s="279"/>
      <c r="DZZ63" s="279"/>
      <c r="EAA63" s="279"/>
      <c r="EAB63" s="279"/>
      <c r="EAC63" s="279"/>
      <c r="EAD63" s="279"/>
      <c r="EAE63" s="279"/>
      <c r="EAF63" s="279"/>
      <c r="EAG63" s="279"/>
      <c r="EAH63" s="279"/>
      <c r="EAI63" s="279"/>
      <c r="EAJ63" s="279"/>
      <c r="EAK63" s="279"/>
      <c r="EAL63" s="279"/>
      <c r="EAM63" s="279"/>
      <c r="EAN63" s="279"/>
      <c r="EAO63" s="279"/>
      <c r="EAP63" s="279"/>
      <c r="EAQ63" s="279"/>
      <c r="EAR63" s="279"/>
      <c r="EAS63" s="279"/>
      <c r="EAT63" s="279"/>
      <c r="EAU63" s="279"/>
      <c r="EAV63" s="279"/>
      <c r="EAW63" s="279"/>
      <c r="EAX63" s="279"/>
      <c r="EAY63" s="279"/>
      <c r="EAZ63" s="279"/>
      <c r="EBA63" s="279"/>
      <c r="EBB63" s="279"/>
      <c r="EBC63" s="279"/>
      <c r="EBD63" s="279"/>
      <c r="EBE63" s="279"/>
      <c r="EBF63" s="279"/>
      <c r="EBG63" s="279"/>
      <c r="EBH63" s="279"/>
      <c r="EBI63" s="279"/>
      <c r="EBJ63" s="279"/>
      <c r="EBK63" s="279"/>
      <c r="EBL63" s="279"/>
      <c r="EBM63" s="279"/>
      <c r="EBN63" s="279"/>
      <c r="EBO63" s="279"/>
      <c r="EBP63" s="279"/>
      <c r="EBQ63" s="279"/>
      <c r="EBR63" s="279"/>
      <c r="EBS63" s="279"/>
      <c r="EBT63" s="279"/>
      <c r="EBU63" s="279"/>
      <c r="EBV63" s="279"/>
      <c r="EBW63" s="279"/>
      <c r="EBX63" s="279"/>
      <c r="EBY63" s="279"/>
      <c r="EBZ63" s="279"/>
      <c r="ECA63" s="279"/>
      <c r="ECB63" s="279"/>
      <c r="ECC63" s="279"/>
      <c r="ECD63" s="279"/>
      <c r="ECE63" s="279"/>
      <c r="ECF63" s="279"/>
      <c r="ECG63" s="279"/>
      <c r="ECH63" s="279"/>
      <c r="ECI63" s="279"/>
      <c r="ECJ63" s="279"/>
      <c r="ECK63" s="279"/>
      <c r="ECL63" s="279"/>
      <c r="ECM63" s="279"/>
      <c r="ECN63" s="279"/>
      <c r="ECO63" s="279"/>
      <c r="ECP63" s="279"/>
      <c r="ECQ63" s="279"/>
      <c r="ECR63" s="279"/>
      <c r="ECS63" s="279"/>
      <c r="ECT63" s="279"/>
      <c r="ECU63" s="279"/>
      <c r="ECV63" s="279"/>
      <c r="ECW63" s="279"/>
      <c r="ECX63" s="279"/>
      <c r="ECY63" s="279"/>
      <c r="ECZ63" s="279"/>
      <c r="EDA63" s="279"/>
      <c r="EDB63" s="279"/>
      <c r="EDC63" s="279"/>
      <c r="EDD63" s="279"/>
      <c r="EDE63" s="279"/>
      <c r="EDF63" s="279"/>
      <c r="EDG63" s="279"/>
      <c r="EDH63" s="279"/>
      <c r="EDI63" s="279"/>
      <c r="EDJ63" s="279"/>
      <c r="EDK63" s="279"/>
      <c r="EDL63" s="279"/>
      <c r="EDM63" s="279"/>
      <c r="EDN63" s="279"/>
      <c r="EDO63" s="279"/>
      <c r="EDP63" s="279"/>
      <c r="EDQ63" s="279"/>
      <c r="EDR63" s="279"/>
      <c r="EDS63" s="279"/>
      <c r="EDT63" s="279"/>
      <c r="EDU63" s="279"/>
      <c r="EDV63" s="279"/>
      <c r="EDW63" s="279"/>
      <c r="EDX63" s="279"/>
      <c r="EDY63" s="279"/>
      <c r="EDZ63" s="279"/>
      <c r="EEA63" s="279"/>
      <c r="EEB63" s="279"/>
      <c r="EEC63" s="279"/>
      <c r="EED63" s="279"/>
      <c r="EEE63" s="279"/>
      <c r="EEF63" s="279"/>
      <c r="EEG63" s="279"/>
      <c r="EEH63" s="279"/>
      <c r="EEI63" s="279"/>
      <c r="EEJ63" s="279"/>
      <c r="EEK63" s="279"/>
      <c r="EEL63" s="279"/>
      <c r="EEM63" s="279"/>
      <c r="EEN63" s="279"/>
      <c r="EEO63" s="279"/>
      <c r="EEP63" s="279"/>
      <c r="EEQ63" s="279"/>
      <c r="EER63" s="279"/>
      <c r="EES63" s="279"/>
      <c r="EET63" s="279"/>
      <c r="EEU63" s="279"/>
      <c r="EEV63" s="279"/>
      <c r="EEW63" s="279"/>
      <c r="EEX63" s="279"/>
      <c r="EEY63" s="279"/>
      <c r="EEZ63" s="279"/>
      <c r="EFA63" s="279"/>
      <c r="EFB63" s="279"/>
      <c r="EFC63" s="279"/>
      <c r="EFD63" s="279"/>
      <c r="EFE63" s="279"/>
      <c r="EFF63" s="279"/>
      <c r="EFG63" s="279"/>
      <c r="EFH63" s="279"/>
      <c r="EFI63" s="279"/>
      <c r="EFJ63" s="279"/>
      <c r="EFK63" s="279"/>
      <c r="EFL63" s="279"/>
      <c r="EFM63" s="279"/>
      <c r="EFN63" s="279"/>
      <c r="EFO63" s="279"/>
      <c r="EFP63" s="279"/>
      <c r="EFQ63" s="279"/>
      <c r="EFR63" s="279"/>
      <c r="EFS63" s="279"/>
      <c r="EFT63" s="279"/>
      <c r="EFU63" s="279"/>
      <c r="EFV63" s="279"/>
      <c r="EFW63" s="279"/>
      <c r="EFX63" s="279"/>
      <c r="EFY63" s="279"/>
      <c r="EFZ63" s="279"/>
      <c r="EGA63" s="279"/>
      <c r="EGB63" s="279"/>
      <c r="EGC63" s="279"/>
      <c r="EGD63" s="279"/>
      <c r="EGE63" s="279"/>
      <c r="EGF63" s="279"/>
      <c r="EGG63" s="279"/>
      <c r="EGH63" s="279"/>
      <c r="EGI63" s="279"/>
      <c r="EGJ63" s="279"/>
      <c r="EGK63" s="279"/>
      <c r="EGL63" s="279"/>
      <c r="EGM63" s="279"/>
      <c r="EGN63" s="279"/>
      <c r="EGO63" s="279"/>
      <c r="EGP63" s="279"/>
      <c r="EGQ63" s="279"/>
      <c r="EGR63" s="279"/>
      <c r="EGS63" s="279"/>
      <c r="EGT63" s="279"/>
      <c r="EGU63" s="279"/>
      <c r="EGV63" s="279"/>
      <c r="EGW63" s="279"/>
      <c r="EGX63" s="279"/>
      <c r="EGY63" s="279"/>
      <c r="EGZ63" s="279"/>
      <c r="EHA63" s="279"/>
      <c r="EHB63" s="279"/>
      <c r="EHC63" s="279"/>
      <c r="EHD63" s="279"/>
      <c r="EHE63" s="279"/>
      <c r="EHF63" s="279"/>
      <c r="EHG63" s="279"/>
      <c r="EHH63" s="279"/>
      <c r="EHI63" s="279"/>
      <c r="EHJ63" s="279"/>
      <c r="EHK63" s="279"/>
      <c r="EHL63" s="279"/>
      <c r="EHM63" s="279"/>
      <c r="EHN63" s="279"/>
      <c r="EHO63" s="279"/>
      <c r="EHP63" s="279"/>
      <c r="EHQ63" s="279"/>
      <c r="EHR63" s="279"/>
      <c r="EHS63" s="279"/>
      <c r="EHT63" s="279"/>
      <c r="EHU63" s="279"/>
      <c r="EHV63" s="279"/>
      <c r="EHW63" s="279"/>
      <c r="EHX63" s="279"/>
      <c r="EHY63" s="279"/>
      <c r="EHZ63" s="279"/>
      <c r="EIA63" s="279"/>
      <c r="EIB63" s="279"/>
      <c r="EIC63" s="279"/>
      <c r="EID63" s="279"/>
      <c r="EIE63" s="279"/>
      <c r="EIF63" s="279"/>
      <c r="EIG63" s="279"/>
      <c r="EIH63" s="279"/>
      <c r="EII63" s="279"/>
      <c r="EIJ63" s="279"/>
      <c r="EIK63" s="279"/>
      <c r="EIL63" s="279"/>
      <c r="EIM63" s="279"/>
      <c r="EIN63" s="279"/>
      <c r="EIO63" s="279"/>
      <c r="EIP63" s="279"/>
      <c r="EIQ63" s="279"/>
      <c r="EIR63" s="279"/>
      <c r="EIS63" s="279"/>
      <c r="EIT63" s="279"/>
      <c r="EIU63" s="279"/>
      <c r="EIV63" s="279"/>
      <c r="EIW63" s="279"/>
      <c r="EIX63" s="279"/>
      <c r="EIY63" s="279"/>
      <c r="EIZ63" s="279"/>
      <c r="EJA63" s="279"/>
      <c r="EJB63" s="279"/>
      <c r="EJC63" s="279"/>
      <c r="EJD63" s="279"/>
      <c r="EJE63" s="279"/>
      <c r="EJF63" s="279"/>
      <c r="EJG63" s="279"/>
      <c r="EJH63" s="279"/>
      <c r="EJI63" s="279"/>
      <c r="EJJ63" s="279"/>
      <c r="EJK63" s="279"/>
      <c r="EJL63" s="279"/>
      <c r="EJM63" s="279"/>
      <c r="EJN63" s="279"/>
      <c r="EJO63" s="279"/>
      <c r="EJP63" s="279"/>
      <c r="EJQ63" s="279"/>
      <c r="EJR63" s="279"/>
      <c r="EJS63" s="279"/>
      <c r="EJT63" s="279"/>
      <c r="EJU63" s="279"/>
      <c r="EJV63" s="279"/>
      <c r="EJW63" s="279"/>
      <c r="EJX63" s="279"/>
      <c r="EJY63" s="279"/>
      <c r="EJZ63" s="279"/>
      <c r="EKA63" s="279"/>
      <c r="EKB63" s="279"/>
      <c r="EKC63" s="279"/>
      <c r="EKD63" s="279"/>
      <c r="EKE63" s="279"/>
      <c r="EKF63" s="279"/>
      <c r="EKG63" s="279"/>
      <c r="EKH63" s="279"/>
      <c r="EKI63" s="279"/>
      <c r="EKJ63" s="279"/>
      <c r="EKK63" s="279"/>
      <c r="EKL63" s="279"/>
      <c r="EKM63" s="279"/>
      <c r="EKN63" s="279"/>
      <c r="EKO63" s="279"/>
      <c r="EKP63" s="279"/>
      <c r="EKQ63" s="279"/>
      <c r="EKR63" s="279"/>
      <c r="EKS63" s="279"/>
      <c r="EKT63" s="279"/>
      <c r="EKU63" s="279"/>
      <c r="EKV63" s="279"/>
      <c r="EKW63" s="279"/>
      <c r="EKX63" s="279"/>
      <c r="EKY63" s="279"/>
      <c r="EKZ63" s="279"/>
      <c r="ELA63" s="279"/>
      <c r="ELB63" s="279"/>
      <c r="ELC63" s="279"/>
      <c r="ELD63" s="279"/>
      <c r="ELE63" s="279"/>
      <c r="ELF63" s="279"/>
      <c r="ELG63" s="279"/>
      <c r="ELH63" s="279"/>
      <c r="ELI63" s="279"/>
      <c r="ELJ63" s="279"/>
      <c r="ELK63" s="279"/>
      <c r="ELL63" s="279"/>
      <c r="ELM63" s="279"/>
      <c r="ELN63" s="279"/>
      <c r="ELO63" s="279"/>
      <c r="ELP63" s="279"/>
      <c r="ELQ63" s="279"/>
      <c r="ELR63" s="279"/>
      <c r="ELS63" s="279"/>
      <c r="ELT63" s="279"/>
      <c r="ELU63" s="279"/>
      <c r="ELV63" s="279"/>
      <c r="ELW63" s="279"/>
      <c r="ELX63" s="279"/>
      <c r="ELY63" s="279"/>
      <c r="ELZ63" s="279"/>
      <c r="EMA63" s="279"/>
      <c r="EMB63" s="279"/>
      <c r="EMC63" s="279"/>
      <c r="EMD63" s="279"/>
      <c r="EME63" s="279"/>
      <c r="EMF63" s="279"/>
      <c r="EMG63" s="279"/>
      <c r="EMH63" s="279"/>
      <c r="EMI63" s="279"/>
      <c r="EMJ63" s="279"/>
      <c r="EMK63" s="279"/>
      <c r="EML63" s="279"/>
      <c r="EMM63" s="279"/>
      <c r="EMN63" s="279"/>
      <c r="EMO63" s="279"/>
      <c r="EMP63" s="279"/>
      <c r="EMQ63" s="279"/>
      <c r="EMR63" s="279"/>
      <c r="EMS63" s="279"/>
      <c r="EMT63" s="279"/>
      <c r="EMU63" s="279"/>
      <c r="EMV63" s="279"/>
      <c r="EMW63" s="279"/>
      <c r="EMX63" s="279"/>
      <c r="EMY63" s="279"/>
      <c r="EMZ63" s="279"/>
      <c r="ENA63" s="279"/>
      <c r="ENB63" s="279"/>
      <c r="ENC63" s="279"/>
      <c r="END63" s="279"/>
      <c r="ENE63" s="279"/>
      <c r="ENF63" s="279"/>
      <c r="ENG63" s="279"/>
      <c r="ENH63" s="279"/>
      <c r="ENI63" s="279"/>
      <c r="ENJ63" s="279"/>
      <c r="ENK63" s="279"/>
      <c r="ENL63" s="279"/>
      <c r="ENM63" s="279"/>
      <c r="ENN63" s="279"/>
      <c r="ENO63" s="279"/>
      <c r="ENP63" s="279"/>
      <c r="ENQ63" s="279"/>
      <c r="ENR63" s="279"/>
      <c r="ENS63" s="279"/>
      <c r="ENT63" s="279"/>
      <c r="ENU63" s="279"/>
      <c r="ENV63" s="279"/>
      <c r="ENW63" s="279"/>
      <c r="ENX63" s="279"/>
      <c r="ENY63" s="279"/>
      <c r="ENZ63" s="279"/>
      <c r="EOA63" s="279"/>
      <c r="EOB63" s="279"/>
      <c r="EOC63" s="279"/>
      <c r="EOD63" s="279"/>
      <c r="EOE63" s="279"/>
      <c r="EOF63" s="279"/>
      <c r="EOG63" s="279"/>
      <c r="EOH63" s="279"/>
      <c r="EOI63" s="279"/>
      <c r="EOJ63" s="279"/>
      <c r="EOK63" s="279"/>
      <c r="EOL63" s="279"/>
      <c r="EOM63" s="279"/>
      <c r="EON63" s="279"/>
      <c r="EOO63" s="279"/>
      <c r="EOP63" s="279"/>
      <c r="EOQ63" s="279"/>
      <c r="EOR63" s="279"/>
      <c r="EOS63" s="279"/>
      <c r="EOT63" s="279"/>
      <c r="EOU63" s="279"/>
      <c r="EOV63" s="279"/>
      <c r="EOW63" s="279"/>
      <c r="EOX63" s="279"/>
      <c r="EOY63" s="279"/>
      <c r="EOZ63" s="279"/>
      <c r="EPA63" s="279"/>
      <c r="EPB63" s="279"/>
      <c r="EPC63" s="279"/>
      <c r="EPD63" s="279"/>
      <c r="EPE63" s="279"/>
      <c r="EPF63" s="279"/>
      <c r="EPG63" s="279"/>
      <c r="EPH63" s="279"/>
      <c r="EPI63" s="279"/>
      <c r="EPJ63" s="279"/>
      <c r="EPK63" s="279"/>
      <c r="EPL63" s="279"/>
      <c r="EPM63" s="279"/>
      <c r="EPN63" s="279"/>
      <c r="EPO63" s="279"/>
      <c r="EPP63" s="279"/>
      <c r="EPQ63" s="279"/>
      <c r="EPR63" s="279"/>
      <c r="EPS63" s="279"/>
      <c r="EPT63" s="279"/>
      <c r="EPU63" s="279"/>
      <c r="EPV63" s="279"/>
      <c r="EPW63" s="279"/>
      <c r="EPX63" s="279"/>
      <c r="EPY63" s="279"/>
      <c r="EPZ63" s="279"/>
      <c r="EQA63" s="279"/>
      <c r="EQB63" s="279"/>
      <c r="EQC63" s="279"/>
      <c r="EQD63" s="279"/>
      <c r="EQE63" s="279"/>
      <c r="EQF63" s="279"/>
      <c r="EQG63" s="279"/>
      <c r="EQH63" s="279"/>
      <c r="EQI63" s="279"/>
      <c r="EQJ63" s="279"/>
      <c r="EQK63" s="279"/>
      <c r="EQL63" s="279"/>
      <c r="EQM63" s="279"/>
      <c r="EQN63" s="279"/>
      <c r="EQO63" s="279"/>
      <c r="EQP63" s="279"/>
      <c r="EQQ63" s="279"/>
      <c r="EQR63" s="279"/>
      <c r="EQS63" s="279"/>
      <c r="EQT63" s="279"/>
      <c r="EQU63" s="279"/>
      <c r="EQV63" s="279"/>
      <c r="EQW63" s="279"/>
      <c r="EQX63" s="279"/>
      <c r="EQY63" s="279"/>
      <c r="EQZ63" s="279"/>
      <c r="ERA63" s="279"/>
      <c r="ERB63" s="279"/>
      <c r="ERC63" s="279"/>
      <c r="ERD63" s="279"/>
      <c r="ERE63" s="279"/>
      <c r="ERF63" s="279"/>
      <c r="ERG63" s="279"/>
      <c r="ERH63" s="279"/>
      <c r="ERI63" s="279"/>
      <c r="ERJ63" s="279"/>
      <c r="ERK63" s="279"/>
      <c r="ERL63" s="279"/>
      <c r="ERM63" s="279"/>
      <c r="ERN63" s="279"/>
      <c r="ERO63" s="279"/>
      <c r="ERP63" s="279"/>
      <c r="ERQ63" s="279"/>
      <c r="ERR63" s="279"/>
      <c r="ERS63" s="279"/>
      <c r="ERT63" s="279"/>
      <c r="ERU63" s="279"/>
      <c r="ERV63" s="279"/>
      <c r="ERW63" s="279"/>
      <c r="ERX63" s="279"/>
      <c r="ERY63" s="279"/>
      <c r="ERZ63" s="279"/>
      <c r="ESA63" s="279"/>
      <c r="ESB63" s="279"/>
      <c r="ESC63" s="279"/>
      <c r="ESD63" s="279"/>
      <c r="ESE63" s="279"/>
      <c r="ESF63" s="279"/>
      <c r="ESG63" s="279"/>
      <c r="ESH63" s="279"/>
      <c r="ESI63" s="279"/>
      <c r="ESJ63" s="279"/>
      <c r="ESK63" s="279"/>
      <c r="ESL63" s="279"/>
      <c r="ESM63" s="279"/>
      <c r="ESN63" s="279"/>
      <c r="ESO63" s="279"/>
      <c r="ESP63" s="279"/>
      <c r="ESQ63" s="279"/>
      <c r="ESR63" s="279"/>
      <c r="ESS63" s="279"/>
      <c r="EST63" s="279"/>
      <c r="ESU63" s="279"/>
      <c r="ESV63" s="279"/>
      <c r="ESW63" s="279"/>
      <c r="ESX63" s="279"/>
      <c r="ESY63" s="279"/>
      <c r="ESZ63" s="279"/>
      <c r="ETA63" s="279"/>
      <c r="ETB63" s="279"/>
      <c r="ETC63" s="279"/>
      <c r="ETD63" s="279"/>
      <c r="ETE63" s="279"/>
      <c r="ETF63" s="279"/>
      <c r="ETG63" s="279"/>
      <c r="ETH63" s="279"/>
      <c r="ETI63" s="279"/>
      <c r="ETJ63" s="279"/>
      <c r="ETK63" s="279"/>
      <c r="ETL63" s="279"/>
      <c r="ETM63" s="279"/>
      <c r="ETN63" s="279"/>
      <c r="ETO63" s="279"/>
      <c r="ETP63" s="279"/>
      <c r="ETQ63" s="279"/>
      <c r="ETR63" s="279"/>
      <c r="ETS63" s="279"/>
      <c r="ETT63" s="279"/>
      <c r="ETU63" s="279"/>
      <c r="ETV63" s="279"/>
      <c r="ETW63" s="279"/>
      <c r="ETX63" s="279"/>
      <c r="ETY63" s="279"/>
      <c r="ETZ63" s="279"/>
      <c r="EUA63" s="279"/>
      <c r="EUB63" s="279"/>
      <c r="EUC63" s="279"/>
      <c r="EUD63" s="279"/>
      <c r="EUE63" s="279"/>
      <c r="EUF63" s="279"/>
      <c r="EUG63" s="279"/>
      <c r="EUH63" s="279"/>
      <c r="EUI63" s="279"/>
      <c r="EUJ63" s="279"/>
      <c r="EUK63" s="279"/>
      <c r="EUL63" s="279"/>
      <c r="EUM63" s="279"/>
      <c r="EUN63" s="279"/>
      <c r="EUO63" s="279"/>
      <c r="EUP63" s="279"/>
      <c r="EUQ63" s="279"/>
      <c r="EUR63" s="279"/>
      <c r="EUS63" s="279"/>
      <c r="EUT63" s="279"/>
      <c r="EUU63" s="279"/>
      <c r="EUV63" s="279"/>
      <c r="EUW63" s="279"/>
      <c r="EUX63" s="279"/>
      <c r="EUY63" s="279"/>
      <c r="EUZ63" s="279"/>
      <c r="EVA63" s="279"/>
      <c r="EVB63" s="279"/>
      <c r="EVC63" s="279"/>
      <c r="EVD63" s="279"/>
      <c r="EVE63" s="279"/>
      <c r="EVF63" s="279"/>
      <c r="EVG63" s="279"/>
      <c r="EVH63" s="279"/>
      <c r="EVI63" s="279"/>
      <c r="EVJ63" s="279"/>
      <c r="EVK63" s="279"/>
      <c r="EVL63" s="279"/>
      <c r="EVM63" s="279"/>
      <c r="EVN63" s="279"/>
      <c r="EVO63" s="279"/>
      <c r="EVP63" s="279"/>
      <c r="EVQ63" s="279"/>
      <c r="EVR63" s="279"/>
      <c r="EVS63" s="279"/>
      <c r="EVT63" s="279"/>
      <c r="EVU63" s="279"/>
      <c r="EVV63" s="279"/>
      <c r="EVW63" s="279"/>
      <c r="EVX63" s="279"/>
      <c r="EVY63" s="279"/>
      <c r="EVZ63" s="279"/>
      <c r="EWA63" s="279"/>
      <c r="EWB63" s="279"/>
      <c r="EWC63" s="279"/>
      <c r="EWD63" s="279"/>
      <c r="EWE63" s="279"/>
      <c r="EWF63" s="279"/>
      <c r="EWG63" s="279"/>
      <c r="EWH63" s="279"/>
      <c r="EWI63" s="279"/>
      <c r="EWJ63" s="279"/>
      <c r="EWK63" s="279"/>
      <c r="EWL63" s="279"/>
      <c r="EWM63" s="279"/>
      <c r="EWN63" s="279"/>
      <c r="EWO63" s="279"/>
      <c r="EWP63" s="279"/>
      <c r="EWQ63" s="279"/>
      <c r="EWR63" s="279"/>
      <c r="EWS63" s="279"/>
      <c r="EWT63" s="279"/>
      <c r="EWU63" s="279"/>
      <c r="EWV63" s="279"/>
      <c r="EWW63" s="279"/>
      <c r="EWX63" s="279"/>
      <c r="EWY63" s="279"/>
      <c r="EWZ63" s="279"/>
      <c r="EXA63" s="279"/>
      <c r="EXB63" s="279"/>
      <c r="EXC63" s="279"/>
      <c r="EXD63" s="279"/>
      <c r="EXE63" s="279"/>
      <c r="EXF63" s="279"/>
      <c r="EXG63" s="279"/>
      <c r="EXH63" s="279"/>
      <c r="EXI63" s="279"/>
      <c r="EXJ63" s="279"/>
      <c r="EXK63" s="279"/>
      <c r="EXL63" s="279"/>
      <c r="EXM63" s="279"/>
      <c r="EXN63" s="279"/>
      <c r="EXO63" s="279"/>
      <c r="EXP63" s="279"/>
      <c r="EXQ63" s="279"/>
      <c r="EXR63" s="279"/>
      <c r="EXS63" s="279"/>
      <c r="EXT63" s="279"/>
      <c r="EXU63" s="279"/>
      <c r="EXV63" s="279"/>
      <c r="EXW63" s="279"/>
      <c r="EXX63" s="279"/>
      <c r="EXY63" s="279"/>
      <c r="EXZ63" s="279"/>
      <c r="EYA63" s="279"/>
      <c r="EYB63" s="279"/>
      <c r="EYC63" s="279"/>
      <c r="EYD63" s="279"/>
      <c r="EYE63" s="279"/>
      <c r="EYF63" s="279"/>
      <c r="EYG63" s="279"/>
      <c r="EYH63" s="279"/>
      <c r="EYI63" s="279"/>
      <c r="EYJ63" s="279"/>
      <c r="EYK63" s="279"/>
      <c r="EYL63" s="279"/>
      <c r="EYM63" s="279"/>
      <c r="EYN63" s="279"/>
      <c r="EYO63" s="279"/>
      <c r="EYP63" s="279"/>
      <c r="EYQ63" s="279"/>
      <c r="EYR63" s="279"/>
      <c r="EYS63" s="279"/>
      <c r="EYT63" s="279"/>
      <c r="EYU63" s="279"/>
      <c r="EYV63" s="279"/>
      <c r="EYW63" s="279"/>
      <c r="EYX63" s="279"/>
      <c r="EYY63" s="279"/>
      <c r="EYZ63" s="279"/>
      <c r="EZA63" s="279"/>
      <c r="EZB63" s="279"/>
      <c r="EZC63" s="279"/>
      <c r="EZD63" s="279"/>
      <c r="EZE63" s="279"/>
      <c r="EZF63" s="279"/>
      <c r="EZG63" s="279"/>
      <c r="EZH63" s="279"/>
      <c r="EZI63" s="279"/>
      <c r="EZJ63" s="279"/>
      <c r="EZK63" s="279"/>
      <c r="EZL63" s="279"/>
      <c r="EZM63" s="279"/>
      <c r="EZN63" s="279"/>
      <c r="EZO63" s="279"/>
      <c r="EZP63" s="279"/>
      <c r="EZQ63" s="279"/>
      <c r="EZR63" s="279"/>
      <c r="EZS63" s="279"/>
      <c r="EZT63" s="279"/>
      <c r="EZU63" s="279"/>
      <c r="EZV63" s="279"/>
      <c r="EZW63" s="279"/>
      <c r="EZX63" s="279"/>
      <c r="EZY63" s="279"/>
      <c r="EZZ63" s="279"/>
      <c r="FAA63" s="279"/>
      <c r="FAB63" s="279"/>
      <c r="FAC63" s="279"/>
      <c r="FAD63" s="279"/>
      <c r="FAE63" s="279"/>
      <c r="FAF63" s="279"/>
      <c r="FAG63" s="279"/>
      <c r="FAH63" s="279"/>
      <c r="FAI63" s="279"/>
      <c r="FAJ63" s="279"/>
      <c r="FAK63" s="279"/>
      <c r="FAL63" s="279"/>
      <c r="FAM63" s="279"/>
      <c r="FAN63" s="279"/>
      <c r="FAO63" s="279"/>
      <c r="FAP63" s="279"/>
      <c r="FAQ63" s="279"/>
      <c r="FAR63" s="279"/>
      <c r="FAS63" s="279"/>
      <c r="FAT63" s="279"/>
      <c r="FAU63" s="279"/>
      <c r="FAV63" s="279"/>
      <c r="FAW63" s="279"/>
      <c r="FAX63" s="279"/>
      <c r="FAY63" s="279"/>
      <c r="FAZ63" s="279"/>
      <c r="FBA63" s="279"/>
      <c r="FBB63" s="279"/>
      <c r="FBC63" s="279"/>
      <c r="FBD63" s="279"/>
      <c r="FBE63" s="279"/>
      <c r="FBF63" s="279"/>
      <c r="FBG63" s="279"/>
      <c r="FBH63" s="279"/>
      <c r="FBI63" s="279"/>
      <c r="FBJ63" s="279"/>
      <c r="FBK63" s="279"/>
      <c r="FBL63" s="279"/>
      <c r="FBM63" s="279"/>
      <c r="FBN63" s="279"/>
      <c r="FBO63" s="279"/>
      <c r="FBP63" s="279"/>
      <c r="FBQ63" s="279"/>
      <c r="FBR63" s="279"/>
      <c r="FBS63" s="279"/>
      <c r="FBT63" s="279"/>
      <c r="FBU63" s="279"/>
      <c r="FBV63" s="279"/>
      <c r="FBW63" s="279"/>
      <c r="FBX63" s="279"/>
      <c r="FBY63" s="279"/>
      <c r="FBZ63" s="279"/>
      <c r="FCA63" s="279"/>
      <c r="FCB63" s="279"/>
      <c r="FCC63" s="279"/>
      <c r="FCD63" s="279"/>
      <c r="FCE63" s="279"/>
      <c r="FCF63" s="279"/>
      <c r="FCG63" s="279"/>
      <c r="FCH63" s="279"/>
      <c r="FCI63" s="279"/>
      <c r="FCJ63" s="279"/>
      <c r="FCK63" s="279"/>
      <c r="FCL63" s="279"/>
      <c r="FCM63" s="279"/>
      <c r="FCN63" s="279"/>
      <c r="FCO63" s="279"/>
      <c r="FCP63" s="279"/>
      <c r="FCQ63" s="279"/>
      <c r="FCR63" s="279"/>
      <c r="FCS63" s="279"/>
      <c r="FCT63" s="279"/>
      <c r="FCU63" s="279"/>
      <c r="FCV63" s="279"/>
      <c r="FCW63" s="279"/>
      <c r="FCX63" s="279"/>
      <c r="FCY63" s="279"/>
      <c r="FCZ63" s="279"/>
      <c r="FDA63" s="279"/>
      <c r="FDB63" s="279"/>
      <c r="FDC63" s="279"/>
      <c r="FDD63" s="279"/>
      <c r="FDE63" s="279"/>
      <c r="FDF63" s="279"/>
      <c r="FDG63" s="279"/>
      <c r="FDH63" s="279"/>
      <c r="FDI63" s="279"/>
      <c r="FDJ63" s="279"/>
      <c r="FDK63" s="279"/>
      <c r="FDL63" s="279"/>
      <c r="FDM63" s="279"/>
      <c r="FDN63" s="279"/>
      <c r="FDO63" s="279"/>
      <c r="FDP63" s="279"/>
      <c r="FDQ63" s="279"/>
      <c r="FDR63" s="279"/>
      <c r="FDS63" s="279"/>
      <c r="FDT63" s="279"/>
      <c r="FDU63" s="279"/>
      <c r="FDV63" s="279"/>
      <c r="FDW63" s="279"/>
      <c r="FDX63" s="279"/>
      <c r="FDY63" s="279"/>
      <c r="FDZ63" s="279"/>
      <c r="FEA63" s="279"/>
      <c r="FEB63" s="279"/>
      <c r="FEC63" s="279"/>
      <c r="FED63" s="279"/>
      <c r="FEE63" s="279"/>
      <c r="FEF63" s="279"/>
      <c r="FEG63" s="279"/>
      <c r="FEH63" s="279"/>
      <c r="FEI63" s="279"/>
      <c r="FEJ63" s="279"/>
      <c r="FEK63" s="279"/>
      <c r="FEL63" s="279"/>
      <c r="FEM63" s="279"/>
      <c r="FEN63" s="279"/>
      <c r="FEO63" s="279"/>
      <c r="FEP63" s="279"/>
      <c r="FEQ63" s="279"/>
      <c r="FER63" s="279"/>
      <c r="FES63" s="279"/>
      <c r="FET63" s="279"/>
      <c r="FEU63" s="279"/>
      <c r="FEV63" s="279"/>
      <c r="FEW63" s="279"/>
      <c r="FEX63" s="279"/>
      <c r="FEY63" s="279"/>
      <c r="FEZ63" s="279"/>
      <c r="FFA63" s="279"/>
      <c r="FFB63" s="279"/>
      <c r="FFC63" s="279"/>
      <c r="FFD63" s="279"/>
      <c r="FFE63" s="279"/>
      <c r="FFF63" s="279"/>
      <c r="FFG63" s="279"/>
      <c r="FFH63" s="279"/>
      <c r="FFI63" s="279"/>
      <c r="FFJ63" s="279"/>
      <c r="FFK63" s="279"/>
      <c r="FFL63" s="279"/>
      <c r="FFM63" s="279"/>
      <c r="FFN63" s="279"/>
      <c r="FFO63" s="279"/>
      <c r="FFP63" s="279"/>
      <c r="FFQ63" s="279"/>
      <c r="FFR63" s="279"/>
      <c r="FFS63" s="279"/>
      <c r="FFT63" s="279"/>
      <c r="FFU63" s="279"/>
      <c r="FFV63" s="279"/>
      <c r="FFW63" s="279"/>
      <c r="FFX63" s="279"/>
      <c r="FFY63" s="279"/>
      <c r="FFZ63" s="279"/>
      <c r="FGA63" s="279"/>
      <c r="FGB63" s="279"/>
      <c r="FGC63" s="279"/>
      <c r="FGD63" s="279"/>
      <c r="FGE63" s="279"/>
      <c r="FGF63" s="279"/>
      <c r="FGG63" s="279"/>
      <c r="FGH63" s="279"/>
      <c r="FGI63" s="279"/>
      <c r="FGJ63" s="279"/>
      <c r="FGK63" s="279"/>
      <c r="FGL63" s="279"/>
      <c r="FGM63" s="279"/>
      <c r="FGN63" s="279"/>
      <c r="FGO63" s="279"/>
      <c r="FGP63" s="279"/>
      <c r="FGQ63" s="279"/>
      <c r="FGR63" s="279"/>
      <c r="FGS63" s="279"/>
      <c r="FGT63" s="279"/>
      <c r="FGU63" s="279"/>
      <c r="FGV63" s="279"/>
      <c r="FGW63" s="279"/>
      <c r="FGX63" s="279"/>
      <c r="FGY63" s="279"/>
      <c r="FGZ63" s="279"/>
      <c r="FHA63" s="279"/>
      <c r="FHB63" s="279"/>
      <c r="FHC63" s="279"/>
      <c r="FHD63" s="279"/>
      <c r="FHE63" s="279"/>
      <c r="FHF63" s="279"/>
      <c r="FHG63" s="279"/>
      <c r="FHH63" s="279"/>
      <c r="FHI63" s="279"/>
      <c r="FHJ63" s="279"/>
      <c r="FHK63" s="279"/>
      <c r="FHL63" s="279"/>
      <c r="FHM63" s="279"/>
      <c r="FHN63" s="279"/>
      <c r="FHO63" s="279"/>
      <c r="FHP63" s="279"/>
      <c r="FHQ63" s="279"/>
      <c r="FHR63" s="279"/>
      <c r="FHS63" s="279"/>
      <c r="FHT63" s="279"/>
      <c r="FHU63" s="279"/>
      <c r="FHV63" s="279"/>
      <c r="FHW63" s="279"/>
      <c r="FHX63" s="279"/>
      <c r="FHY63" s="279"/>
      <c r="FHZ63" s="279"/>
      <c r="FIA63" s="279"/>
      <c r="FIB63" s="279"/>
      <c r="FIC63" s="279"/>
      <c r="FID63" s="279"/>
      <c r="FIE63" s="279"/>
      <c r="FIF63" s="279"/>
      <c r="FIG63" s="279"/>
      <c r="FIH63" s="279"/>
      <c r="FII63" s="279"/>
      <c r="FIJ63" s="279"/>
      <c r="FIK63" s="279"/>
      <c r="FIL63" s="279"/>
      <c r="FIM63" s="279"/>
      <c r="FIN63" s="279"/>
      <c r="FIO63" s="279"/>
      <c r="FIP63" s="279"/>
      <c r="FIQ63" s="279"/>
      <c r="FIR63" s="279"/>
      <c r="FIS63" s="279"/>
      <c r="FIT63" s="279"/>
      <c r="FIU63" s="279"/>
      <c r="FIV63" s="279"/>
      <c r="FIW63" s="279"/>
      <c r="FIX63" s="279"/>
      <c r="FIY63" s="279"/>
      <c r="FIZ63" s="279"/>
      <c r="FJA63" s="279"/>
      <c r="FJB63" s="279"/>
      <c r="FJC63" s="279"/>
      <c r="FJD63" s="279"/>
      <c r="FJE63" s="279"/>
      <c r="FJF63" s="279"/>
      <c r="FJG63" s="279"/>
      <c r="FJH63" s="279"/>
      <c r="FJI63" s="279"/>
      <c r="FJJ63" s="279"/>
      <c r="FJK63" s="279"/>
      <c r="FJL63" s="279"/>
      <c r="FJM63" s="279"/>
      <c r="FJN63" s="279"/>
      <c r="FJO63" s="279"/>
      <c r="FJP63" s="279"/>
      <c r="FJQ63" s="279"/>
      <c r="FJR63" s="279"/>
      <c r="FJS63" s="279"/>
      <c r="FJT63" s="279"/>
      <c r="FJU63" s="279"/>
      <c r="FJV63" s="279"/>
      <c r="FJW63" s="279"/>
      <c r="FJX63" s="279"/>
      <c r="FJY63" s="279"/>
      <c r="FJZ63" s="279"/>
      <c r="FKA63" s="279"/>
      <c r="FKB63" s="279"/>
      <c r="FKC63" s="279"/>
      <c r="FKD63" s="279"/>
      <c r="FKE63" s="279"/>
      <c r="FKF63" s="279"/>
      <c r="FKG63" s="279"/>
      <c r="FKH63" s="279"/>
      <c r="FKI63" s="279"/>
      <c r="FKJ63" s="279"/>
      <c r="FKK63" s="279"/>
      <c r="FKL63" s="279"/>
      <c r="FKM63" s="279"/>
      <c r="FKN63" s="279"/>
      <c r="FKO63" s="279"/>
      <c r="FKP63" s="279"/>
      <c r="FKQ63" s="279"/>
      <c r="FKR63" s="279"/>
      <c r="FKS63" s="279"/>
      <c r="FKT63" s="279"/>
      <c r="FKU63" s="279"/>
      <c r="FKV63" s="279"/>
      <c r="FKW63" s="279"/>
      <c r="FKX63" s="279"/>
      <c r="FKY63" s="279"/>
      <c r="FKZ63" s="279"/>
      <c r="FLA63" s="279"/>
      <c r="FLB63" s="279"/>
      <c r="FLC63" s="279"/>
      <c r="FLD63" s="279"/>
      <c r="FLE63" s="279"/>
      <c r="FLF63" s="279"/>
      <c r="FLG63" s="279"/>
      <c r="FLH63" s="279"/>
      <c r="FLI63" s="279"/>
      <c r="FLJ63" s="279"/>
      <c r="FLK63" s="279"/>
      <c r="FLL63" s="279"/>
      <c r="FLM63" s="279"/>
      <c r="FLN63" s="279"/>
      <c r="FLO63" s="279"/>
      <c r="FLP63" s="279"/>
      <c r="FLQ63" s="279"/>
      <c r="FLR63" s="279"/>
      <c r="FLS63" s="279"/>
      <c r="FLT63" s="279"/>
      <c r="FLU63" s="279"/>
      <c r="FLV63" s="279"/>
      <c r="FLW63" s="279"/>
      <c r="FLX63" s="279"/>
      <c r="FLY63" s="279"/>
      <c r="FLZ63" s="279"/>
      <c r="FMA63" s="279"/>
      <c r="FMB63" s="279"/>
      <c r="FMC63" s="279"/>
      <c r="FMD63" s="279"/>
      <c r="FME63" s="279"/>
      <c r="FMF63" s="279"/>
      <c r="FMG63" s="279"/>
      <c r="FMH63" s="279"/>
      <c r="FMI63" s="279"/>
      <c r="FMJ63" s="279"/>
      <c r="FMK63" s="279"/>
      <c r="FML63" s="279"/>
      <c r="FMM63" s="279"/>
      <c r="FMN63" s="279"/>
      <c r="FMO63" s="279"/>
      <c r="FMP63" s="279"/>
      <c r="FMQ63" s="279"/>
      <c r="FMR63" s="279"/>
      <c r="FMS63" s="279"/>
      <c r="FMT63" s="279"/>
      <c r="FMU63" s="279"/>
      <c r="FMV63" s="279"/>
      <c r="FMW63" s="279"/>
      <c r="FMX63" s="279"/>
      <c r="FMY63" s="279"/>
      <c r="FMZ63" s="279"/>
      <c r="FNA63" s="279"/>
      <c r="FNB63" s="279"/>
      <c r="FNC63" s="279"/>
      <c r="FND63" s="279"/>
      <c r="FNE63" s="279"/>
      <c r="FNF63" s="279"/>
      <c r="FNG63" s="279"/>
      <c r="FNH63" s="279"/>
      <c r="FNI63" s="279"/>
      <c r="FNJ63" s="279"/>
      <c r="FNK63" s="279"/>
      <c r="FNL63" s="279"/>
      <c r="FNM63" s="279"/>
      <c r="FNN63" s="279"/>
      <c r="FNO63" s="279"/>
      <c r="FNP63" s="279"/>
      <c r="FNQ63" s="279"/>
      <c r="FNR63" s="279"/>
      <c r="FNS63" s="279"/>
      <c r="FNT63" s="279"/>
      <c r="FNU63" s="279"/>
      <c r="FNV63" s="279"/>
      <c r="FNW63" s="279"/>
      <c r="FNX63" s="279"/>
      <c r="FNY63" s="279"/>
      <c r="FNZ63" s="279"/>
      <c r="FOA63" s="279"/>
      <c r="FOB63" s="279"/>
      <c r="FOC63" s="279"/>
      <c r="FOD63" s="279"/>
      <c r="FOE63" s="279"/>
      <c r="FOF63" s="279"/>
      <c r="FOG63" s="279"/>
      <c r="FOH63" s="279"/>
      <c r="FOI63" s="279"/>
      <c r="FOJ63" s="279"/>
      <c r="FOK63" s="279"/>
      <c r="FOL63" s="279"/>
      <c r="FOM63" s="279"/>
      <c r="FON63" s="279"/>
      <c r="FOO63" s="279"/>
      <c r="FOP63" s="279"/>
      <c r="FOQ63" s="279"/>
      <c r="FOR63" s="279"/>
      <c r="FOS63" s="279"/>
      <c r="FOT63" s="279"/>
      <c r="FOU63" s="279"/>
      <c r="FOV63" s="279"/>
      <c r="FOW63" s="279"/>
      <c r="FOX63" s="279"/>
      <c r="FOY63" s="279"/>
      <c r="FOZ63" s="279"/>
      <c r="FPA63" s="279"/>
      <c r="FPB63" s="279"/>
      <c r="FPC63" s="279"/>
      <c r="FPD63" s="279"/>
      <c r="FPE63" s="279"/>
      <c r="FPF63" s="279"/>
      <c r="FPG63" s="279"/>
      <c r="FPH63" s="279"/>
      <c r="FPI63" s="279"/>
      <c r="FPJ63" s="279"/>
      <c r="FPK63" s="279"/>
      <c r="FPL63" s="279"/>
      <c r="FPM63" s="279"/>
      <c r="FPN63" s="279"/>
      <c r="FPO63" s="279"/>
      <c r="FPP63" s="279"/>
      <c r="FPQ63" s="279"/>
      <c r="FPR63" s="279"/>
      <c r="FPS63" s="279"/>
      <c r="FPT63" s="279"/>
      <c r="FPU63" s="279"/>
      <c r="FPV63" s="279"/>
      <c r="FPW63" s="279"/>
      <c r="FPX63" s="279"/>
      <c r="FPY63" s="279"/>
      <c r="FPZ63" s="279"/>
      <c r="FQA63" s="279"/>
      <c r="FQB63" s="279"/>
      <c r="FQC63" s="279"/>
      <c r="FQD63" s="279"/>
      <c r="FQE63" s="279"/>
      <c r="FQF63" s="279"/>
      <c r="FQG63" s="279"/>
      <c r="FQH63" s="279"/>
      <c r="FQI63" s="279"/>
      <c r="FQJ63" s="279"/>
      <c r="FQK63" s="279"/>
      <c r="FQL63" s="279"/>
      <c r="FQM63" s="279"/>
      <c r="FQN63" s="279"/>
      <c r="FQO63" s="279"/>
      <c r="FQP63" s="279"/>
      <c r="FQQ63" s="279"/>
      <c r="FQR63" s="279"/>
      <c r="FQS63" s="279"/>
      <c r="FQT63" s="279"/>
      <c r="FQU63" s="279"/>
      <c r="FQV63" s="279"/>
      <c r="FQW63" s="279"/>
      <c r="FQX63" s="279"/>
      <c r="FQY63" s="279"/>
      <c r="FQZ63" s="279"/>
      <c r="FRA63" s="279"/>
      <c r="FRB63" s="279"/>
      <c r="FRC63" s="279"/>
      <c r="FRD63" s="279"/>
      <c r="FRE63" s="279"/>
      <c r="FRF63" s="279"/>
      <c r="FRG63" s="279"/>
      <c r="FRH63" s="279"/>
      <c r="FRI63" s="279"/>
      <c r="FRJ63" s="279"/>
      <c r="FRK63" s="279"/>
      <c r="FRL63" s="279"/>
      <c r="FRM63" s="279"/>
      <c r="FRN63" s="279"/>
      <c r="FRO63" s="279"/>
      <c r="FRP63" s="279"/>
      <c r="FRQ63" s="279"/>
      <c r="FRR63" s="279"/>
      <c r="FRS63" s="279"/>
      <c r="FRT63" s="279"/>
      <c r="FRU63" s="279"/>
      <c r="FRV63" s="279"/>
      <c r="FRW63" s="279"/>
      <c r="FRX63" s="279"/>
      <c r="FRY63" s="279"/>
      <c r="FRZ63" s="279"/>
      <c r="FSA63" s="279"/>
      <c r="FSB63" s="279"/>
      <c r="FSC63" s="279"/>
      <c r="FSD63" s="279"/>
      <c r="FSE63" s="279"/>
      <c r="FSF63" s="279"/>
      <c r="FSG63" s="279"/>
      <c r="FSH63" s="279"/>
      <c r="FSI63" s="279"/>
      <c r="FSJ63" s="279"/>
      <c r="FSK63" s="279"/>
      <c r="FSL63" s="279"/>
      <c r="FSM63" s="279"/>
      <c r="FSN63" s="279"/>
      <c r="FSO63" s="279"/>
      <c r="FSP63" s="279"/>
      <c r="FSQ63" s="279"/>
      <c r="FSR63" s="279"/>
      <c r="FSS63" s="279"/>
      <c r="FST63" s="279"/>
      <c r="FSU63" s="279"/>
      <c r="FSV63" s="279"/>
      <c r="FSW63" s="279"/>
      <c r="FSX63" s="279"/>
      <c r="FSY63" s="279"/>
      <c r="FSZ63" s="279"/>
      <c r="FTA63" s="279"/>
      <c r="FTB63" s="279"/>
      <c r="FTC63" s="279"/>
      <c r="FTD63" s="279"/>
      <c r="FTE63" s="279"/>
      <c r="FTF63" s="279"/>
      <c r="FTG63" s="279"/>
      <c r="FTH63" s="279"/>
      <c r="FTI63" s="279"/>
      <c r="FTJ63" s="279"/>
      <c r="FTK63" s="279"/>
      <c r="FTL63" s="279"/>
      <c r="FTM63" s="279"/>
      <c r="FTN63" s="279"/>
      <c r="FTO63" s="279"/>
      <c r="FTP63" s="279"/>
      <c r="FTQ63" s="279"/>
      <c r="FTR63" s="279"/>
      <c r="FTS63" s="279"/>
      <c r="FTT63" s="279"/>
      <c r="FTU63" s="279"/>
      <c r="FTV63" s="279"/>
      <c r="FTW63" s="279"/>
      <c r="FTX63" s="279"/>
      <c r="FTY63" s="279"/>
      <c r="FTZ63" s="279"/>
      <c r="FUA63" s="279"/>
      <c r="FUB63" s="279"/>
      <c r="FUC63" s="279"/>
      <c r="FUD63" s="279"/>
      <c r="FUE63" s="279"/>
      <c r="FUF63" s="279"/>
      <c r="FUG63" s="279"/>
      <c r="FUH63" s="279"/>
      <c r="FUI63" s="279"/>
      <c r="FUJ63" s="279"/>
      <c r="FUK63" s="279"/>
      <c r="FUL63" s="279"/>
      <c r="FUM63" s="279"/>
      <c r="FUN63" s="279"/>
      <c r="FUO63" s="279"/>
      <c r="FUP63" s="279"/>
      <c r="FUQ63" s="279"/>
      <c r="FUR63" s="279"/>
      <c r="FUS63" s="279"/>
      <c r="FUT63" s="279"/>
      <c r="FUU63" s="279"/>
      <c r="FUV63" s="279"/>
      <c r="FUW63" s="279"/>
      <c r="FUX63" s="279"/>
      <c r="FUY63" s="279"/>
      <c r="FUZ63" s="279"/>
      <c r="FVA63" s="279"/>
      <c r="FVB63" s="279"/>
      <c r="FVC63" s="279"/>
      <c r="FVD63" s="279"/>
      <c r="FVE63" s="279"/>
      <c r="FVF63" s="279"/>
      <c r="FVG63" s="279"/>
      <c r="FVH63" s="279"/>
      <c r="FVI63" s="279"/>
      <c r="FVJ63" s="279"/>
      <c r="FVK63" s="279"/>
      <c r="FVL63" s="279"/>
      <c r="FVM63" s="279"/>
      <c r="FVN63" s="279"/>
      <c r="FVO63" s="279"/>
      <c r="FVP63" s="279"/>
      <c r="FVQ63" s="279"/>
      <c r="FVR63" s="279"/>
      <c r="FVS63" s="279"/>
      <c r="FVT63" s="279"/>
      <c r="FVU63" s="279"/>
      <c r="FVV63" s="279"/>
      <c r="FVW63" s="279"/>
      <c r="FVX63" s="279"/>
      <c r="FVY63" s="279"/>
      <c r="FVZ63" s="279"/>
      <c r="FWA63" s="279"/>
      <c r="FWB63" s="279"/>
      <c r="FWC63" s="279"/>
      <c r="FWD63" s="279"/>
      <c r="FWE63" s="279"/>
      <c r="FWF63" s="279"/>
      <c r="FWG63" s="279"/>
      <c r="FWH63" s="279"/>
      <c r="FWI63" s="279"/>
      <c r="FWJ63" s="279"/>
      <c r="FWK63" s="279"/>
      <c r="FWL63" s="279"/>
      <c r="FWM63" s="279"/>
      <c r="FWN63" s="279"/>
      <c r="FWO63" s="279"/>
      <c r="FWP63" s="279"/>
      <c r="FWQ63" s="279"/>
      <c r="FWR63" s="279"/>
      <c r="FWS63" s="279"/>
      <c r="FWT63" s="279"/>
      <c r="FWU63" s="279"/>
      <c r="FWV63" s="279"/>
      <c r="FWW63" s="279"/>
      <c r="FWX63" s="279"/>
      <c r="FWY63" s="279"/>
      <c r="FWZ63" s="279"/>
      <c r="FXA63" s="279"/>
      <c r="FXB63" s="279"/>
      <c r="FXC63" s="279"/>
      <c r="FXD63" s="279"/>
      <c r="FXE63" s="279"/>
      <c r="FXF63" s="279"/>
      <c r="FXG63" s="279"/>
      <c r="FXH63" s="279"/>
      <c r="FXI63" s="279"/>
      <c r="FXJ63" s="279"/>
      <c r="FXK63" s="279"/>
      <c r="FXL63" s="279"/>
      <c r="FXM63" s="279"/>
      <c r="FXN63" s="279"/>
      <c r="FXO63" s="279"/>
      <c r="FXP63" s="279"/>
      <c r="FXQ63" s="279"/>
      <c r="FXR63" s="279"/>
      <c r="FXS63" s="279"/>
      <c r="FXT63" s="279"/>
      <c r="FXU63" s="279"/>
      <c r="FXV63" s="279"/>
      <c r="FXW63" s="279"/>
      <c r="FXX63" s="279"/>
      <c r="FXY63" s="279"/>
      <c r="FXZ63" s="279"/>
      <c r="FYA63" s="279"/>
      <c r="FYB63" s="279"/>
      <c r="FYC63" s="279"/>
      <c r="FYD63" s="279"/>
      <c r="FYE63" s="279"/>
      <c r="FYF63" s="279"/>
      <c r="FYG63" s="279"/>
      <c r="FYH63" s="279"/>
      <c r="FYI63" s="279"/>
      <c r="FYJ63" s="279"/>
      <c r="FYK63" s="279"/>
      <c r="FYL63" s="279"/>
      <c r="FYM63" s="279"/>
      <c r="FYN63" s="279"/>
      <c r="FYO63" s="279"/>
      <c r="FYP63" s="279"/>
      <c r="FYQ63" s="279"/>
      <c r="FYR63" s="279"/>
      <c r="FYS63" s="279"/>
      <c r="FYT63" s="279"/>
      <c r="FYU63" s="279"/>
      <c r="FYV63" s="279"/>
      <c r="FYW63" s="279"/>
      <c r="FYX63" s="279"/>
      <c r="FYY63" s="279"/>
      <c r="FYZ63" s="279"/>
      <c r="FZA63" s="279"/>
      <c r="FZB63" s="279"/>
      <c r="FZC63" s="279"/>
      <c r="FZD63" s="279"/>
      <c r="FZE63" s="279"/>
      <c r="FZF63" s="279"/>
      <c r="FZG63" s="279"/>
      <c r="FZH63" s="279"/>
      <c r="FZI63" s="279"/>
      <c r="FZJ63" s="279"/>
      <c r="FZK63" s="279"/>
      <c r="FZL63" s="279"/>
      <c r="FZM63" s="279"/>
      <c r="FZN63" s="279"/>
      <c r="FZO63" s="279"/>
      <c r="FZP63" s="279"/>
      <c r="FZQ63" s="279"/>
      <c r="FZR63" s="279"/>
      <c r="FZS63" s="279"/>
      <c r="FZT63" s="279"/>
      <c r="FZU63" s="279"/>
      <c r="FZV63" s="279"/>
      <c r="FZW63" s="279"/>
      <c r="FZX63" s="279"/>
      <c r="FZY63" s="279"/>
      <c r="FZZ63" s="279"/>
      <c r="GAA63" s="279"/>
      <c r="GAB63" s="279"/>
      <c r="GAC63" s="279"/>
      <c r="GAD63" s="279"/>
      <c r="GAE63" s="279"/>
      <c r="GAF63" s="279"/>
      <c r="GAG63" s="279"/>
      <c r="GAH63" s="279"/>
      <c r="GAI63" s="279"/>
      <c r="GAJ63" s="279"/>
      <c r="GAK63" s="279"/>
      <c r="GAL63" s="279"/>
      <c r="GAM63" s="279"/>
      <c r="GAN63" s="279"/>
      <c r="GAO63" s="279"/>
      <c r="GAP63" s="279"/>
      <c r="GAQ63" s="279"/>
      <c r="GAR63" s="279"/>
      <c r="GAS63" s="279"/>
      <c r="GAT63" s="279"/>
      <c r="GAU63" s="279"/>
      <c r="GAV63" s="279"/>
      <c r="GAW63" s="279"/>
      <c r="GAX63" s="279"/>
      <c r="GAY63" s="279"/>
      <c r="GAZ63" s="279"/>
      <c r="GBA63" s="279"/>
      <c r="GBB63" s="279"/>
      <c r="GBC63" s="279"/>
      <c r="GBD63" s="279"/>
      <c r="GBE63" s="279"/>
      <c r="GBF63" s="279"/>
      <c r="GBG63" s="279"/>
      <c r="GBH63" s="279"/>
      <c r="GBI63" s="279"/>
      <c r="GBJ63" s="279"/>
      <c r="GBK63" s="279"/>
      <c r="GBL63" s="279"/>
      <c r="GBM63" s="279"/>
      <c r="GBN63" s="279"/>
      <c r="GBO63" s="279"/>
      <c r="GBP63" s="279"/>
      <c r="GBQ63" s="279"/>
      <c r="GBR63" s="279"/>
      <c r="GBS63" s="279"/>
      <c r="GBT63" s="279"/>
      <c r="GBU63" s="279"/>
      <c r="GBV63" s="279"/>
      <c r="GBW63" s="279"/>
      <c r="GBX63" s="279"/>
      <c r="GBY63" s="279"/>
      <c r="GBZ63" s="279"/>
      <c r="GCA63" s="279"/>
      <c r="GCB63" s="279"/>
      <c r="GCC63" s="279"/>
      <c r="GCD63" s="279"/>
      <c r="GCE63" s="279"/>
      <c r="GCF63" s="279"/>
      <c r="GCG63" s="279"/>
      <c r="GCH63" s="279"/>
      <c r="GCI63" s="279"/>
      <c r="GCJ63" s="279"/>
      <c r="GCK63" s="279"/>
      <c r="GCL63" s="279"/>
      <c r="GCM63" s="279"/>
      <c r="GCN63" s="279"/>
      <c r="GCO63" s="279"/>
      <c r="GCP63" s="279"/>
      <c r="GCQ63" s="279"/>
      <c r="GCR63" s="279"/>
      <c r="GCS63" s="279"/>
      <c r="GCT63" s="279"/>
      <c r="GCU63" s="279"/>
      <c r="GCV63" s="279"/>
      <c r="GCW63" s="279"/>
      <c r="GCX63" s="279"/>
      <c r="GCY63" s="279"/>
      <c r="GCZ63" s="279"/>
      <c r="GDA63" s="279"/>
      <c r="GDB63" s="279"/>
      <c r="GDC63" s="279"/>
      <c r="GDD63" s="279"/>
      <c r="GDE63" s="279"/>
      <c r="GDF63" s="279"/>
      <c r="GDG63" s="279"/>
      <c r="GDH63" s="279"/>
      <c r="GDI63" s="279"/>
      <c r="GDJ63" s="279"/>
      <c r="GDK63" s="279"/>
      <c r="GDL63" s="279"/>
      <c r="GDM63" s="279"/>
      <c r="GDN63" s="279"/>
      <c r="GDO63" s="279"/>
      <c r="GDP63" s="279"/>
      <c r="GDQ63" s="279"/>
      <c r="GDR63" s="279"/>
      <c r="GDS63" s="279"/>
      <c r="GDT63" s="279"/>
      <c r="GDU63" s="279"/>
      <c r="GDV63" s="279"/>
      <c r="GDW63" s="279"/>
      <c r="GDX63" s="279"/>
      <c r="GDY63" s="279"/>
      <c r="GDZ63" s="279"/>
      <c r="GEA63" s="279"/>
      <c r="GEB63" s="279"/>
      <c r="GEC63" s="279"/>
      <c r="GED63" s="279"/>
      <c r="GEE63" s="279"/>
      <c r="GEF63" s="279"/>
      <c r="GEG63" s="279"/>
      <c r="GEH63" s="279"/>
      <c r="GEI63" s="279"/>
      <c r="GEJ63" s="279"/>
      <c r="GEK63" s="279"/>
      <c r="GEL63" s="279"/>
      <c r="GEM63" s="279"/>
      <c r="GEN63" s="279"/>
      <c r="GEO63" s="279"/>
      <c r="GEP63" s="279"/>
      <c r="GEQ63" s="279"/>
      <c r="GER63" s="279"/>
      <c r="GES63" s="279"/>
      <c r="GET63" s="279"/>
      <c r="GEU63" s="279"/>
      <c r="GEV63" s="279"/>
      <c r="GEW63" s="279"/>
      <c r="GEX63" s="279"/>
      <c r="GEY63" s="279"/>
      <c r="GEZ63" s="279"/>
      <c r="GFA63" s="279"/>
      <c r="GFB63" s="279"/>
      <c r="GFC63" s="279"/>
      <c r="GFD63" s="279"/>
      <c r="GFE63" s="279"/>
      <c r="GFF63" s="279"/>
      <c r="GFG63" s="279"/>
      <c r="GFH63" s="279"/>
      <c r="GFI63" s="279"/>
      <c r="GFJ63" s="279"/>
      <c r="GFK63" s="279"/>
      <c r="GFL63" s="279"/>
      <c r="GFM63" s="279"/>
      <c r="GFN63" s="279"/>
      <c r="GFO63" s="279"/>
      <c r="GFP63" s="279"/>
      <c r="GFQ63" s="279"/>
      <c r="GFR63" s="279"/>
      <c r="GFS63" s="279"/>
      <c r="GFT63" s="279"/>
      <c r="GFU63" s="279"/>
      <c r="GFV63" s="279"/>
      <c r="GFW63" s="279"/>
      <c r="GFX63" s="279"/>
      <c r="GFY63" s="279"/>
      <c r="GFZ63" s="279"/>
      <c r="GGA63" s="279"/>
      <c r="GGB63" s="279"/>
      <c r="GGC63" s="279"/>
      <c r="GGD63" s="279"/>
      <c r="GGE63" s="279"/>
      <c r="GGF63" s="279"/>
      <c r="GGG63" s="279"/>
      <c r="GGH63" s="279"/>
      <c r="GGI63" s="279"/>
      <c r="GGJ63" s="279"/>
      <c r="GGK63" s="279"/>
      <c r="GGL63" s="279"/>
      <c r="GGM63" s="279"/>
      <c r="GGN63" s="279"/>
      <c r="GGO63" s="279"/>
      <c r="GGP63" s="279"/>
      <c r="GGQ63" s="279"/>
      <c r="GGR63" s="279"/>
      <c r="GGS63" s="279"/>
      <c r="GGT63" s="279"/>
      <c r="GGU63" s="279"/>
      <c r="GGV63" s="279"/>
      <c r="GGW63" s="279"/>
      <c r="GGX63" s="279"/>
      <c r="GGY63" s="279"/>
      <c r="GGZ63" s="279"/>
      <c r="GHA63" s="279"/>
      <c r="GHB63" s="279"/>
      <c r="GHC63" s="279"/>
      <c r="GHD63" s="279"/>
      <c r="GHE63" s="279"/>
      <c r="GHF63" s="279"/>
      <c r="GHG63" s="279"/>
      <c r="GHH63" s="279"/>
      <c r="GHI63" s="279"/>
      <c r="GHJ63" s="279"/>
      <c r="GHK63" s="279"/>
      <c r="GHL63" s="279"/>
      <c r="GHM63" s="279"/>
      <c r="GHN63" s="279"/>
      <c r="GHO63" s="279"/>
      <c r="GHP63" s="279"/>
      <c r="GHQ63" s="279"/>
      <c r="GHR63" s="279"/>
      <c r="GHS63" s="279"/>
      <c r="GHT63" s="279"/>
      <c r="GHU63" s="279"/>
      <c r="GHV63" s="279"/>
      <c r="GHW63" s="279"/>
      <c r="GHX63" s="279"/>
      <c r="GHY63" s="279"/>
      <c r="GHZ63" s="279"/>
      <c r="GIA63" s="279"/>
      <c r="GIB63" s="279"/>
      <c r="GIC63" s="279"/>
      <c r="GID63" s="279"/>
      <c r="GIE63" s="279"/>
      <c r="GIF63" s="279"/>
      <c r="GIG63" s="279"/>
      <c r="GIH63" s="279"/>
      <c r="GII63" s="279"/>
      <c r="GIJ63" s="279"/>
      <c r="GIK63" s="279"/>
      <c r="GIL63" s="279"/>
      <c r="GIM63" s="279"/>
      <c r="GIN63" s="279"/>
      <c r="GIO63" s="279"/>
      <c r="GIP63" s="279"/>
      <c r="GIQ63" s="279"/>
      <c r="GIR63" s="279"/>
      <c r="GIS63" s="279"/>
      <c r="GIT63" s="279"/>
      <c r="GIU63" s="279"/>
      <c r="GIV63" s="279"/>
      <c r="GIW63" s="279"/>
      <c r="GIX63" s="279"/>
      <c r="GIY63" s="279"/>
      <c r="GIZ63" s="279"/>
      <c r="GJA63" s="279"/>
      <c r="GJB63" s="279"/>
      <c r="GJC63" s="279"/>
      <c r="GJD63" s="279"/>
      <c r="GJE63" s="279"/>
      <c r="GJF63" s="279"/>
      <c r="GJG63" s="279"/>
      <c r="GJH63" s="279"/>
      <c r="GJI63" s="279"/>
      <c r="GJJ63" s="279"/>
      <c r="GJK63" s="279"/>
      <c r="GJL63" s="279"/>
      <c r="GJM63" s="279"/>
      <c r="GJN63" s="279"/>
      <c r="GJO63" s="279"/>
      <c r="GJP63" s="279"/>
      <c r="GJQ63" s="279"/>
      <c r="GJR63" s="279"/>
      <c r="GJS63" s="279"/>
      <c r="GJT63" s="279"/>
      <c r="GJU63" s="279"/>
      <c r="GJV63" s="279"/>
      <c r="GJW63" s="279"/>
      <c r="GJX63" s="279"/>
      <c r="GJY63" s="279"/>
      <c r="GJZ63" s="279"/>
      <c r="GKA63" s="279"/>
      <c r="GKB63" s="279"/>
      <c r="GKC63" s="279"/>
      <c r="GKD63" s="279"/>
      <c r="GKE63" s="279"/>
      <c r="GKF63" s="279"/>
      <c r="GKG63" s="279"/>
      <c r="GKH63" s="279"/>
      <c r="GKI63" s="279"/>
      <c r="GKJ63" s="279"/>
      <c r="GKK63" s="279"/>
      <c r="GKL63" s="279"/>
      <c r="GKM63" s="279"/>
      <c r="GKN63" s="279"/>
      <c r="GKO63" s="279"/>
      <c r="GKP63" s="279"/>
      <c r="GKQ63" s="279"/>
      <c r="GKR63" s="279"/>
      <c r="GKS63" s="279"/>
      <c r="GKT63" s="279"/>
      <c r="GKU63" s="279"/>
      <c r="GKV63" s="279"/>
      <c r="GKW63" s="279"/>
      <c r="GKX63" s="279"/>
      <c r="GKY63" s="279"/>
      <c r="GKZ63" s="279"/>
      <c r="GLA63" s="279"/>
      <c r="GLB63" s="279"/>
      <c r="GLC63" s="279"/>
      <c r="GLD63" s="279"/>
      <c r="GLE63" s="279"/>
      <c r="GLF63" s="279"/>
      <c r="GLG63" s="279"/>
      <c r="GLH63" s="279"/>
      <c r="GLI63" s="279"/>
      <c r="GLJ63" s="279"/>
      <c r="GLK63" s="279"/>
      <c r="GLL63" s="279"/>
      <c r="GLM63" s="279"/>
      <c r="GLN63" s="279"/>
      <c r="GLO63" s="279"/>
      <c r="GLP63" s="279"/>
      <c r="GLQ63" s="279"/>
      <c r="GLR63" s="279"/>
      <c r="GLS63" s="279"/>
      <c r="GLT63" s="279"/>
      <c r="GLU63" s="279"/>
      <c r="GLV63" s="279"/>
      <c r="GLW63" s="279"/>
      <c r="GLX63" s="279"/>
      <c r="GLY63" s="279"/>
      <c r="GLZ63" s="279"/>
      <c r="GMA63" s="279"/>
      <c r="GMB63" s="279"/>
      <c r="GMC63" s="279"/>
      <c r="GMD63" s="279"/>
      <c r="GME63" s="279"/>
      <c r="GMF63" s="279"/>
      <c r="GMG63" s="279"/>
      <c r="GMH63" s="279"/>
      <c r="GMI63" s="279"/>
      <c r="GMJ63" s="279"/>
      <c r="GMK63" s="279"/>
      <c r="GML63" s="279"/>
      <c r="GMM63" s="279"/>
      <c r="GMN63" s="279"/>
      <c r="GMO63" s="279"/>
      <c r="GMP63" s="279"/>
      <c r="GMQ63" s="279"/>
      <c r="GMR63" s="279"/>
      <c r="GMS63" s="279"/>
      <c r="GMT63" s="279"/>
      <c r="GMU63" s="279"/>
      <c r="GMV63" s="279"/>
      <c r="GMW63" s="279"/>
      <c r="GMX63" s="279"/>
      <c r="GMY63" s="279"/>
      <c r="GMZ63" s="279"/>
      <c r="GNA63" s="279"/>
      <c r="GNB63" s="279"/>
      <c r="GNC63" s="279"/>
      <c r="GND63" s="279"/>
      <c r="GNE63" s="279"/>
      <c r="GNF63" s="279"/>
      <c r="GNG63" s="279"/>
      <c r="GNH63" s="279"/>
      <c r="GNI63" s="279"/>
      <c r="GNJ63" s="279"/>
      <c r="GNK63" s="279"/>
      <c r="GNL63" s="279"/>
      <c r="GNM63" s="279"/>
      <c r="GNN63" s="279"/>
      <c r="GNO63" s="279"/>
      <c r="GNP63" s="279"/>
      <c r="GNQ63" s="279"/>
      <c r="GNR63" s="279"/>
      <c r="GNS63" s="279"/>
      <c r="GNT63" s="279"/>
      <c r="GNU63" s="279"/>
      <c r="GNV63" s="279"/>
      <c r="GNW63" s="279"/>
      <c r="GNX63" s="279"/>
      <c r="GNY63" s="279"/>
      <c r="GNZ63" s="279"/>
      <c r="GOA63" s="279"/>
      <c r="GOB63" s="279"/>
      <c r="GOC63" s="279"/>
      <c r="GOD63" s="279"/>
      <c r="GOE63" s="279"/>
      <c r="GOF63" s="279"/>
      <c r="GOG63" s="279"/>
      <c r="GOH63" s="279"/>
      <c r="GOI63" s="279"/>
      <c r="GOJ63" s="279"/>
      <c r="GOK63" s="279"/>
      <c r="GOL63" s="279"/>
      <c r="GOM63" s="279"/>
      <c r="GON63" s="279"/>
      <c r="GOO63" s="279"/>
      <c r="GOP63" s="279"/>
      <c r="GOQ63" s="279"/>
      <c r="GOR63" s="279"/>
      <c r="GOS63" s="279"/>
      <c r="GOT63" s="279"/>
      <c r="GOU63" s="279"/>
      <c r="GOV63" s="279"/>
      <c r="GOW63" s="279"/>
      <c r="GOX63" s="279"/>
      <c r="GOY63" s="279"/>
      <c r="GOZ63" s="279"/>
      <c r="GPA63" s="279"/>
      <c r="GPB63" s="279"/>
      <c r="GPC63" s="279"/>
      <c r="GPD63" s="279"/>
      <c r="GPE63" s="279"/>
      <c r="GPF63" s="279"/>
      <c r="GPG63" s="279"/>
      <c r="GPH63" s="279"/>
      <c r="GPI63" s="279"/>
      <c r="GPJ63" s="279"/>
      <c r="GPK63" s="279"/>
      <c r="GPL63" s="279"/>
      <c r="GPM63" s="279"/>
      <c r="GPN63" s="279"/>
      <c r="GPO63" s="279"/>
      <c r="GPP63" s="279"/>
      <c r="GPQ63" s="279"/>
      <c r="GPR63" s="279"/>
      <c r="GPS63" s="279"/>
      <c r="GPT63" s="279"/>
      <c r="GPU63" s="279"/>
      <c r="GPV63" s="279"/>
      <c r="GPW63" s="279"/>
      <c r="GPX63" s="279"/>
      <c r="GPY63" s="279"/>
      <c r="GPZ63" s="279"/>
      <c r="GQA63" s="279"/>
      <c r="GQB63" s="279"/>
      <c r="GQC63" s="279"/>
      <c r="GQD63" s="279"/>
      <c r="GQE63" s="279"/>
      <c r="GQF63" s="279"/>
      <c r="GQG63" s="279"/>
      <c r="GQH63" s="279"/>
      <c r="GQI63" s="279"/>
      <c r="GQJ63" s="279"/>
      <c r="GQK63" s="279"/>
      <c r="GQL63" s="279"/>
      <c r="GQM63" s="279"/>
      <c r="GQN63" s="279"/>
      <c r="GQO63" s="279"/>
      <c r="GQP63" s="279"/>
      <c r="GQQ63" s="279"/>
      <c r="GQR63" s="279"/>
      <c r="GQS63" s="279"/>
      <c r="GQT63" s="279"/>
      <c r="GQU63" s="279"/>
      <c r="GQV63" s="279"/>
      <c r="GQW63" s="279"/>
      <c r="GQX63" s="279"/>
      <c r="GQY63" s="279"/>
      <c r="GQZ63" s="279"/>
      <c r="GRA63" s="279"/>
      <c r="GRB63" s="279"/>
      <c r="GRC63" s="279"/>
      <c r="GRD63" s="279"/>
      <c r="GRE63" s="279"/>
      <c r="GRF63" s="279"/>
      <c r="GRG63" s="279"/>
      <c r="GRH63" s="279"/>
      <c r="GRI63" s="279"/>
      <c r="GRJ63" s="279"/>
      <c r="GRK63" s="279"/>
      <c r="GRL63" s="279"/>
      <c r="GRM63" s="279"/>
      <c r="GRN63" s="279"/>
      <c r="GRO63" s="279"/>
      <c r="GRP63" s="279"/>
      <c r="GRQ63" s="279"/>
      <c r="GRR63" s="279"/>
      <c r="GRS63" s="279"/>
      <c r="GRT63" s="279"/>
      <c r="GRU63" s="279"/>
      <c r="GRV63" s="279"/>
      <c r="GRW63" s="279"/>
      <c r="GRX63" s="279"/>
      <c r="GRY63" s="279"/>
      <c r="GRZ63" s="279"/>
      <c r="GSA63" s="279"/>
      <c r="GSB63" s="279"/>
      <c r="GSC63" s="279"/>
      <c r="GSD63" s="279"/>
      <c r="GSE63" s="279"/>
      <c r="GSF63" s="279"/>
      <c r="GSG63" s="279"/>
      <c r="GSH63" s="279"/>
      <c r="GSI63" s="279"/>
      <c r="GSJ63" s="279"/>
      <c r="GSK63" s="279"/>
      <c r="GSL63" s="279"/>
      <c r="GSM63" s="279"/>
      <c r="GSN63" s="279"/>
      <c r="GSO63" s="279"/>
      <c r="GSP63" s="279"/>
      <c r="GSQ63" s="279"/>
      <c r="GSR63" s="279"/>
      <c r="GSS63" s="279"/>
      <c r="GST63" s="279"/>
      <c r="GSU63" s="279"/>
      <c r="GSV63" s="279"/>
      <c r="GSW63" s="279"/>
      <c r="GSX63" s="279"/>
      <c r="GSY63" s="279"/>
      <c r="GSZ63" s="279"/>
      <c r="GTA63" s="279"/>
      <c r="GTB63" s="279"/>
      <c r="GTC63" s="279"/>
      <c r="GTD63" s="279"/>
      <c r="GTE63" s="279"/>
      <c r="GTF63" s="279"/>
      <c r="GTG63" s="279"/>
      <c r="GTH63" s="279"/>
      <c r="GTI63" s="279"/>
      <c r="GTJ63" s="279"/>
      <c r="GTK63" s="279"/>
      <c r="GTL63" s="279"/>
      <c r="GTM63" s="279"/>
      <c r="GTN63" s="279"/>
      <c r="GTO63" s="279"/>
      <c r="GTP63" s="279"/>
      <c r="GTQ63" s="279"/>
      <c r="GTR63" s="279"/>
      <c r="GTS63" s="279"/>
      <c r="GTT63" s="279"/>
      <c r="GTU63" s="279"/>
      <c r="GTV63" s="279"/>
      <c r="GTW63" s="279"/>
      <c r="GTX63" s="279"/>
      <c r="GTY63" s="279"/>
      <c r="GTZ63" s="279"/>
      <c r="GUA63" s="279"/>
      <c r="GUB63" s="279"/>
      <c r="GUC63" s="279"/>
      <c r="GUD63" s="279"/>
      <c r="GUE63" s="279"/>
      <c r="GUF63" s="279"/>
      <c r="GUG63" s="279"/>
      <c r="GUH63" s="279"/>
      <c r="GUI63" s="279"/>
      <c r="GUJ63" s="279"/>
      <c r="GUK63" s="279"/>
      <c r="GUL63" s="279"/>
      <c r="GUM63" s="279"/>
      <c r="GUN63" s="279"/>
      <c r="GUO63" s="279"/>
      <c r="GUP63" s="279"/>
      <c r="GUQ63" s="279"/>
      <c r="GUR63" s="279"/>
      <c r="GUS63" s="279"/>
      <c r="GUT63" s="279"/>
      <c r="GUU63" s="279"/>
      <c r="GUV63" s="279"/>
      <c r="GUW63" s="279"/>
      <c r="GUX63" s="279"/>
      <c r="GUY63" s="279"/>
      <c r="GUZ63" s="279"/>
      <c r="GVA63" s="279"/>
      <c r="GVB63" s="279"/>
      <c r="GVC63" s="279"/>
      <c r="GVD63" s="279"/>
      <c r="GVE63" s="279"/>
      <c r="GVF63" s="279"/>
      <c r="GVG63" s="279"/>
      <c r="GVH63" s="279"/>
      <c r="GVI63" s="279"/>
      <c r="GVJ63" s="279"/>
      <c r="GVK63" s="279"/>
      <c r="GVL63" s="279"/>
      <c r="GVM63" s="279"/>
      <c r="GVN63" s="279"/>
      <c r="GVO63" s="279"/>
      <c r="GVP63" s="279"/>
      <c r="GVQ63" s="279"/>
      <c r="GVR63" s="279"/>
      <c r="GVS63" s="279"/>
      <c r="GVT63" s="279"/>
      <c r="GVU63" s="279"/>
      <c r="GVV63" s="279"/>
      <c r="GVW63" s="279"/>
      <c r="GVX63" s="279"/>
      <c r="GVY63" s="279"/>
      <c r="GVZ63" s="279"/>
      <c r="GWA63" s="279"/>
      <c r="GWB63" s="279"/>
      <c r="GWC63" s="279"/>
      <c r="GWD63" s="279"/>
      <c r="GWE63" s="279"/>
      <c r="GWF63" s="279"/>
      <c r="GWG63" s="279"/>
      <c r="GWH63" s="279"/>
      <c r="GWI63" s="279"/>
      <c r="GWJ63" s="279"/>
      <c r="GWK63" s="279"/>
      <c r="GWL63" s="279"/>
      <c r="GWM63" s="279"/>
      <c r="GWN63" s="279"/>
      <c r="GWO63" s="279"/>
      <c r="GWP63" s="279"/>
      <c r="GWQ63" s="279"/>
      <c r="GWR63" s="279"/>
      <c r="GWS63" s="279"/>
      <c r="GWT63" s="279"/>
      <c r="GWU63" s="279"/>
      <c r="GWV63" s="279"/>
      <c r="GWW63" s="279"/>
      <c r="GWX63" s="279"/>
      <c r="GWY63" s="279"/>
      <c r="GWZ63" s="279"/>
      <c r="GXA63" s="279"/>
      <c r="GXB63" s="279"/>
      <c r="GXC63" s="279"/>
      <c r="GXD63" s="279"/>
      <c r="GXE63" s="279"/>
      <c r="GXF63" s="279"/>
      <c r="GXG63" s="279"/>
      <c r="GXH63" s="279"/>
      <c r="GXI63" s="279"/>
      <c r="GXJ63" s="279"/>
      <c r="GXK63" s="279"/>
      <c r="GXL63" s="279"/>
      <c r="GXM63" s="279"/>
      <c r="GXN63" s="279"/>
      <c r="GXO63" s="279"/>
      <c r="GXP63" s="279"/>
      <c r="GXQ63" s="279"/>
      <c r="GXR63" s="279"/>
      <c r="GXS63" s="279"/>
      <c r="GXT63" s="279"/>
      <c r="GXU63" s="279"/>
      <c r="GXV63" s="279"/>
      <c r="GXW63" s="279"/>
      <c r="GXX63" s="279"/>
      <c r="GXY63" s="279"/>
      <c r="GXZ63" s="279"/>
      <c r="GYA63" s="279"/>
      <c r="GYB63" s="279"/>
      <c r="GYC63" s="279"/>
      <c r="GYD63" s="279"/>
      <c r="GYE63" s="279"/>
      <c r="GYF63" s="279"/>
      <c r="GYG63" s="279"/>
      <c r="GYH63" s="279"/>
      <c r="GYI63" s="279"/>
      <c r="GYJ63" s="279"/>
      <c r="GYK63" s="279"/>
      <c r="GYL63" s="279"/>
      <c r="GYM63" s="279"/>
      <c r="GYN63" s="279"/>
      <c r="GYO63" s="279"/>
      <c r="GYP63" s="279"/>
      <c r="GYQ63" s="279"/>
      <c r="GYR63" s="279"/>
      <c r="GYS63" s="279"/>
      <c r="GYT63" s="279"/>
      <c r="GYU63" s="279"/>
      <c r="GYV63" s="279"/>
      <c r="GYW63" s="279"/>
      <c r="GYX63" s="279"/>
      <c r="GYY63" s="279"/>
      <c r="GYZ63" s="279"/>
      <c r="GZA63" s="279"/>
      <c r="GZB63" s="279"/>
      <c r="GZC63" s="279"/>
      <c r="GZD63" s="279"/>
      <c r="GZE63" s="279"/>
      <c r="GZF63" s="279"/>
      <c r="GZG63" s="279"/>
      <c r="GZH63" s="279"/>
      <c r="GZI63" s="279"/>
      <c r="GZJ63" s="279"/>
      <c r="GZK63" s="279"/>
      <c r="GZL63" s="279"/>
      <c r="GZM63" s="279"/>
      <c r="GZN63" s="279"/>
      <c r="GZO63" s="279"/>
      <c r="GZP63" s="279"/>
      <c r="GZQ63" s="279"/>
      <c r="GZR63" s="279"/>
      <c r="GZS63" s="279"/>
      <c r="GZT63" s="279"/>
      <c r="GZU63" s="279"/>
      <c r="GZV63" s="279"/>
      <c r="GZW63" s="279"/>
      <c r="GZX63" s="279"/>
      <c r="GZY63" s="279"/>
      <c r="GZZ63" s="279"/>
      <c r="HAA63" s="279"/>
      <c r="HAB63" s="279"/>
      <c r="HAC63" s="279"/>
      <c r="HAD63" s="279"/>
      <c r="HAE63" s="279"/>
      <c r="HAF63" s="279"/>
      <c r="HAG63" s="279"/>
      <c r="HAH63" s="279"/>
      <c r="HAI63" s="279"/>
      <c r="HAJ63" s="279"/>
      <c r="HAK63" s="279"/>
      <c r="HAL63" s="279"/>
      <c r="HAM63" s="279"/>
      <c r="HAN63" s="279"/>
      <c r="HAO63" s="279"/>
      <c r="HAP63" s="279"/>
      <c r="HAQ63" s="279"/>
      <c r="HAR63" s="279"/>
      <c r="HAS63" s="279"/>
      <c r="HAT63" s="279"/>
      <c r="HAU63" s="279"/>
      <c r="HAV63" s="279"/>
      <c r="HAW63" s="279"/>
      <c r="HAX63" s="279"/>
      <c r="HAY63" s="279"/>
      <c r="HAZ63" s="279"/>
      <c r="HBA63" s="279"/>
      <c r="HBB63" s="279"/>
      <c r="HBC63" s="279"/>
      <c r="HBD63" s="279"/>
      <c r="HBE63" s="279"/>
      <c r="HBF63" s="279"/>
      <c r="HBG63" s="279"/>
      <c r="HBH63" s="279"/>
      <c r="HBI63" s="279"/>
      <c r="HBJ63" s="279"/>
      <c r="HBK63" s="279"/>
      <c r="HBL63" s="279"/>
      <c r="HBM63" s="279"/>
      <c r="HBN63" s="279"/>
      <c r="HBO63" s="279"/>
      <c r="HBP63" s="279"/>
      <c r="HBQ63" s="279"/>
      <c r="HBR63" s="279"/>
      <c r="HBS63" s="279"/>
      <c r="HBT63" s="279"/>
      <c r="HBU63" s="279"/>
      <c r="HBV63" s="279"/>
      <c r="HBW63" s="279"/>
      <c r="HBX63" s="279"/>
      <c r="HBY63" s="279"/>
      <c r="HBZ63" s="279"/>
      <c r="HCA63" s="279"/>
      <c r="HCB63" s="279"/>
      <c r="HCC63" s="279"/>
      <c r="HCD63" s="279"/>
      <c r="HCE63" s="279"/>
      <c r="HCF63" s="279"/>
      <c r="HCG63" s="279"/>
      <c r="HCH63" s="279"/>
      <c r="HCI63" s="279"/>
      <c r="HCJ63" s="279"/>
      <c r="HCK63" s="279"/>
      <c r="HCL63" s="279"/>
      <c r="HCM63" s="279"/>
      <c r="HCN63" s="279"/>
      <c r="HCO63" s="279"/>
      <c r="HCP63" s="279"/>
      <c r="HCQ63" s="279"/>
      <c r="HCR63" s="279"/>
      <c r="HCS63" s="279"/>
      <c r="HCT63" s="279"/>
      <c r="HCU63" s="279"/>
      <c r="HCV63" s="279"/>
      <c r="HCW63" s="279"/>
      <c r="HCX63" s="279"/>
      <c r="HCY63" s="279"/>
      <c r="HCZ63" s="279"/>
      <c r="HDA63" s="279"/>
      <c r="HDB63" s="279"/>
      <c r="HDC63" s="279"/>
      <c r="HDD63" s="279"/>
      <c r="HDE63" s="279"/>
      <c r="HDF63" s="279"/>
      <c r="HDG63" s="279"/>
      <c r="HDH63" s="279"/>
      <c r="HDI63" s="279"/>
      <c r="HDJ63" s="279"/>
      <c r="HDK63" s="279"/>
      <c r="HDL63" s="279"/>
      <c r="HDM63" s="279"/>
      <c r="HDN63" s="279"/>
      <c r="HDO63" s="279"/>
      <c r="HDP63" s="279"/>
      <c r="HDQ63" s="279"/>
      <c r="HDR63" s="279"/>
      <c r="HDS63" s="279"/>
      <c r="HDT63" s="279"/>
      <c r="HDU63" s="279"/>
      <c r="HDV63" s="279"/>
      <c r="HDW63" s="279"/>
      <c r="HDX63" s="279"/>
      <c r="HDY63" s="279"/>
      <c r="HDZ63" s="279"/>
      <c r="HEA63" s="279"/>
      <c r="HEB63" s="279"/>
      <c r="HEC63" s="279"/>
      <c r="HED63" s="279"/>
      <c r="HEE63" s="279"/>
      <c r="HEF63" s="279"/>
      <c r="HEG63" s="279"/>
      <c r="HEH63" s="279"/>
      <c r="HEI63" s="279"/>
      <c r="HEJ63" s="279"/>
      <c r="HEK63" s="279"/>
      <c r="HEL63" s="279"/>
      <c r="HEM63" s="279"/>
      <c r="HEN63" s="279"/>
      <c r="HEO63" s="279"/>
      <c r="HEP63" s="279"/>
      <c r="HEQ63" s="279"/>
      <c r="HER63" s="279"/>
      <c r="HES63" s="279"/>
      <c r="HET63" s="279"/>
      <c r="HEU63" s="279"/>
      <c r="HEV63" s="279"/>
      <c r="HEW63" s="279"/>
      <c r="HEX63" s="279"/>
      <c r="HEY63" s="279"/>
      <c r="HEZ63" s="279"/>
      <c r="HFA63" s="279"/>
      <c r="HFB63" s="279"/>
      <c r="HFC63" s="279"/>
      <c r="HFD63" s="279"/>
      <c r="HFE63" s="279"/>
      <c r="HFF63" s="279"/>
      <c r="HFG63" s="279"/>
      <c r="HFH63" s="279"/>
      <c r="HFI63" s="279"/>
      <c r="HFJ63" s="279"/>
      <c r="HFK63" s="279"/>
      <c r="HFL63" s="279"/>
      <c r="HFM63" s="279"/>
      <c r="HFN63" s="279"/>
      <c r="HFO63" s="279"/>
      <c r="HFP63" s="279"/>
      <c r="HFQ63" s="279"/>
      <c r="HFR63" s="279"/>
      <c r="HFS63" s="279"/>
      <c r="HFT63" s="279"/>
      <c r="HFU63" s="279"/>
      <c r="HFV63" s="279"/>
      <c r="HFW63" s="279"/>
      <c r="HFX63" s="279"/>
      <c r="HFY63" s="279"/>
      <c r="HFZ63" s="279"/>
      <c r="HGA63" s="279"/>
      <c r="HGB63" s="279"/>
      <c r="HGC63" s="279"/>
      <c r="HGD63" s="279"/>
      <c r="HGE63" s="279"/>
      <c r="HGF63" s="279"/>
      <c r="HGG63" s="279"/>
      <c r="HGH63" s="279"/>
      <c r="HGI63" s="279"/>
      <c r="HGJ63" s="279"/>
      <c r="HGK63" s="279"/>
      <c r="HGL63" s="279"/>
      <c r="HGM63" s="279"/>
      <c r="HGN63" s="279"/>
      <c r="HGO63" s="279"/>
      <c r="HGP63" s="279"/>
      <c r="HGQ63" s="279"/>
      <c r="HGR63" s="279"/>
      <c r="HGS63" s="279"/>
      <c r="HGT63" s="279"/>
      <c r="HGU63" s="279"/>
      <c r="HGV63" s="279"/>
      <c r="HGW63" s="279"/>
      <c r="HGX63" s="279"/>
      <c r="HGY63" s="279"/>
      <c r="HGZ63" s="279"/>
      <c r="HHA63" s="279"/>
      <c r="HHB63" s="279"/>
      <c r="HHC63" s="279"/>
      <c r="HHD63" s="279"/>
      <c r="HHE63" s="279"/>
      <c r="HHF63" s="279"/>
      <c r="HHG63" s="279"/>
      <c r="HHH63" s="279"/>
      <c r="HHI63" s="279"/>
      <c r="HHJ63" s="279"/>
      <c r="HHK63" s="279"/>
      <c r="HHL63" s="279"/>
      <c r="HHM63" s="279"/>
      <c r="HHN63" s="279"/>
      <c r="HHO63" s="279"/>
      <c r="HHP63" s="279"/>
      <c r="HHQ63" s="279"/>
      <c r="HHR63" s="279"/>
      <c r="HHS63" s="279"/>
      <c r="HHT63" s="279"/>
      <c r="HHU63" s="279"/>
      <c r="HHV63" s="279"/>
      <c r="HHW63" s="279"/>
      <c r="HHX63" s="279"/>
      <c r="HHY63" s="279"/>
      <c r="HHZ63" s="279"/>
      <c r="HIA63" s="279"/>
      <c r="HIB63" s="279"/>
      <c r="HIC63" s="279"/>
      <c r="HID63" s="279"/>
      <c r="HIE63" s="279"/>
      <c r="HIF63" s="279"/>
      <c r="HIG63" s="279"/>
      <c r="HIH63" s="279"/>
      <c r="HII63" s="279"/>
      <c r="HIJ63" s="279"/>
      <c r="HIK63" s="279"/>
      <c r="HIL63" s="279"/>
      <c r="HIM63" s="279"/>
      <c r="HIN63" s="279"/>
      <c r="HIO63" s="279"/>
      <c r="HIP63" s="279"/>
      <c r="HIQ63" s="279"/>
      <c r="HIR63" s="279"/>
      <c r="HIS63" s="279"/>
      <c r="HIT63" s="279"/>
      <c r="HIU63" s="279"/>
      <c r="HIV63" s="279"/>
      <c r="HIW63" s="279"/>
      <c r="HIX63" s="279"/>
      <c r="HIY63" s="279"/>
      <c r="HIZ63" s="279"/>
      <c r="HJA63" s="279"/>
      <c r="HJB63" s="279"/>
      <c r="HJC63" s="279"/>
      <c r="HJD63" s="279"/>
      <c r="HJE63" s="279"/>
      <c r="HJF63" s="279"/>
      <c r="HJG63" s="279"/>
      <c r="HJH63" s="279"/>
      <c r="HJI63" s="279"/>
      <c r="HJJ63" s="279"/>
      <c r="HJK63" s="279"/>
      <c r="HJL63" s="279"/>
      <c r="HJM63" s="279"/>
      <c r="HJN63" s="279"/>
      <c r="HJO63" s="279"/>
      <c r="HJP63" s="279"/>
      <c r="HJQ63" s="279"/>
      <c r="HJR63" s="279"/>
      <c r="HJS63" s="279"/>
      <c r="HJT63" s="279"/>
      <c r="HJU63" s="279"/>
      <c r="HJV63" s="279"/>
      <c r="HJW63" s="279"/>
      <c r="HJX63" s="279"/>
      <c r="HJY63" s="279"/>
      <c r="HJZ63" s="279"/>
      <c r="HKA63" s="279"/>
      <c r="HKB63" s="279"/>
      <c r="HKC63" s="279"/>
      <c r="HKD63" s="279"/>
      <c r="HKE63" s="279"/>
      <c r="HKF63" s="279"/>
      <c r="HKG63" s="279"/>
      <c r="HKH63" s="279"/>
      <c r="HKI63" s="279"/>
      <c r="HKJ63" s="279"/>
      <c r="HKK63" s="279"/>
      <c r="HKL63" s="279"/>
      <c r="HKM63" s="279"/>
      <c r="HKN63" s="279"/>
      <c r="HKO63" s="279"/>
      <c r="HKP63" s="279"/>
      <c r="HKQ63" s="279"/>
      <c r="HKR63" s="279"/>
      <c r="HKS63" s="279"/>
      <c r="HKT63" s="279"/>
      <c r="HKU63" s="279"/>
      <c r="HKV63" s="279"/>
      <c r="HKW63" s="279"/>
      <c r="HKX63" s="279"/>
      <c r="HKY63" s="279"/>
      <c r="HKZ63" s="279"/>
      <c r="HLA63" s="279"/>
      <c r="HLB63" s="279"/>
      <c r="HLC63" s="279"/>
      <c r="HLD63" s="279"/>
      <c r="HLE63" s="279"/>
      <c r="HLF63" s="279"/>
      <c r="HLG63" s="279"/>
      <c r="HLH63" s="279"/>
      <c r="HLI63" s="279"/>
      <c r="HLJ63" s="279"/>
      <c r="HLK63" s="279"/>
      <c r="HLL63" s="279"/>
      <c r="HLM63" s="279"/>
      <c r="HLN63" s="279"/>
      <c r="HLO63" s="279"/>
      <c r="HLP63" s="279"/>
      <c r="HLQ63" s="279"/>
      <c r="HLR63" s="279"/>
      <c r="HLS63" s="279"/>
      <c r="HLT63" s="279"/>
      <c r="HLU63" s="279"/>
      <c r="HLV63" s="279"/>
      <c r="HLW63" s="279"/>
      <c r="HLX63" s="279"/>
      <c r="HLY63" s="279"/>
      <c r="HLZ63" s="279"/>
      <c r="HMA63" s="279"/>
      <c r="HMB63" s="279"/>
      <c r="HMC63" s="279"/>
      <c r="HMD63" s="279"/>
      <c r="HME63" s="279"/>
      <c r="HMF63" s="279"/>
      <c r="HMG63" s="279"/>
      <c r="HMH63" s="279"/>
      <c r="HMI63" s="279"/>
      <c r="HMJ63" s="279"/>
      <c r="HMK63" s="279"/>
      <c r="HML63" s="279"/>
      <c r="HMM63" s="279"/>
      <c r="HMN63" s="279"/>
      <c r="HMO63" s="279"/>
      <c r="HMP63" s="279"/>
      <c r="HMQ63" s="279"/>
      <c r="HMR63" s="279"/>
      <c r="HMS63" s="279"/>
      <c r="HMT63" s="279"/>
      <c r="HMU63" s="279"/>
      <c r="HMV63" s="279"/>
      <c r="HMW63" s="279"/>
      <c r="HMX63" s="279"/>
      <c r="HMY63" s="279"/>
      <c r="HMZ63" s="279"/>
      <c r="HNA63" s="279"/>
      <c r="HNB63" s="279"/>
      <c r="HNC63" s="279"/>
      <c r="HND63" s="279"/>
      <c r="HNE63" s="279"/>
      <c r="HNF63" s="279"/>
      <c r="HNG63" s="279"/>
      <c r="HNH63" s="279"/>
      <c r="HNI63" s="279"/>
      <c r="HNJ63" s="279"/>
      <c r="HNK63" s="279"/>
      <c r="HNL63" s="279"/>
      <c r="HNM63" s="279"/>
      <c r="HNN63" s="279"/>
      <c r="HNO63" s="279"/>
      <c r="HNP63" s="279"/>
      <c r="HNQ63" s="279"/>
      <c r="HNR63" s="279"/>
      <c r="HNS63" s="279"/>
      <c r="HNT63" s="279"/>
      <c r="HNU63" s="279"/>
      <c r="HNV63" s="279"/>
      <c r="HNW63" s="279"/>
      <c r="HNX63" s="279"/>
      <c r="HNY63" s="279"/>
      <c r="HNZ63" s="279"/>
      <c r="HOA63" s="279"/>
      <c r="HOB63" s="279"/>
      <c r="HOC63" s="279"/>
      <c r="HOD63" s="279"/>
      <c r="HOE63" s="279"/>
      <c r="HOF63" s="279"/>
      <c r="HOG63" s="279"/>
      <c r="HOH63" s="279"/>
      <c r="HOI63" s="279"/>
      <c r="HOJ63" s="279"/>
      <c r="HOK63" s="279"/>
      <c r="HOL63" s="279"/>
      <c r="HOM63" s="279"/>
      <c r="HON63" s="279"/>
      <c r="HOO63" s="279"/>
      <c r="HOP63" s="279"/>
      <c r="HOQ63" s="279"/>
      <c r="HOR63" s="279"/>
      <c r="HOS63" s="279"/>
      <c r="HOT63" s="279"/>
      <c r="HOU63" s="279"/>
      <c r="HOV63" s="279"/>
      <c r="HOW63" s="279"/>
      <c r="HOX63" s="279"/>
      <c r="HOY63" s="279"/>
      <c r="HOZ63" s="279"/>
      <c r="HPA63" s="279"/>
      <c r="HPB63" s="279"/>
      <c r="HPC63" s="279"/>
      <c r="HPD63" s="279"/>
      <c r="HPE63" s="279"/>
      <c r="HPF63" s="279"/>
      <c r="HPG63" s="279"/>
      <c r="HPH63" s="279"/>
      <c r="HPI63" s="279"/>
      <c r="HPJ63" s="279"/>
      <c r="HPK63" s="279"/>
      <c r="HPL63" s="279"/>
      <c r="HPM63" s="279"/>
      <c r="HPN63" s="279"/>
      <c r="HPO63" s="279"/>
      <c r="HPP63" s="279"/>
      <c r="HPQ63" s="279"/>
      <c r="HPR63" s="279"/>
      <c r="HPS63" s="279"/>
      <c r="HPT63" s="279"/>
      <c r="HPU63" s="279"/>
      <c r="HPV63" s="279"/>
      <c r="HPW63" s="279"/>
      <c r="HPX63" s="279"/>
      <c r="HPY63" s="279"/>
      <c r="HPZ63" s="279"/>
      <c r="HQA63" s="279"/>
      <c r="HQB63" s="279"/>
      <c r="HQC63" s="279"/>
      <c r="HQD63" s="279"/>
      <c r="HQE63" s="279"/>
      <c r="HQF63" s="279"/>
      <c r="HQG63" s="279"/>
      <c r="HQH63" s="279"/>
      <c r="HQI63" s="279"/>
      <c r="HQJ63" s="279"/>
      <c r="HQK63" s="279"/>
      <c r="HQL63" s="279"/>
      <c r="HQM63" s="279"/>
      <c r="HQN63" s="279"/>
      <c r="HQO63" s="279"/>
      <c r="HQP63" s="279"/>
      <c r="HQQ63" s="279"/>
      <c r="HQR63" s="279"/>
      <c r="HQS63" s="279"/>
      <c r="HQT63" s="279"/>
      <c r="HQU63" s="279"/>
      <c r="HQV63" s="279"/>
      <c r="HQW63" s="279"/>
      <c r="HQX63" s="279"/>
      <c r="HQY63" s="279"/>
      <c r="HQZ63" s="279"/>
      <c r="HRA63" s="279"/>
      <c r="HRB63" s="279"/>
      <c r="HRC63" s="279"/>
      <c r="HRD63" s="279"/>
      <c r="HRE63" s="279"/>
      <c r="HRF63" s="279"/>
      <c r="HRG63" s="279"/>
      <c r="HRH63" s="279"/>
      <c r="HRI63" s="279"/>
      <c r="HRJ63" s="279"/>
      <c r="HRK63" s="279"/>
      <c r="HRL63" s="279"/>
      <c r="HRM63" s="279"/>
      <c r="HRN63" s="279"/>
      <c r="HRO63" s="279"/>
      <c r="HRP63" s="279"/>
      <c r="HRQ63" s="279"/>
      <c r="HRR63" s="279"/>
      <c r="HRS63" s="279"/>
      <c r="HRT63" s="279"/>
      <c r="HRU63" s="279"/>
      <c r="HRV63" s="279"/>
      <c r="HRW63" s="279"/>
      <c r="HRX63" s="279"/>
      <c r="HRY63" s="279"/>
      <c r="HRZ63" s="279"/>
      <c r="HSA63" s="279"/>
      <c r="HSB63" s="279"/>
      <c r="HSC63" s="279"/>
      <c r="HSD63" s="279"/>
      <c r="HSE63" s="279"/>
      <c r="HSF63" s="279"/>
      <c r="HSG63" s="279"/>
      <c r="HSH63" s="279"/>
      <c r="HSI63" s="279"/>
      <c r="HSJ63" s="279"/>
      <c r="HSK63" s="279"/>
      <c r="HSL63" s="279"/>
      <c r="HSM63" s="279"/>
      <c r="HSN63" s="279"/>
      <c r="HSO63" s="279"/>
      <c r="HSP63" s="279"/>
      <c r="HSQ63" s="279"/>
      <c r="HSR63" s="279"/>
      <c r="HSS63" s="279"/>
      <c r="HST63" s="279"/>
      <c r="HSU63" s="279"/>
      <c r="HSV63" s="279"/>
      <c r="HSW63" s="279"/>
      <c r="HSX63" s="279"/>
      <c r="HSY63" s="279"/>
      <c r="HSZ63" s="279"/>
      <c r="HTA63" s="279"/>
      <c r="HTB63" s="279"/>
      <c r="HTC63" s="279"/>
      <c r="HTD63" s="279"/>
      <c r="HTE63" s="279"/>
      <c r="HTF63" s="279"/>
      <c r="HTG63" s="279"/>
      <c r="HTH63" s="279"/>
      <c r="HTI63" s="279"/>
      <c r="HTJ63" s="279"/>
      <c r="HTK63" s="279"/>
      <c r="HTL63" s="279"/>
      <c r="HTM63" s="279"/>
      <c r="HTN63" s="279"/>
      <c r="HTO63" s="279"/>
      <c r="HTP63" s="279"/>
      <c r="HTQ63" s="279"/>
      <c r="HTR63" s="279"/>
      <c r="HTS63" s="279"/>
      <c r="HTT63" s="279"/>
      <c r="HTU63" s="279"/>
      <c r="HTV63" s="279"/>
      <c r="HTW63" s="279"/>
      <c r="HTX63" s="279"/>
      <c r="HTY63" s="279"/>
      <c r="HTZ63" s="279"/>
      <c r="HUA63" s="279"/>
      <c r="HUB63" s="279"/>
      <c r="HUC63" s="279"/>
      <c r="HUD63" s="279"/>
      <c r="HUE63" s="279"/>
      <c r="HUF63" s="279"/>
      <c r="HUG63" s="279"/>
      <c r="HUH63" s="279"/>
      <c r="HUI63" s="279"/>
      <c r="HUJ63" s="279"/>
      <c r="HUK63" s="279"/>
      <c r="HUL63" s="279"/>
      <c r="HUM63" s="279"/>
      <c r="HUN63" s="279"/>
      <c r="HUO63" s="279"/>
      <c r="HUP63" s="279"/>
      <c r="HUQ63" s="279"/>
      <c r="HUR63" s="279"/>
      <c r="HUS63" s="279"/>
      <c r="HUT63" s="279"/>
      <c r="HUU63" s="279"/>
      <c r="HUV63" s="279"/>
      <c r="HUW63" s="279"/>
      <c r="HUX63" s="279"/>
      <c r="HUY63" s="279"/>
      <c r="HUZ63" s="279"/>
      <c r="HVA63" s="279"/>
      <c r="HVB63" s="279"/>
      <c r="HVC63" s="279"/>
      <c r="HVD63" s="279"/>
      <c r="HVE63" s="279"/>
      <c r="HVF63" s="279"/>
      <c r="HVG63" s="279"/>
      <c r="HVH63" s="279"/>
      <c r="HVI63" s="279"/>
      <c r="HVJ63" s="279"/>
      <c r="HVK63" s="279"/>
      <c r="HVL63" s="279"/>
      <c r="HVM63" s="279"/>
      <c r="HVN63" s="279"/>
      <c r="HVO63" s="279"/>
      <c r="HVP63" s="279"/>
      <c r="HVQ63" s="279"/>
      <c r="HVR63" s="279"/>
      <c r="HVS63" s="279"/>
      <c r="HVT63" s="279"/>
      <c r="HVU63" s="279"/>
      <c r="HVV63" s="279"/>
      <c r="HVW63" s="279"/>
      <c r="HVX63" s="279"/>
      <c r="HVY63" s="279"/>
      <c r="HVZ63" s="279"/>
      <c r="HWA63" s="279"/>
      <c r="HWB63" s="279"/>
      <c r="HWC63" s="279"/>
      <c r="HWD63" s="279"/>
      <c r="HWE63" s="279"/>
      <c r="HWF63" s="279"/>
      <c r="HWG63" s="279"/>
      <c r="HWH63" s="279"/>
      <c r="HWI63" s="279"/>
      <c r="HWJ63" s="279"/>
      <c r="HWK63" s="279"/>
      <c r="HWL63" s="279"/>
      <c r="HWM63" s="279"/>
      <c r="HWN63" s="279"/>
      <c r="HWO63" s="279"/>
      <c r="HWP63" s="279"/>
      <c r="HWQ63" s="279"/>
      <c r="HWR63" s="279"/>
      <c r="HWS63" s="279"/>
      <c r="HWT63" s="279"/>
      <c r="HWU63" s="279"/>
      <c r="HWV63" s="279"/>
      <c r="HWW63" s="279"/>
      <c r="HWX63" s="279"/>
      <c r="HWY63" s="279"/>
      <c r="HWZ63" s="279"/>
      <c r="HXA63" s="279"/>
      <c r="HXB63" s="279"/>
      <c r="HXC63" s="279"/>
      <c r="HXD63" s="279"/>
      <c r="HXE63" s="279"/>
      <c r="HXF63" s="279"/>
      <c r="HXG63" s="279"/>
      <c r="HXH63" s="279"/>
      <c r="HXI63" s="279"/>
      <c r="HXJ63" s="279"/>
      <c r="HXK63" s="279"/>
      <c r="HXL63" s="279"/>
      <c r="HXM63" s="279"/>
      <c r="HXN63" s="279"/>
      <c r="HXO63" s="279"/>
      <c r="HXP63" s="279"/>
      <c r="HXQ63" s="279"/>
      <c r="HXR63" s="279"/>
      <c r="HXS63" s="279"/>
      <c r="HXT63" s="279"/>
      <c r="HXU63" s="279"/>
      <c r="HXV63" s="279"/>
      <c r="HXW63" s="279"/>
      <c r="HXX63" s="279"/>
      <c r="HXY63" s="279"/>
      <c r="HXZ63" s="279"/>
      <c r="HYA63" s="279"/>
      <c r="HYB63" s="279"/>
      <c r="HYC63" s="279"/>
      <c r="HYD63" s="279"/>
      <c r="HYE63" s="279"/>
      <c r="HYF63" s="279"/>
      <c r="HYG63" s="279"/>
      <c r="HYH63" s="279"/>
      <c r="HYI63" s="279"/>
      <c r="HYJ63" s="279"/>
      <c r="HYK63" s="279"/>
      <c r="HYL63" s="279"/>
      <c r="HYM63" s="279"/>
      <c r="HYN63" s="279"/>
      <c r="HYO63" s="279"/>
      <c r="HYP63" s="279"/>
      <c r="HYQ63" s="279"/>
      <c r="HYR63" s="279"/>
      <c r="HYS63" s="279"/>
      <c r="HYT63" s="279"/>
      <c r="HYU63" s="279"/>
      <c r="HYV63" s="279"/>
      <c r="HYW63" s="279"/>
      <c r="HYX63" s="279"/>
      <c r="HYY63" s="279"/>
      <c r="HYZ63" s="279"/>
      <c r="HZA63" s="279"/>
      <c r="HZB63" s="279"/>
      <c r="HZC63" s="279"/>
      <c r="HZD63" s="279"/>
      <c r="HZE63" s="279"/>
      <c r="HZF63" s="279"/>
      <c r="HZG63" s="279"/>
      <c r="HZH63" s="279"/>
      <c r="HZI63" s="279"/>
      <c r="HZJ63" s="279"/>
      <c r="HZK63" s="279"/>
      <c r="HZL63" s="279"/>
      <c r="HZM63" s="279"/>
      <c r="HZN63" s="279"/>
      <c r="HZO63" s="279"/>
      <c r="HZP63" s="279"/>
      <c r="HZQ63" s="279"/>
      <c r="HZR63" s="279"/>
      <c r="HZS63" s="279"/>
      <c r="HZT63" s="279"/>
      <c r="HZU63" s="279"/>
      <c r="HZV63" s="279"/>
      <c r="HZW63" s="279"/>
      <c r="HZX63" s="279"/>
      <c r="HZY63" s="279"/>
      <c r="HZZ63" s="279"/>
      <c r="IAA63" s="279"/>
      <c r="IAB63" s="279"/>
      <c r="IAC63" s="279"/>
      <c r="IAD63" s="279"/>
      <c r="IAE63" s="279"/>
      <c r="IAF63" s="279"/>
      <c r="IAG63" s="279"/>
      <c r="IAH63" s="279"/>
      <c r="IAI63" s="279"/>
      <c r="IAJ63" s="279"/>
      <c r="IAK63" s="279"/>
      <c r="IAL63" s="279"/>
      <c r="IAM63" s="279"/>
      <c r="IAN63" s="279"/>
      <c r="IAO63" s="279"/>
      <c r="IAP63" s="279"/>
      <c r="IAQ63" s="279"/>
      <c r="IAR63" s="279"/>
      <c r="IAS63" s="279"/>
      <c r="IAT63" s="279"/>
      <c r="IAU63" s="279"/>
      <c r="IAV63" s="279"/>
      <c r="IAW63" s="279"/>
      <c r="IAX63" s="279"/>
      <c r="IAY63" s="279"/>
      <c r="IAZ63" s="279"/>
      <c r="IBA63" s="279"/>
      <c r="IBB63" s="279"/>
      <c r="IBC63" s="279"/>
      <c r="IBD63" s="279"/>
      <c r="IBE63" s="279"/>
      <c r="IBF63" s="279"/>
      <c r="IBG63" s="279"/>
      <c r="IBH63" s="279"/>
      <c r="IBI63" s="279"/>
      <c r="IBJ63" s="279"/>
      <c r="IBK63" s="279"/>
      <c r="IBL63" s="279"/>
      <c r="IBM63" s="279"/>
      <c r="IBN63" s="279"/>
      <c r="IBO63" s="279"/>
      <c r="IBP63" s="279"/>
      <c r="IBQ63" s="279"/>
      <c r="IBR63" s="279"/>
      <c r="IBS63" s="279"/>
      <c r="IBT63" s="279"/>
      <c r="IBU63" s="279"/>
      <c r="IBV63" s="279"/>
      <c r="IBW63" s="279"/>
      <c r="IBX63" s="279"/>
      <c r="IBY63" s="279"/>
      <c r="IBZ63" s="279"/>
      <c r="ICA63" s="279"/>
      <c r="ICB63" s="279"/>
      <c r="ICC63" s="279"/>
      <c r="ICD63" s="279"/>
      <c r="ICE63" s="279"/>
      <c r="ICF63" s="279"/>
      <c r="ICG63" s="279"/>
      <c r="ICH63" s="279"/>
      <c r="ICI63" s="279"/>
      <c r="ICJ63" s="279"/>
      <c r="ICK63" s="279"/>
      <c r="ICL63" s="279"/>
      <c r="ICM63" s="279"/>
      <c r="ICN63" s="279"/>
      <c r="ICO63" s="279"/>
      <c r="ICP63" s="279"/>
      <c r="ICQ63" s="279"/>
      <c r="ICR63" s="279"/>
      <c r="ICS63" s="279"/>
      <c r="ICT63" s="279"/>
      <c r="ICU63" s="279"/>
      <c r="ICV63" s="279"/>
      <c r="ICW63" s="279"/>
      <c r="ICX63" s="279"/>
      <c r="ICY63" s="279"/>
      <c r="ICZ63" s="279"/>
      <c r="IDA63" s="279"/>
      <c r="IDB63" s="279"/>
      <c r="IDC63" s="279"/>
      <c r="IDD63" s="279"/>
      <c r="IDE63" s="279"/>
      <c r="IDF63" s="279"/>
      <c r="IDG63" s="279"/>
      <c r="IDH63" s="279"/>
      <c r="IDI63" s="279"/>
      <c r="IDJ63" s="279"/>
      <c r="IDK63" s="279"/>
      <c r="IDL63" s="279"/>
      <c r="IDM63" s="279"/>
      <c r="IDN63" s="279"/>
      <c r="IDO63" s="279"/>
      <c r="IDP63" s="279"/>
      <c r="IDQ63" s="279"/>
      <c r="IDR63" s="279"/>
      <c r="IDS63" s="279"/>
      <c r="IDT63" s="279"/>
      <c r="IDU63" s="279"/>
      <c r="IDV63" s="279"/>
      <c r="IDW63" s="279"/>
      <c r="IDX63" s="279"/>
      <c r="IDY63" s="279"/>
      <c r="IDZ63" s="279"/>
      <c r="IEA63" s="279"/>
      <c r="IEB63" s="279"/>
      <c r="IEC63" s="279"/>
      <c r="IED63" s="279"/>
      <c r="IEE63" s="279"/>
      <c r="IEF63" s="279"/>
      <c r="IEG63" s="279"/>
      <c r="IEH63" s="279"/>
      <c r="IEI63" s="279"/>
      <c r="IEJ63" s="279"/>
      <c r="IEK63" s="279"/>
      <c r="IEL63" s="279"/>
      <c r="IEM63" s="279"/>
      <c r="IEN63" s="279"/>
      <c r="IEO63" s="279"/>
      <c r="IEP63" s="279"/>
      <c r="IEQ63" s="279"/>
      <c r="IER63" s="279"/>
      <c r="IES63" s="279"/>
      <c r="IET63" s="279"/>
      <c r="IEU63" s="279"/>
      <c r="IEV63" s="279"/>
      <c r="IEW63" s="279"/>
      <c r="IEX63" s="279"/>
      <c r="IEY63" s="279"/>
      <c r="IEZ63" s="279"/>
      <c r="IFA63" s="279"/>
      <c r="IFB63" s="279"/>
      <c r="IFC63" s="279"/>
      <c r="IFD63" s="279"/>
      <c r="IFE63" s="279"/>
      <c r="IFF63" s="279"/>
      <c r="IFG63" s="279"/>
      <c r="IFH63" s="279"/>
      <c r="IFI63" s="279"/>
      <c r="IFJ63" s="279"/>
      <c r="IFK63" s="279"/>
      <c r="IFL63" s="279"/>
      <c r="IFM63" s="279"/>
      <c r="IFN63" s="279"/>
      <c r="IFO63" s="279"/>
      <c r="IFP63" s="279"/>
      <c r="IFQ63" s="279"/>
      <c r="IFR63" s="279"/>
      <c r="IFS63" s="279"/>
      <c r="IFT63" s="279"/>
      <c r="IFU63" s="279"/>
      <c r="IFV63" s="279"/>
      <c r="IFW63" s="279"/>
      <c r="IFX63" s="279"/>
      <c r="IFY63" s="279"/>
      <c r="IFZ63" s="279"/>
      <c r="IGA63" s="279"/>
      <c r="IGB63" s="279"/>
      <c r="IGC63" s="279"/>
      <c r="IGD63" s="279"/>
      <c r="IGE63" s="279"/>
      <c r="IGF63" s="279"/>
      <c r="IGG63" s="279"/>
      <c r="IGH63" s="279"/>
      <c r="IGI63" s="279"/>
      <c r="IGJ63" s="279"/>
      <c r="IGK63" s="279"/>
      <c r="IGL63" s="279"/>
      <c r="IGM63" s="279"/>
      <c r="IGN63" s="279"/>
      <c r="IGO63" s="279"/>
      <c r="IGP63" s="279"/>
      <c r="IGQ63" s="279"/>
      <c r="IGR63" s="279"/>
      <c r="IGS63" s="279"/>
      <c r="IGT63" s="279"/>
      <c r="IGU63" s="279"/>
      <c r="IGV63" s="279"/>
      <c r="IGW63" s="279"/>
      <c r="IGX63" s="279"/>
      <c r="IGY63" s="279"/>
      <c r="IGZ63" s="279"/>
      <c r="IHA63" s="279"/>
      <c r="IHB63" s="279"/>
      <c r="IHC63" s="279"/>
      <c r="IHD63" s="279"/>
      <c r="IHE63" s="279"/>
      <c r="IHF63" s="279"/>
      <c r="IHG63" s="279"/>
      <c r="IHH63" s="279"/>
      <c r="IHI63" s="279"/>
      <c r="IHJ63" s="279"/>
      <c r="IHK63" s="279"/>
      <c r="IHL63" s="279"/>
      <c r="IHM63" s="279"/>
      <c r="IHN63" s="279"/>
      <c r="IHO63" s="279"/>
      <c r="IHP63" s="279"/>
      <c r="IHQ63" s="279"/>
      <c r="IHR63" s="279"/>
      <c r="IHS63" s="279"/>
      <c r="IHT63" s="279"/>
      <c r="IHU63" s="279"/>
      <c r="IHV63" s="279"/>
      <c r="IHW63" s="279"/>
      <c r="IHX63" s="279"/>
      <c r="IHY63" s="279"/>
      <c r="IHZ63" s="279"/>
      <c r="IIA63" s="279"/>
      <c r="IIB63" s="279"/>
      <c r="IIC63" s="279"/>
      <c r="IID63" s="279"/>
      <c r="IIE63" s="279"/>
      <c r="IIF63" s="279"/>
      <c r="IIG63" s="279"/>
      <c r="IIH63" s="279"/>
      <c r="III63" s="279"/>
      <c r="IIJ63" s="279"/>
      <c r="IIK63" s="279"/>
      <c r="IIL63" s="279"/>
      <c r="IIM63" s="279"/>
      <c r="IIN63" s="279"/>
      <c r="IIO63" s="279"/>
      <c r="IIP63" s="279"/>
      <c r="IIQ63" s="279"/>
      <c r="IIR63" s="279"/>
      <c r="IIS63" s="279"/>
      <c r="IIT63" s="279"/>
      <c r="IIU63" s="279"/>
      <c r="IIV63" s="279"/>
      <c r="IIW63" s="279"/>
      <c r="IIX63" s="279"/>
      <c r="IIY63" s="279"/>
      <c r="IIZ63" s="279"/>
      <c r="IJA63" s="279"/>
      <c r="IJB63" s="279"/>
      <c r="IJC63" s="279"/>
      <c r="IJD63" s="279"/>
      <c r="IJE63" s="279"/>
      <c r="IJF63" s="279"/>
      <c r="IJG63" s="279"/>
      <c r="IJH63" s="279"/>
      <c r="IJI63" s="279"/>
      <c r="IJJ63" s="279"/>
      <c r="IJK63" s="279"/>
      <c r="IJL63" s="279"/>
      <c r="IJM63" s="279"/>
      <c r="IJN63" s="279"/>
      <c r="IJO63" s="279"/>
      <c r="IJP63" s="279"/>
      <c r="IJQ63" s="279"/>
      <c r="IJR63" s="279"/>
      <c r="IJS63" s="279"/>
      <c r="IJT63" s="279"/>
      <c r="IJU63" s="279"/>
      <c r="IJV63" s="279"/>
      <c r="IJW63" s="279"/>
      <c r="IJX63" s="279"/>
      <c r="IJY63" s="279"/>
      <c r="IJZ63" s="279"/>
      <c r="IKA63" s="279"/>
      <c r="IKB63" s="279"/>
      <c r="IKC63" s="279"/>
      <c r="IKD63" s="279"/>
      <c r="IKE63" s="279"/>
      <c r="IKF63" s="279"/>
      <c r="IKG63" s="279"/>
      <c r="IKH63" s="279"/>
      <c r="IKI63" s="279"/>
      <c r="IKJ63" s="279"/>
      <c r="IKK63" s="279"/>
      <c r="IKL63" s="279"/>
      <c r="IKM63" s="279"/>
      <c r="IKN63" s="279"/>
      <c r="IKO63" s="279"/>
      <c r="IKP63" s="279"/>
      <c r="IKQ63" s="279"/>
      <c r="IKR63" s="279"/>
      <c r="IKS63" s="279"/>
      <c r="IKT63" s="279"/>
      <c r="IKU63" s="279"/>
      <c r="IKV63" s="279"/>
      <c r="IKW63" s="279"/>
      <c r="IKX63" s="279"/>
      <c r="IKY63" s="279"/>
      <c r="IKZ63" s="279"/>
      <c r="ILA63" s="279"/>
      <c r="ILB63" s="279"/>
      <c r="ILC63" s="279"/>
      <c r="ILD63" s="279"/>
      <c r="ILE63" s="279"/>
      <c r="ILF63" s="279"/>
      <c r="ILG63" s="279"/>
      <c r="ILH63" s="279"/>
      <c r="ILI63" s="279"/>
      <c r="ILJ63" s="279"/>
      <c r="ILK63" s="279"/>
      <c r="ILL63" s="279"/>
      <c r="ILM63" s="279"/>
      <c r="ILN63" s="279"/>
      <c r="ILO63" s="279"/>
      <c r="ILP63" s="279"/>
      <c r="ILQ63" s="279"/>
      <c r="ILR63" s="279"/>
      <c r="ILS63" s="279"/>
      <c r="ILT63" s="279"/>
      <c r="ILU63" s="279"/>
      <c r="ILV63" s="279"/>
      <c r="ILW63" s="279"/>
      <c r="ILX63" s="279"/>
      <c r="ILY63" s="279"/>
      <c r="ILZ63" s="279"/>
      <c r="IMA63" s="279"/>
      <c r="IMB63" s="279"/>
      <c r="IMC63" s="279"/>
      <c r="IMD63" s="279"/>
      <c r="IME63" s="279"/>
      <c r="IMF63" s="279"/>
      <c r="IMG63" s="279"/>
      <c r="IMH63" s="279"/>
      <c r="IMI63" s="279"/>
      <c r="IMJ63" s="279"/>
      <c r="IMK63" s="279"/>
      <c r="IML63" s="279"/>
      <c r="IMM63" s="279"/>
      <c r="IMN63" s="279"/>
      <c r="IMO63" s="279"/>
      <c r="IMP63" s="279"/>
      <c r="IMQ63" s="279"/>
      <c r="IMR63" s="279"/>
      <c r="IMS63" s="279"/>
      <c r="IMT63" s="279"/>
      <c r="IMU63" s="279"/>
      <c r="IMV63" s="279"/>
      <c r="IMW63" s="279"/>
      <c r="IMX63" s="279"/>
      <c r="IMY63" s="279"/>
      <c r="IMZ63" s="279"/>
      <c r="INA63" s="279"/>
      <c r="INB63" s="279"/>
      <c r="INC63" s="279"/>
      <c r="IND63" s="279"/>
      <c r="INE63" s="279"/>
      <c r="INF63" s="279"/>
      <c r="ING63" s="279"/>
      <c r="INH63" s="279"/>
      <c r="INI63" s="279"/>
      <c r="INJ63" s="279"/>
      <c r="INK63" s="279"/>
      <c r="INL63" s="279"/>
      <c r="INM63" s="279"/>
      <c r="INN63" s="279"/>
      <c r="INO63" s="279"/>
      <c r="INP63" s="279"/>
      <c r="INQ63" s="279"/>
      <c r="INR63" s="279"/>
      <c r="INS63" s="279"/>
      <c r="INT63" s="279"/>
      <c r="INU63" s="279"/>
      <c r="INV63" s="279"/>
      <c r="INW63" s="279"/>
      <c r="INX63" s="279"/>
      <c r="INY63" s="279"/>
      <c r="INZ63" s="279"/>
      <c r="IOA63" s="279"/>
      <c r="IOB63" s="279"/>
      <c r="IOC63" s="279"/>
      <c r="IOD63" s="279"/>
      <c r="IOE63" s="279"/>
      <c r="IOF63" s="279"/>
      <c r="IOG63" s="279"/>
      <c r="IOH63" s="279"/>
      <c r="IOI63" s="279"/>
      <c r="IOJ63" s="279"/>
      <c r="IOK63" s="279"/>
      <c r="IOL63" s="279"/>
      <c r="IOM63" s="279"/>
      <c r="ION63" s="279"/>
      <c r="IOO63" s="279"/>
      <c r="IOP63" s="279"/>
      <c r="IOQ63" s="279"/>
      <c r="IOR63" s="279"/>
      <c r="IOS63" s="279"/>
      <c r="IOT63" s="279"/>
      <c r="IOU63" s="279"/>
      <c r="IOV63" s="279"/>
      <c r="IOW63" s="279"/>
      <c r="IOX63" s="279"/>
      <c r="IOY63" s="279"/>
      <c r="IOZ63" s="279"/>
      <c r="IPA63" s="279"/>
      <c r="IPB63" s="279"/>
      <c r="IPC63" s="279"/>
      <c r="IPD63" s="279"/>
      <c r="IPE63" s="279"/>
      <c r="IPF63" s="279"/>
      <c r="IPG63" s="279"/>
      <c r="IPH63" s="279"/>
      <c r="IPI63" s="279"/>
      <c r="IPJ63" s="279"/>
      <c r="IPK63" s="279"/>
      <c r="IPL63" s="279"/>
      <c r="IPM63" s="279"/>
      <c r="IPN63" s="279"/>
      <c r="IPO63" s="279"/>
      <c r="IPP63" s="279"/>
      <c r="IPQ63" s="279"/>
      <c r="IPR63" s="279"/>
      <c r="IPS63" s="279"/>
      <c r="IPT63" s="279"/>
      <c r="IPU63" s="279"/>
      <c r="IPV63" s="279"/>
      <c r="IPW63" s="279"/>
      <c r="IPX63" s="279"/>
      <c r="IPY63" s="279"/>
      <c r="IPZ63" s="279"/>
      <c r="IQA63" s="279"/>
      <c r="IQB63" s="279"/>
      <c r="IQC63" s="279"/>
      <c r="IQD63" s="279"/>
      <c r="IQE63" s="279"/>
      <c r="IQF63" s="279"/>
      <c r="IQG63" s="279"/>
      <c r="IQH63" s="279"/>
      <c r="IQI63" s="279"/>
      <c r="IQJ63" s="279"/>
      <c r="IQK63" s="279"/>
      <c r="IQL63" s="279"/>
      <c r="IQM63" s="279"/>
      <c r="IQN63" s="279"/>
      <c r="IQO63" s="279"/>
      <c r="IQP63" s="279"/>
      <c r="IQQ63" s="279"/>
      <c r="IQR63" s="279"/>
      <c r="IQS63" s="279"/>
      <c r="IQT63" s="279"/>
      <c r="IQU63" s="279"/>
      <c r="IQV63" s="279"/>
      <c r="IQW63" s="279"/>
      <c r="IQX63" s="279"/>
      <c r="IQY63" s="279"/>
      <c r="IQZ63" s="279"/>
      <c r="IRA63" s="279"/>
      <c r="IRB63" s="279"/>
      <c r="IRC63" s="279"/>
      <c r="IRD63" s="279"/>
      <c r="IRE63" s="279"/>
      <c r="IRF63" s="279"/>
      <c r="IRG63" s="279"/>
      <c r="IRH63" s="279"/>
      <c r="IRI63" s="279"/>
      <c r="IRJ63" s="279"/>
      <c r="IRK63" s="279"/>
      <c r="IRL63" s="279"/>
      <c r="IRM63" s="279"/>
      <c r="IRN63" s="279"/>
      <c r="IRO63" s="279"/>
      <c r="IRP63" s="279"/>
      <c r="IRQ63" s="279"/>
      <c r="IRR63" s="279"/>
      <c r="IRS63" s="279"/>
      <c r="IRT63" s="279"/>
      <c r="IRU63" s="279"/>
      <c r="IRV63" s="279"/>
      <c r="IRW63" s="279"/>
      <c r="IRX63" s="279"/>
      <c r="IRY63" s="279"/>
      <c r="IRZ63" s="279"/>
      <c r="ISA63" s="279"/>
      <c r="ISB63" s="279"/>
      <c r="ISC63" s="279"/>
      <c r="ISD63" s="279"/>
      <c r="ISE63" s="279"/>
      <c r="ISF63" s="279"/>
      <c r="ISG63" s="279"/>
      <c r="ISH63" s="279"/>
      <c r="ISI63" s="279"/>
      <c r="ISJ63" s="279"/>
      <c r="ISK63" s="279"/>
      <c r="ISL63" s="279"/>
      <c r="ISM63" s="279"/>
      <c r="ISN63" s="279"/>
      <c r="ISO63" s="279"/>
      <c r="ISP63" s="279"/>
      <c r="ISQ63" s="279"/>
      <c r="ISR63" s="279"/>
      <c r="ISS63" s="279"/>
      <c r="IST63" s="279"/>
      <c r="ISU63" s="279"/>
      <c r="ISV63" s="279"/>
      <c r="ISW63" s="279"/>
      <c r="ISX63" s="279"/>
      <c r="ISY63" s="279"/>
      <c r="ISZ63" s="279"/>
      <c r="ITA63" s="279"/>
      <c r="ITB63" s="279"/>
      <c r="ITC63" s="279"/>
      <c r="ITD63" s="279"/>
      <c r="ITE63" s="279"/>
      <c r="ITF63" s="279"/>
      <c r="ITG63" s="279"/>
      <c r="ITH63" s="279"/>
      <c r="ITI63" s="279"/>
      <c r="ITJ63" s="279"/>
      <c r="ITK63" s="279"/>
      <c r="ITL63" s="279"/>
      <c r="ITM63" s="279"/>
      <c r="ITN63" s="279"/>
      <c r="ITO63" s="279"/>
      <c r="ITP63" s="279"/>
      <c r="ITQ63" s="279"/>
      <c r="ITR63" s="279"/>
      <c r="ITS63" s="279"/>
      <c r="ITT63" s="279"/>
      <c r="ITU63" s="279"/>
      <c r="ITV63" s="279"/>
      <c r="ITW63" s="279"/>
      <c r="ITX63" s="279"/>
      <c r="ITY63" s="279"/>
      <c r="ITZ63" s="279"/>
      <c r="IUA63" s="279"/>
      <c r="IUB63" s="279"/>
      <c r="IUC63" s="279"/>
      <c r="IUD63" s="279"/>
      <c r="IUE63" s="279"/>
      <c r="IUF63" s="279"/>
      <c r="IUG63" s="279"/>
      <c r="IUH63" s="279"/>
      <c r="IUI63" s="279"/>
      <c r="IUJ63" s="279"/>
      <c r="IUK63" s="279"/>
      <c r="IUL63" s="279"/>
      <c r="IUM63" s="279"/>
      <c r="IUN63" s="279"/>
      <c r="IUO63" s="279"/>
      <c r="IUP63" s="279"/>
      <c r="IUQ63" s="279"/>
      <c r="IUR63" s="279"/>
      <c r="IUS63" s="279"/>
      <c r="IUT63" s="279"/>
      <c r="IUU63" s="279"/>
      <c r="IUV63" s="279"/>
      <c r="IUW63" s="279"/>
      <c r="IUX63" s="279"/>
      <c r="IUY63" s="279"/>
      <c r="IUZ63" s="279"/>
      <c r="IVA63" s="279"/>
      <c r="IVB63" s="279"/>
      <c r="IVC63" s="279"/>
      <c r="IVD63" s="279"/>
      <c r="IVE63" s="279"/>
      <c r="IVF63" s="279"/>
      <c r="IVG63" s="279"/>
      <c r="IVH63" s="279"/>
      <c r="IVI63" s="279"/>
      <c r="IVJ63" s="279"/>
      <c r="IVK63" s="279"/>
      <c r="IVL63" s="279"/>
      <c r="IVM63" s="279"/>
      <c r="IVN63" s="279"/>
      <c r="IVO63" s="279"/>
      <c r="IVP63" s="279"/>
      <c r="IVQ63" s="279"/>
      <c r="IVR63" s="279"/>
      <c r="IVS63" s="279"/>
      <c r="IVT63" s="279"/>
      <c r="IVU63" s="279"/>
      <c r="IVV63" s="279"/>
      <c r="IVW63" s="279"/>
      <c r="IVX63" s="279"/>
      <c r="IVY63" s="279"/>
      <c r="IVZ63" s="279"/>
      <c r="IWA63" s="279"/>
      <c r="IWB63" s="279"/>
      <c r="IWC63" s="279"/>
      <c r="IWD63" s="279"/>
      <c r="IWE63" s="279"/>
      <c r="IWF63" s="279"/>
      <c r="IWG63" s="279"/>
      <c r="IWH63" s="279"/>
      <c r="IWI63" s="279"/>
      <c r="IWJ63" s="279"/>
      <c r="IWK63" s="279"/>
      <c r="IWL63" s="279"/>
      <c r="IWM63" s="279"/>
      <c r="IWN63" s="279"/>
      <c r="IWO63" s="279"/>
      <c r="IWP63" s="279"/>
      <c r="IWQ63" s="279"/>
      <c r="IWR63" s="279"/>
      <c r="IWS63" s="279"/>
      <c r="IWT63" s="279"/>
      <c r="IWU63" s="279"/>
      <c r="IWV63" s="279"/>
      <c r="IWW63" s="279"/>
      <c r="IWX63" s="279"/>
      <c r="IWY63" s="279"/>
      <c r="IWZ63" s="279"/>
      <c r="IXA63" s="279"/>
      <c r="IXB63" s="279"/>
      <c r="IXC63" s="279"/>
      <c r="IXD63" s="279"/>
      <c r="IXE63" s="279"/>
      <c r="IXF63" s="279"/>
      <c r="IXG63" s="279"/>
      <c r="IXH63" s="279"/>
      <c r="IXI63" s="279"/>
      <c r="IXJ63" s="279"/>
      <c r="IXK63" s="279"/>
      <c r="IXL63" s="279"/>
      <c r="IXM63" s="279"/>
      <c r="IXN63" s="279"/>
      <c r="IXO63" s="279"/>
      <c r="IXP63" s="279"/>
      <c r="IXQ63" s="279"/>
      <c r="IXR63" s="279"/>
      <c r="IXS63" s="279"/>
      <c r="IXT63" s="279"/>
      <c r="IXU63" s="279"/>
      <c r="IXV63" s="279"/>
      <c r="IXW63" s="279"/>
      <c r="IXX63" s="279"/>
      <c r="IXY63" s="279"/>
      <c r="IXZ63" s="279"/>
      <c r="IYA63" s="279"/>
      <c r="IYB63" s="279"/>
      <c r="IYC63" s="279"/>
      <c r="IYD63" s="279"/>
      <c r="IYE63" s="279"/>
      <c r="IYF63" s="279"/>
      <c r="IYG63" s="279"/>
      <c r="IYH63" s="279"/>
      <c r="IYI63" s="279"/>
      <c r="IYJ63" s="279"/>
      <c r="IYK63" s="279"/>
      <c r="IYL63" s="279"/>
      <c r="IYM63" s="279"/>
      <c r="IYN63" s="279"/>
      <c r="IYO63" s="279"/>
      <c r="IYP63" s="279"/>
      <c r="IYQ63" s="279"/>
      <c r="IYR63" s="279"/>
      <c r="IYS63" s="279"/>
      <c r="IYT63" s="279"/>
      <c r="IYU63" s="279"/>
      <c r="IYV63" s="279"/>
      <c r="IYW63" s="279"/>
      <c r="IYX63" s="279"/>
      <c r="IYY63" s="279"/>
      <c r="IYZ63" s="279"/>
      <c r="IZA63" s="279"/>
      <c r="IZB63" s="279"/>
      <c r="IZC63" s="279"/>
      <c r="IZD63" s="279"/>
      <c r="IZE63" s="279"/>
      <c r="IZF63" s="279"/>
      <c r="IZG63" s="279"/>
      <c r="IZH63" s="279"/>
      <c r="IZI63" s="279"/>
      <c r="IZJ63" s="279"/>
      <c r="IZK63" s="279"/>
      <c r="IZL63" s="279"/>
      <c r="IZM63" s="279"/>
      <c r="IZN63" s="279"/>
      <c r="IZO63" s="279"/>
      <c r="IZP63" s="279"/>
      <c r="IZQ63" s="279"/>
      <c r="IZR63" s="279"/>
      <c r="IZS63" s="279"/>
      <c r="IZT63" s="279"/>
      <c r="IZU63" s="279"/>
      <c r="IZV63" s="279"/>
      <c r="IZW63" s="279"/>
      <c r="IZX63" s="279"/>
      <c r="IZY63" s="279"/>
      <c r="IZZ63" s="279"/>
      <c r="JAA63" s="279"/>
      <c r="JAB63" s="279"/>
      <c r="JAC63" s="279"/>
      <c r="JAD63" s="279"/>
      <c r="JAE63" s="279"/>
      <c r="JAF63" s="279"/>
      <c r="JAG63" s="279"/>
      <c r="JAH63" s="279"/>
      <c r="JAI63" s="279"/>
      <c r="JAJ63" s="279"/>
      <c r="JAK63" s="279"/>
      <c r="JAL63" s="279"/>
      <c r="JAM63" s="279"/>
      <c r="JAN63" s="279"/>
      <c r="JAO63" s="279"/>
      <c r="JAP63" s="279"/>
      <c r="JAQ63" s="279"/>
      <c r="JAR63" s="279"/>
      <c r="JAS63" s="279"/>
      <c r="JAT63" s="279"/>
      <c r="JAU63" s="279"/>
      <c r="JAV63" s="279"/>
      <c r="JAW63" s="279"/>
      <c r="JAX63" s="279"/>
      <c r="JAY63" s="279"/>
      <c r="JAZ63" s="279"/>
      <c r="JBA63" s="279"/>
      <c r="JBB63" s="279"/>
      <c r="JBC63" s="279"/>
      <c r="JBD63" s="279"/>
      <c r="JBE63" s="279"/>
      <c r="JBF63" s="279"/>
      <c r="JBG63" s="279"/>
      <c r="JBH63" s="279"/>
      <c r="JBI63" s="279"/>
      <c r="JBJ63" s="279"/>
      <c r="JBK63" s="279"/>
      <c r="JBL63" s="279"/>
      <c r="JBM63" s="279"/>
      <c r="JBN63" s="279"/>
      <c r="JBO63" s="279"/>
      <c r="JBP63" s="279"/>
      <c r="JBQ63" s="279"/>
      <c r="JBR63" s="279"/>
      <c r="JBS63" s="279"/>
      <c r="JBT63" s="279"/>
      <c r="JBU63" s="279"/>
      <c r="JBV63" s="279"/>
      <c r="JBW63" s="279"/>
      <c r="JBX63" s="279"/>
      <c r="JBY63" s="279"/>
      <c r="JBZ63" s="279"/>
      <c r="JCA63" s="279"/>
      <c r="JCB63" s="279"/>
      <c r="JCC63" s="279"/>
      <c r="JCD63" s="279"/>
      <c r="JCE63" s="279"/>
      <c r="JCF63" s="279"/>
      <c r="JCG63" s="279"/>
      <c r="JCH63" s="279"/>
      <c r="JCI63" s="279"/>
      <c r="JCJ63" s="279"/>
      <c r="JCK63" s="279"/>
      <c r="JCL63" s="279"/>
      <c r="JCM63" s="279"/>
      <c r="JCN63" s="279"/>
      <c r="JCO63" s="279"/>
      <c r="JCP63" s="279"/>
      <c r="JCQ63" s="279"/>
      <c r="JCR63" s="279"/>
      <c r="JCS63" s="279"/>
      <c r="JCT63" s="279"/>
      <c r="JCU63" s="279"/>
      <c r="JCV63" s="279"/>
      <c r="JCW63" s="279"/>
      <c r="JCX63" s="279"/>
      <c r="JCY63" s="279"/>
      <c r="JCZ63" s="279"/>
      <c r="JDA63" s="279"/>
      <c r="JDB63" s="279"/>
      <c r="JDC63" s="279"/>
      <c r="JDD63" s="279"/>
      <c r="JDE63" s="279"/>
      <c r="JDF63" s="279"/>
      <c r="JDG63" s="279"/>
      <c r="JDH63" s="279"/>
      <c r="JDI63" s="279"/>
      <c r="JDJ63" s="279"/>
      <c r="JDK63" s="279"/>
      <c r="JDL63" s="279"/>
      <c r="JDM63" s="279"/>
      <c r="JDN63" s="279"/>
      <c r="JDO63" s="279"/>
      <c r="JDP63" s="279"/>
      <c r="JDQ63" s="279"/>
      <c r="JDR63" s="279"/>
      <c r="JDS63" s="279"/>
      <c r="JDT63" s="279"/>
      <c r="JDU63" s="279"/>
      <c r="JDV63" s="279"/>
      <c r="JDW63" s="279"/>
      <c r="JDX63" s="279"/>
      <c r="JDY63" s="279"/>
      <c r="JDZ63" s="279"/>
      <c r="JEA63" s="279"/>
      <c r="JEB63" s="279"/>
      <c r="JEC63" s="279"/>
      <c r="JED63" s="279"/>
      <c r="JEE63" s="279"/>
      <c r="JEF63" s="279"/>
      <c r="JEG63" s="279"/>
      <c r="JEH63" s="279"/>
      <c r="JEI63" s="279"/>
      <c r="JEJ63" s="279"/>
      <c r="JEK63" s="279"/>
      <c r="JEL63" s="279"/>
      <c r="JEM63" s="279"/>
      <c r="JEN63" s="279"/>
      <c r="JEO63" s="279"/>
      <c r="JEP63" s="279"/>
      <c r="JEQ63" s="279"/>
      <c r="JER63" s="279"/>
      <c r="JES63" s="279"/>
      <c r="JET63" s="279"/>
      <c r="JEU63" s="279"/>
      <c r="JEV63" s="279"/>
      <c r="JEW63" s="279"/>
      <c r="JEX63" s="279"/>
      <c r="JEY63" s="279"/>
      <c r="JEZ63" s="279"/>
      <c r="JFA63" s="279"/>
      <c r="JFB63" s="279"/>
      <c r="JFC63" s="279"/>
      <c r="JFD63" s="279"/>
      <c r="JFE63" s="279"/>
      <c r="JFF63" s="279"/>
      <c r="JFG63" s="279"/>
      <c r="JFH63" s="279"/>
      <c r="JFI63" s="279"/>
      <c r="JFJ63" s="279"/>
      <c r="JFK63" s="279"/>
      <c r="JFL63" s="279"/>
      <c r="JFM63" s="279"/>
      <c r="JFN63" s="279"/>
      <c r="JFO63" s="279"/>
      <c r="JFP63" s="279"/>
      <c r="JFQ63" s="279"/>
      <c r="JFR63" s="279"/>
      <c r="JFS63" s="279"/>
      <c r="JFT63" s="279"/>
      <c r="JFU63" s="279"/>
      <c r="JFV63" s="279"/>
      <c r="JFW63" s="279"/>
      <c r="JFX63" s="279"/>
      <c r="JFY63" s="279"/>
      <c r="JFZ63" s="279"/>
      <c r="JGA63" s="279"/>
      <c r="JGB63" s="279"/>
      <c r="JGC63" s="279"/>
      <c r="JGD63" s="279"/>
      <c r="JGE63" s="279"/>
      <c r="JGF63" s="279"/>
      <c r="JGG63" s="279"/>
      <c r="JGH63" s="279"/>
      <c r="JGI63" s="279"/>
      <c r="JGJ63" s="279"/>
      <c r="JGK63" s="279"/>
      <c r="JGL63" s="279"/>
      <c r="JGM63" s="279"/>
      <c r="JGN63" s="279"/>
      <c r="JGO63" s="279"/>
      <c r="JGP63" s="279"/>
      <c r="JGQ63" s="279"/>
      <c r="JGR63" s="279"/>
      <c r="JGS63" s="279"/>
      <c r="JGT63" s="279"/>
      <c r="JGU63" s="279"/>
      <c r="JGV63" s="279"/>
      <c r="JGW63" s="279"/>
      <c r="JGX63" s="279"/>
      <c r="JGY63" s="279"/>
      <c r="JGZ63" s="279"/>
      <c r="JHA63" s="279"/>
      <c r="JHB63" s="279"/>
      <c r="JHC63" s="279"/>
      <c r="JHD63" s="279"/>
      <c r="JHE63" s="279"/>
      <c r="JHF63" s="279"/>
      <c r="JHG63" s="279"/>
      <c r="JHH63" s="279"/>
      <c r="JHI63" s="279"/>
      <c r="JHJ63" s="279"/>
      <c r="JHK63" s="279"/>
      <c r="JHL63" s="279"/>
      <c r="JHM63" s="279"/>
      <c r="JHN63" s="279"/>
      <c r="JHO63" s="279"/>
      <c r="JHP63" s="279"/>
      <c r="JHQ63" s="279"/>
      <c r="JHR63" s="279"/>
      <c r="JHS63" s="279"/>
      <c r="JHT63" s="279"/>
      <c r="JHU63" s="279"/>
      <c r="JHV63" s="279"/>
      <c r="JHW63" s="279"/>
      <c r="JHX63" s="279"/>
      <c r="JHY63" s="279"/>
      <c r="JHZ63" s="279"/>
      <c r="JIA63" s="279"/>
      <c r="JIB63" s="279"/>
      <c r="JIC63" s="279"/>
      <c r="JID63" s="279"/>
      <c r="JIE63" s="279"/>
      <c r="JIF63" s="279"/>
      <c r="JIG63" s="279"/>
      <c r="JIH63" s="279"/>
      <c r="JII63" s="279"/>
      <c r="JIJ63" s="279"/>
      <c r="JIK63" s="279"/>
      <c r="JIL63" s="279"/>
      <c r="JIM63" s="279"/>
      <c r="JIN63" s="279"/>
      <c r="JIO63" s="279"/>
      <c r="JIP63" s="279"/>
      <c r="JIQ63" s="279"/>
      <c r="JIR63" s="279"/>
      <c r="JIS63" s="279"/>
      <c r="JIT63" s="279"/>
      <c r="JIU63" s="279"/>
      <c r="JIV63" s="279"/>
      <c r="JIW63" s="279"/>
      <c r="JIX63" s="279"/>
      <c r="JIY63" s="279"/>
      <c r="JIZ63" s="279"/>
      <c r="JJA63" s="279"/>
      <c r="JJB63" s="279"/>
      <c r="JJC63" s="279"/>
      <c r="JJD63" s="279"/>
      <c r="JJE63" s="279"/>
      <c r="JJF63" s="279"/>
      <c r="JJG63" s="279"/>
      <c r="JJH63" s="279"/>
      <c r="JJI63" s="279"/>
      <c r="JJJ63" s="279"/>
      <c r="JJK63" s="279"/>
      <c r="JJL63" s="279"/>
      <c r="JJM63" s="279"/>
      <c r="JJN63" s="279"/>
      <c r="JJO63" s="279"/>
      <c r="JJP63" s="279"/>
      <c r="JJQ63" s="279"/>
      <c r="JJR63" s="279"/>
      <c r="JJS63" s="279"/>
      <c r="JJT63" s="279"/>
      <c r="JJU63" s="279"/>
      <c r="JJV63" s="279"/>
      <c r="JJW63" s="279"/>
      <c r="JJX63" s="279"/>
      <c r="JJY63" s="279"/>
      <c r="JJZ63" s="279"/>
      <c r="JKA63" s="279"/>
      <c r="JKB63" s="279"/>
      <c r="JKC63" s="279"/>
      <c r="JKD63" s="279"/>
      <c r="JKE63" s="279"/>
      <c r="JKF63" s="279"/>
      <c r="JKG63" s="279"/>
      <c r="JKH63" s="279"/>
      <c r="JKI63" s="279"/>
      <c r="JKJ63" s="279"/>
      <c r="JKK63" s="279"/>
      <c r="JKL63" s="279"/>
      <c r="JKM63" s="279"/>
      <c r="JKN63" s="279"/>
      <c r="JKO63" s="279"/>
      <c r="JKP63" s="279"/>
      <c r="JKQ63" s="279"/>
      <c r="JKR63" s="279"/>
      <c r="JKS63" s="279"/>
      <c r="JKT63" s="279"/>
      <c r="JKU63" s="279"/>
      <c r="JKV63" s="279"/>
      <c r="JKW63" s="279"/>
      <c r="JKX63" s="279"/>
      <c r="JKY63" s="279"/>
      <c r="JKZ63" s="279"/>
      <c r="JLA63" s="279"/>
      <c r="JLB63" s="279"/>
      <c r="JLC63" s="279"/>
      <c r="JLD63" s="279"/>
      <c r="JLE63" s="279"/>
      <c r="JLF63" s="279"/>
      <c r="JLG63" s="279"/>
      <c r="JLH63" s="279"/>
      <c r="JLI63" s="279"/>
      <c r="JLJ63" s="279"/>
      <c r="JLK63" s="279"/>
      <c r="JLL63" s="279"/>
      <c r="JLM63" s="279"/>
      <c r="JLN63" s="279"/>
      <c r="JLO63" s="279"/>
      <c r="JLP63" s="279"/>
      <c r="JLQ63" s="279"/>
      <c r="JLR63" s="279"/>
      <c r="JLS63" s="279"/>
      <c r="JLT63" s="279"/>
      <c r="JLU63" s="279"/>
      <c r="JLV63" s="279"/>
      <c r="JLW63" s="279"/>
      <c r="JLX63" s="279"/>
      <c r="JLY63" s="279"/>
      <c r="JLZ63" s="279"/>
      <c r="JMA63" s="279"/>
      <c r="JMB63" s="279"/>
      <c r="JMC63" s="279"/>
      <c r="JMD63" s="279"/>
      <c r="JME63" s="279"/>
      <c r="JMF63" s="279"/>
      <c r="JMG63" s="279"/>
      <c r="JMH63" s="279"/>
      <c r="JMI63" s="279"/>
      <c r="JMJ63" s="279"/>
      <c r="JMK63" s="279"/>
      <c r="JML63" s="279"/>
      <c r="JMM63" s="279"/>
      <c r="JMN63" s="279"/>
      <c r="JMO63" s="279"/>
      <c r="JMP63" s="279"/>
      <c r="JMQ63" s="279"/>
      <c r="JMR63" s="279"/>
      <c r="JMS63" s="279"/>
      <c r="JMT63" s="279"/>
      <c r="JMU63" s="279"/>
      <c r="JMV63" s="279"/>
      <c r="JMW63" s="279"/>
      <c r="JMX63" s="279"/>
      <c r="JMY63" s="279"/>
      <c r="JMZ63" s="279"/>
      <c r="JNA63" s="279"/>
      <c r="JNB63" s="279"/>
      <c r="JNC63" s="279"/>
      <c r="JND63" s="279"/>
      <c r="JNE63" s="279"/>
      <c r="JNF63" s="279"/>
      <c r="JNG63" s="279"/>
      <c r="JNH63" s="279"/>
      <c r="JNI63" s="279"/>
      <c r="JNJ63" s="279"/>
      <c r="JNK63" s="279"/>
      <c r="JNL63" s="279"/>
      <c r="JNM63" s="279"/>
      <c r="JNN63" s="279"/>
      <c r="JNO63" s="279"/>
      <c r="JNP63" s="279"/>
      <c r="JNQ63" s="279"/>
      <c r="JNR63" s="279"/>
      <c r="JNS63" s="279"/>
      <c r="JNT63" s="279"/>
      <c r="JNU63" s="279"/>
      <c r="JNV63" s="279"/>
      <c r="JNW63" s="279"/>
      <c r="JNX63" s="279"/>
      <c r="JNY63" s="279"/>
      <c r="JNZ63" s="279"/>
      <c r="JOA63" s="279"/>
      <c r="JOB63" s="279"/>
      <c r="JOC63" s="279"/>
      <c r="JOD63" s="279"/>
      <c r="JOE63" s="279"/>
      <c r="JOF63" s="279"/>
      <c r="JOG63" s="279"/>
      <c r="JOH63" s="279"/>
      <c r="JOI63" s="279"/>
      <c r="JOJ63" s="279"/>
      <c r="JOK63" s="279"/>
      <c r="JOL63" s="279"/>
      <c r="JOM63" s="279"/>
      <c r="JON63" s="279"/>
      <c r="JOO63" s="279"/>
      <c r="JOP63" s="279"/>
      <c r="JOQ63" s="279"/>
      <c r="JOR63" s="279"/>
      <c r="JOS63" s="279"/>
      <c r="JOT63" s="279"/>
      <c r="JOU63" s="279"/>
      <c r="JOV63" s="279"/>
      <c r="JOW63" s="279"/>
      <c r="JOX63" s="279"/>
      <c r="JOY63" s="279"/>
      <c r="JOZ63" s="279"/>
      <c r="JPA63" s="279"/>
      <c r="JPB63" s="279"/>
      <c r="JPC63" s="279"/>
      <c r="JPD63" s="279"/>
      <c r="JPE63" s="279"/>
      <c r="JPF63" s="279"/>
      <c r="JPG63" s="279"/>
      <c r="JPH63" s="279"/>
      <c r="JPI63" s="279"/>
      <c r="JPJ63" s="279"/>
      <c r="JPK63" s="279"/>
      <c r="JPL63" s="279"/>
      <c r="JPM63" s="279"/>
      <c r="JPN63" s="279"/>
      <c r="JPO63" s="279"/>
      <c r="JPP63" s="279"/>
      <c r="JPQ63" s="279"/>
      <c r="JPR63" s="279"/>
      <c r="JPS63" s="279"/>
      <c r="JPT63" s="279"/>
      <c r="JPU63" s="279"/>
      <c r="JPV63" s="279"/>
      <c r="JPW63" s="279"/>
      <c r="JPX63" s="279"/>
      <c r="JPY63" s="279"/>
      <c r="JPZ63" s="279"/>
      <c r="JQA63" s="279"/>
      <c r="JQB63" s="279"/>
      <c r="JQC63" s="279"/>
      <c r="JQD63" s="279"/>
      <c r="JQE63" s="279"/>
      <c r="JQF63" s="279"/>
      <c r="JQG63" s="279"/>
      <c r="JQH63" s="279"/>
      <c r="JQI63" s="279"/>
      <c r="JQJ63" s="279"/>
      <c r="JQK63" s="279"/>
      <c r="JQL63" s="279"/>
      <c r="JQM63" s="279"/>
      <c r="JQN63" s="279"/>
      <c r="JQO63" s="279"/>
      <c r="JQP63" s="279"/>
      <c r="JQQ63" s="279"/>
      <c r="JQR63" s="279"/>
      <c r="JQS63" s="279"/>
      <c r="JQT63" s="279"/>
      <c r="JQU63" s="279"/>
      <c r="JQV63" s="279"/>
      <c r="JQW63" s="279"/>
      <c r="JQX63" s="279"/>
      <c r="JQY63" s="279"/>
      <c r="JQZ63" s="279"/>
      <c r="JRA63" s="279"/>
      <c r="JRB63" s="279"/>
      <c r="JRC63" s="279"/>
      <c r="JRD63" s="279"/>
      <c r="JRE63" s="279"/>
      <c r="JRF63" s="279"/>
      <c r="JRG63" s="279"/>
      <c r="JRH63" s="279"/>
      <c r="JRI63" s="279"/>
      <c r="JRJ63" s="279"/>
      <c r="JRK63" s="279"/>
      <c r="JRL63" s="279"/>
      <c r="JRM63" s="279"/>
      <c r="JRN63" s="279"/>
      <c r="JRO63" s="279"/>
      <c r="JRP63" s="279"/>
      <c r="JRQ63" s="279"/>
      <c r="JRR63" s="279"/>
      <c r="JRS63" s="279"/>
      <c r="JRT63" s="279"/>
      <c r="JRU63" s="279"/>
      <c r="JRV63" s="279"/>
      <c r="JRW63" s="279"/>
      <c r="JRX63" s="279"/>
      <c r="JRY63" s="279"/>
      <c r="JRZ63" s="279"/>
      <c r="JSA63" s="279"/>
      <c r="JSB63" s="279"/>
      <c r="JSC63" s="279"/>
      <c r="JSD63" s="279"/>
      <c r="JSE63" s="279"/>
      <c r="JSF63" s="279"/>
      <c r="JSG63" s="279"/>
      <c r="JSH63" s="279"/>
      <c r="JSI63" s="279"/>
      <c r="JSJ63" s="279"/>
      <c r="JSK63" s="279"/>
      <c r="JSL63" s="279"/>
      <c r="JSM63" s="279"/>
      <c r="JSN63" s="279"/>
      <c r="JSO63" s="279"/>
      <c r="JSP63" s="279"/>
      <c r="JSQ63" s="279"/>
      <c r="JSR63" s="279"/>
      <c r="JSS63" s="279"/>
      <c r="JST63" s="279"/>
      <c r="JSU63" s="279"/>
      <c r="JSV63" s="279"/>
      <c r="JSW63" s="279"/>
      <c r="JSX63" s="279"/>
      <c r="JSY63" s="279"/>
      <c r="JSZ63" s="279"/>
      <c r="JTA63" s="279"/>
      <c r="JTB63" s="279"/>
      <c r="JTC63" s="279"/>
      <c r="JTD63" s="279"/>
      <c r="JTE63" s="279"/>
      <c r="JTF63" s="279"/>
      <c r="JTG63" s="279"/>
      <c r="JTH63" s="279"/>
      <c r="JTI63" s="279"/>
      <c r="JTJ63" s="279"/>
      <c r="JTK63" s="279"/>
      <c r="JTL63" s="279"/>
      <c r="JTM63" s="279"/>
      <c r="JTN63" s="279"/>
      <c r="JTO63" s="279"/>
      <c r="JTP63" s="279"/>
      <c r="JTQ63" s="279"/>
      <c r="JTR63" s="279"/>
      <c r="JTS63" s="279"/>
      <c r="JTT63" s="279"/>
      <c r="JTU63" s="279"/>
      <c r="JTV63" s="279"/>
      <c r="JTW63" s="279"/>
      <c r="JTX63" s="279"/>
      <c r="JTY63" s="279"/>
      <c r="JTZ63" s="279"/>
      <c r="JUA63" s="279"/>
      <c r="JUB63" s="279"/>
      <c r="JUC63" s="279"/>
      <c r="JUD63" s="279"/>
      <c r="JUE63" s="279"/>
      <c r="JUF63" s="279"/>
      <c r="JUG63" s="279"/>
      <c r="JUH63" s="279"/>
      <c r="JUI63" s="279"/>
      <c r="JUJ63" s="279"/>
      <c r="JUK63" s="279"/>
      <c r="JUL63" s="279"/>
      <c r="JUM63" s="279"/>
      <c r="JUN63" s="279"/>
      <c r="JUO63" s="279"/>
      <c r="JUP63" s="279"/>
      <c r="JUQ63" s="279"/>
      <c r="JUR63" s="279"/>
      <c r="JUS63" s="279"/>
      <c r="JUT63" s="279"/>
      <c r="JUU63" s="279"/>
      <c r="JUV63" s="279"/>
      <c r="JUW63" s="279"/>
      <c r="JUX63" s="279"/>
      <c r="JUY63" s="279"/>
      <c r="JUZ63" s="279"/>
      <c r="JVA63" s="279"/>
      <c r="JVB63" s="279"/>
      <c r="JVC63" s="279"/>
      <c r="JVD63" s="279"/>
      <c r="JVE63" s="279"/>
      <c r="JVF63" s="279"/>
      <c r="JVG63" s="279"/>
      <c r="JVH63" s="279"/>
      <c r="JVI63" s="279"/>
      <c r="JVJ63" s="279"/>
      <c r="JVK63" s="279"/>
      <c r="JVL63" s="279"/>
      <c r="JVM63" s="279"/>
      <c r="JVN63" s="279"/>
      <c r="JVO63" s="279"/>
      <c r="JVP63" s="279"/>
      <c r="JVQ63" s="279"/>
      <c r="JVR63" s="279"/>
      <c r="JVS63" s="279"/>
      <c r="JVT63" s="279"/>
      <c r="JVU63" s="279"/>
      <c r="JVV63" s="279"/>
      <c r="JVW63" s="279"/>
      <c r="JVX63" s="279"/>
      <c r="JVY63" s="279"/>
      <c r="JVZ63" s="279"/>
      <c r="JWA63" s="279"/>
      <c r="JWB63" s="279"/>
      <c r="JWC63" s="279"/>
      <c r="JWD63" s="279"/>
      <c r="JWE63" s="279"/>
      <c r="JWF63" s="279"/>
      <c r="JWG63" s="279"/>
      <c r="JWH63" s="279"/>
      <c r="JWI63" s="279"/>
      <c r="JWJ63" s="279"/>
      <c r="JWK63" s="279"/>
      <c r="JWL63" s="279"/>
      <c r="JWM63" s="279"/>
      <c r="JWN63" s="279"/>
      <c r="JWO63" s="279"/>
      <c r="JWP63" s="279"/>
      <c r="JWQ63" s="279"/>
      <c r="JWR63" s="279"/>
      <c r="JWS63" s="279"/>
      <c r="JWT63" s="279"/>
      <c r="JWU63" s="279"/>
      <c r="JWV63" s="279"/>
      <c r="JWW63" s="279"/>
      <c r="JWX63" s="279"/>
      <c r="JWY63" s="279"/>
      <c r="JWZ63" s="279"/>
      <c r="JXA63" s="279"/>
      <c r="JXB63" s="279"/>
      <c r="JXC63" s="279"/>
      <c r="JXD63" s="279"/>
      <c r="JXE63" s="279"/>
      <c r="JXF63" s="279"/>
      <c r="JXG63" s="279"/>
      <c r="JXH63" s="279"/>
      <c r="JXI63" s="279"/>
      <c r="JXJ63" s="279"/>
      <c r="JXK63" s="279"/>
      <c r="JXL63" s="279"/>
      <c r="JXM63" s="279"/>
      <c r="JXN63" s="279"/>
      <c r="JXO63" s="279"/>
      <c r="JXP63" s="279"/>
      <c r="JXQ63" s="279"/>
      <c r="JXR63" s="279"/>
      <c r="JXS63" s="279"/>
      <c r="JXT63" s="279"/>
      <c r="JXU63" s="279"/>
      <c r="JXV63" s="279"/>
      <c r="JXW63" s="279"/>
      <c r="JXX63" s="279"/>
      <c r="JXY63" s="279"/>
      <c r="JXZ63" s="279"/>
      <c r="JYA63" s="279"/>
      <c r="JYB63" s="279"/>
      <c r="JYC63" s="279"/>
      <c r="JYD63" s="279"/>
      <c r="JYE63" s="279"/>
      <c r="JYF63" s="279"/>
      <c r="JYG63" s="279"/>
      <c r="JYH63" s="279"/>
      <c r="JYI63" s="279"/>
      <c r="JYJ63" s="279"/>
      <c r="JYK63" s="279"/>
      <c r="JYL63" s="279"/>
      <c r="JYM63" s="279"/>
      <c r="JYN63" s="279"/>
      <c r="JYO63" s="279"/>
      <c r="JYP63" s="279"/>
      <c r="JYQ63" s="279"/>
      <c r="JYR63" s="279"/>
      <c r="JYS63" s="279"/>
      <c r="JYT63" s="279"/>
      <c r="JYU63" s="279"/>
      <c r="JYV63" s="279"/>
      <c r="JYW63" s="279"/>
      <c r="JYX63" s="279"/>
      <c r="JYY63" s="279"/>
      <c r="JYZ63" s="279"/>
      <c r="JZA63" s="279"/>
      <c r="JZB63" s="279"/>
      <c r="JZC63" s="279"/>
      <c r="JZD63" s="279"/>
      <c r="JZE63" s="279"/>
      <c r="JZF63" s="279"/>
      <c r="JZG63" s="279"/>
      <c r="JZH63" s="279"/>
      <c r="JZI63" s="279"/>
      <c r="JZJ63" s="279"/>
      <c r="JZK63" s="279"/>
      <c r="JZL63" s="279"/>
      <c r="JZM63" s="279"/>
      <c r="JZN63" s="279"/>
      <c r="JZO63" s="279"/>
      <c r="JZP63" s="279"/>
      <c r="JZQ63" s="279"/>
      <c r="JZR63" s="279"/>
      <c r="JZS63" s="279"/>
      <c r="JZT63" s="279"/>
      <c r="JZU63" s="279"/>
      <c r="JZV63" s="279"/>
      <c r="JZW63" s="279"/>
      <c r="JZX63" s="279"/>
      <c r="JZY63" s="279"/>
      <c r="JZZ63" s="279"/>
      <c r="KAA63" s="279"/>
      <c r="KAB63" s="279"/>
      <c r="KAC63" s="279"/>
      <c r="KAD63" s="279"/>
      <c r="KAE63" s="279"/>
      <c r="KAF63" s="279"/>
      <c r="KAG63" s="279"/>
      <c r="KAH63" s="279"/>
      <c r="KAI63" s="279"/>
      <c r="KAJ63" s="279"/>
      <c r="KAK63" s="279"/>
      <c r="KAL63" s="279"/>
      <c r="KAM63" s="279"/>
      <c r="KAN63" s="279"/>
      <c r="KAO63" s="279"/>
      <c r="KAP63" s="279"/>
      <c r="KAQ63" s="279"/>
      <c r="KAR63" s="279"/>
      <c r="KAS63" s="279"/>
      <c r="KAT63" s="279"/>
      <c r="KAU63" s="279"/>
      <c r="KAV63" s="279"/>
      <c r="KAW63" s="279"/>
      <c r="KAX63" s="279"/>
      <c r="KAY63" s="279"/>
      <c r="KAZ63" s="279"/>
      <c r="KBA63" s="279"/>
      <c r="KBB63" s="279"/>
      <c r="KBC63" s="279"/>
      <c r="KBD63" s="279"/>
      <c r="KBE63" s="279"/>
      <c r="KBF63" s="279"/>
      <c r="KBG63" s="279"/>
      <c r="KBH63" s="279"/>
      <c r="KBI63" s="279"/>
      <c r="KBJ63" s="279"/>
      <c r="KBK63" s="279"/>
      <c r="KBL63" s="279"/>
      <c r="KBM63" s="279"/>
      <c r="KBN63" s="279"/>
      <c r="KBO63" s="279"/>
      <c r="KBP63" s="279"/>
      <c r="KBQ63" s="279"/>
      <c r="KBR63" s="279"/>
      <c r="KBS63" s="279"/>
      <c r="KBT63" s="279"/>
      <c r="KBU63" s="279"/>
      <c r="KBV63" s="279"/>
      <c r="KBW63" s="279"/>
      <c r="KBX63" s="279"/>
      <c r="KBY63" s="279"/>
      <c r="KBZ63" s="279"/>
      <c r="KCA63" s="279"/>
      <c r="KCB63" s="279"/>
      <c r="KCC63" s="279"/>
      <c r="KCD63" s="279"/>
      <c r="KCE63" s="279"/>
      <c r="KCF63" s="279"/>
      <c r="KCG63" s="279"/>
      <c r="KCH63" s="279"/>
      <c r="KCI63" s="279"/>
      <c r="KCJ63" s="279"/>
      <c r="KCK63" s="279"/>
      <c r="KCL63" s="279"/>
      <c r="KCM63" s="279"/>
      <c r="KCN63" s="279"/>
      <c r="KCO63" s="279"/>
      <c r="KCP63" s="279"/>
      <c r="KCQ63" s="279"/>
      <c r="KCR63" s="279"/>
      <c r="KCS63" s="279"/>
      <c r="KCT63" s="279"/>
      <c r="KCU63" s="279"/>
      <c r="KCV63" s="279"/>
      <c r="KCW63" s="279"/>
      <c r="KCX63" s="279"/>
      <c r="KCY63" s="279"/>
      <c r="KCZ63" s="279"/>
      <c r="KDA63" s="279"/>
      <c r="KDB63" s="279"/>
      <c r="KDC63" s="279"/>
      <c r="KDD63" s="279"/>
      <c r="KDE63" s="279"/>
      <c r="KDF63" s="279"/>
      <c r="KDG63" s="279"/>
      <c r="KDH63" s="279"/>
      <c r="KDI63" s="279"/>
      <c r="KDJ63" s="279"/>
      <c r="KDK63" s="279"/>
      <c r="KDL63" s="279"/>
      <c r="KDM63" s="279"/>
      <c r="KDN63" s="279"/>
      <c r="KDO63" s="279"/>
      <c r="KDP63" s="279"/>
      <c r="KDQ63" s="279"/>
      <c r="KDR63" s="279"/>
      <c r="KDS63" s="279"/>
      <c r="KDT63" s="279"/>
      <c r="KDU63" s="279"/>
      <c r="KDV63" s="279"/>
      <c r="KDW63" s="279"/>
      <c r="KDX63" s="279"/>
      <c r="KDY63" s="279"/>
      <c r="KDZ63" s="279"/>
      <c r="KEA63" s="279"/>
      <c r="KEB63" s="279"/>
      <c r="KEC63" s="279"/>
      <c r="KED63" s="279"/>
      <c r="KEE63" s="279"/>
      <c r="KEF63" s="279"/>
      <c r="KEG63" s="279"/>
      <c r="KEH63" s="279"/>
      <c r="KEI63" s="279"/>
      <c r="KEJ63" s="279"/>
      <c r="KEK63" s="279"/>
      <c r="KEL63" s="279"/>
      <c r="KEM63" s="279"/>
      <c r="KEN63" s="279"/>
      <c r="KEO63" s="279"/>
      <c r="KEP63" s="279"/>
      <c r="KEQ63" s="279"/>
      <c r="KER63" s="279"/>
      <c r="KES63" s="279"/>
      <c r="KET63" s="279"/>
      <c r="KEU63" s="279"/>
      <c r="KEV63" s="279"/>
      <c r="KEW63" s="279"/>
      <c r="KEX63" s="279"/>
      <c r="KEY63" s="279"/>
      <c r="KEZ63" s="279"/>
      <c r="KFA63" s="279"/>
      <c r="KFB63" s="279"/>
      <c r="KFC63" s="279"/>
      <c r="KFD63" s="279"/>
      <c r="KFE63" s="279"/>
      <c r="KFF63" s="279"/>
      <c r="KFG63" s="279"/>
      <c r="KFH63" s="279"/>
      <c r="KFI63" s="279"/>
      <c r="KFJ63" s="279"/>
      <c r="KFK63" s="279"/>
      <c r="KFL63" s="279"/>
      <c r="KFM63" s="279"/>
      <c r="KFN63" s="279"/>
      <c r="KFO63" s="279"/>
      <c r="KFP63" s="279"/>
      <c r="KFQ63" s="279"/>
      <c r="KFR63" s="279"/>
      <c r="KFS63" s="279"/>
      <c r="KFT63" s="279"/>
      <c r="KFU63" s="279"/>
      <c r="KFV63" s="279"/>
      <c r="KFW63" s="279"/>
      <c r="KFX63" s="279"/>
      <c r="KFY63" s="279"/>
      <c r="KFZ63" s="279"/>
      <c r="KGA63" s="279"/>
      <c r="KGB63" s="279"/>
      <c r="KGC63" s="279"/>
      <c r="KGD63" s="279"/>
      <c r="KGE63" s="279"/>
      <c r="KGF63" s="279"/>
      <c r="KGG63" s="279"/>
      <c r="KGH63" s="279"/>
      <c r="KGI63" s="279"/>
      <c r="KGJ63" s="279"/>
      <c r="KGK63" s="279"/>
      <c r="KGL63" s="279"/>
      <c r="KGM63" s="279"/>
      <c r="KGN63" s="279"/>
      <c r="KGO63" s="279"/>
      <c r="KGP63" s="279"/>
      <c r="KGQ63" s="279"/>
      <c r="KGR63" s="279"/>
      <c r="KGS63" s="279"/>
      <c r="KGT63" s="279"/>
      <c r="KGU63" s="279"/>
      <c r="KGV63" s="279"/>
      <c r="KGW63" s="279"/>
      <c r="KGX63" s="279"/>
      <c r="KGY63" s="279"/>
      <c r="KGZ63" s="279"/>
      <c r="KHA63" s="279"/>
      <c r="KHB63" s="279"/>
      <c r="KHC63" s="279"/>
      <c r="KHD63" s="279"/>
      <c r="KHE63" s="279"/>
      <c r="KHF63" s="279"/>
      <c r="KHG63" s="279"/>
      <c r="KHH63" s="279"/>
      <c r="KHI63" s="279"/>
      <c r="KHJ63" s="279"/>
      <c r="KHK63" s="279"/>
      <c r="KHL63" s="279"/>
      <c r="KHM63" s="279"/>
      <c r="KHN63" s="279"/>
      <c r="KHO63" s="279"/>
      <c r="KHP63" s="279"/>
      <c r="KHQ63" s="279"/>
      <c r="KHR63" s="279"/>
      <c r="KHS63" s="279"/>
      <c r="KHT63" s="279"/>
      <c r="KHU63" s="279"/>
      <c r="KHV63" s="279"/>
      <c r="KHW63" s="279"/>
      <c r="KHX63" s="279"/>
      <c r="KHY63" s="279"/>
      <c r="KHZ63" s="279"/>
      <c r="KIA63" s="279"/>
      <c r="KIB63" s="279"/>
      <c r="KIC63" s="279"/>
      <c r="KID63" s="279"/>
      <c r="KIE63" s="279"/>
      <c r="KIF63" s="279"/>
      <c r="KIG63" s="279"/>
      <c r="KIH63" s="279"/>
      <c r="KII63" s="279"/>
      <c r="KIJ63" s="279"/>
      <c r="KIK63" s="279"/>
      <c r="KIL63" s="279"/>
      <c r="KIM63" s="279"/>
      <c r="KIN63" s="279"/>
      <c r="KIO63" s="279"/>
      <c r="KIP63" s="279"/>
      <c r="KIQ63" s="279"/>
      <c r="KIR63" s="279"/>
      <c r="KIS63" s="279"/>
      <c r="KIT63" s="279"/>
      <c r="KIU63" s="279"/>
      <c r="KIV63" s="279"/>
      <c r="KIW63" s="279"/>
      <c r="KIX63" s="279"/>
      <c r="KIY63" s="279"/>
      <c r="KIZ63" s="279"/>
      <c r="KJA63" s="279"/>
      <c r="KJB63" s="279"/>
      <c r="KJC63" s="279"/>
      <c r="KJD63" s="279"/>
      <c r="KJE63" s="279"/>
      <c r="KJF63" s="279"/>
      <c r="KJG63" s="279"/>
      <c r="KJH63" s="279"/>
      <c r="KJI63" s="279"/>
      <c r="KJJ63" s="279"/>
      <c r="KJK63" s="279"/>
      <c r="KJL63" s="279"/>
      <c r="KJM63" s="279"/>
      <c r="KJN63" s="279"/>
      <c r="KJO63" s="279"/>
      <c r="KJP63" s="279"/>
      <c r="KJQ63" s="279"/>
      <c r="KJR63" s="279"/>
      <c r="KJS63" s="279"/>
      <c r="KJT63" s="279"/>
      <c r="KJU63" s="279"/>
      <c r="KJV63" s="279"/>
      <c r="KJW63" s="279"/>
      <c r="KJX63" s="279"/>
      <c r="KJY63" s="279"/>
      <c r="KJZ63" s="279"/>
      <c r="KKA63" s="279"/>
      <c r="KKB63" s="279"/>
      <c r="KKC63" s="279"/>
      <c r="KKD63" s="279"/>
      <c r="KKE63" s="279"/>
      <c r="KKF63" s="279"/>
      <c r="KKG63" s="279"/>
      <c r="KKH63" s="279"/>
      <c r="KKI63" s="279"/>
      <c r="KKJ63" s="279"/>
      <c r="KKK63" s="279"/>
      <c r="KKL63" s="279"/>
      <c r="KKM63" s="279"/>
      <c r="KKN63" s="279"/>
      <c r="KKO63" s="279"/>
      <c r="KKP63" s="279"/>
      <c r="KKQ63" s="279"/>
      <c r="KKR63" s="279"/>
      <c r="KKS63" s="279"/>
      <c r="KKT63" s="279"/>
      <c r="KKU63" s="279"/>
      <c r="KKV63" s="279"/>
      <c r="KKW63" s="279"/>
      <c r="KKX63" s="279"/>
      <c r="KKY63" s="279"/>
      <c r="KKZ63" s="279"/>
      <c r="KLA63" s="279"/>
      <c r="KLB63" s="279"/>
      <c r="KLC63" s="279"/>
      <c r="KLD63" s="279"/>
      <c r="KLE63" s="279"/>
      <c r="KLF63" s="279"/>
      <c r="KLG63" s="279"/>
      <c r="KLH63" s="279"/>
      <c r="KLI63" s="279"/>
      <c r="KLJ63" s="279"/>
      <c r="KLK63" s="279"/>
      <c r="KLL63" s="279"/>
      <c r="KLM63" s="279"/>
      <c r="KLN63" s="279"/>
      <c r="KLO63" s="279"/>
      <c r="KLP63" s="279"/>
      <c r="KLQ63" s="279"/>
      <c r="KLR63" s="279"/>
      <c r="KLS63" s="279"/>
      <c r="KLT63" s="279"/>
      <c r="KLU63" s="279"/>
      <c r="KLV63" s="279"/>
      <c r="KLW63" s="279"/>
      <c r="KLX63" s="279"/>
      <c r="KLY63" s="279"/>
      <c r="KLZ63" s="279"/>
      <c r="KMA63" s="279"/>
      <c r="KMB63" s="279"/>
      <c r="KMC63" s="279"/>
      <c r="KMD63" s="279"/>
      <c r="KME63" s="279"/>
      <c r="KMF63" s="279"/>
      <c r="KMG63" s="279"/>
      <c r="KMH63" s="279"/>
      <c r="KMI63" s="279"/>
      <c r="KMJ63" s="279"/>
      <c r="KMK63" s="279"/>
      <c r="KML63" s="279"/>
      <c r="KMM63" s="279"/>
      <c r="KMN63" s="279"/>
      <c r="KMO63" s="279"/>
      <c r="KMP63" s="279"/>
      <c r="KMQ63" s="279"/>
      <c r="KMR63" s="279"/>
      <c r="KMS63" s="279"/>
      <c r="KMT63" s="279"/>
      <c r="KMU63" s="279"/>
      <c r="KMV63" s="279"/>
      <c r="KMW63" s="279"/>
      <c r="KMX63" s="279"/>
      <c r="KMY63" s="279"/>
      <c r="KMZ63" s="279"/>
      <c r="KNA63" s="279"/>
      <c r="KNB63" s="279"/>
      <c r="KNC63" s="279"/>
      <c r="KND63" s="279"/>
      <c r="KNE63" s="279"/>
      <c r="KNF63" s="279"/>
      <c r="KNG63" s="279"/>
      <c r="KNH63" s="279"/>
      <c r="KNI63" s="279"/>
      <c r="KNJ63" s="279"/>
      <c r="KNK63" s="279"/>
      <c r="KNL63" s="279"/>
      <c r="KNM63" s="279"/>
      <c r="KNN63" s="279"/>
      <c r="KNO63" s="279"/>
      <c r="KNP63" s="279"/>
      <c r="KNQ63" s="279"/>
      <c r="KNR63" s="279"/>
      <c r="KNS63" s="279"/>
      <c r="KNT63" s="279"/>
      <c r="KNU63" s="279"/>
      <c r="KNV63" s="279"/>
      <c r="KNW63" s="279"/>
      <c r="KNX63" s="279"/>
      <c r="KNY63" s="279"/>
      <c r="KNZ63" s="279"/>
      <c r="KOA63" s="279"/>
      <c r="KOB63" s="279"/>
      <c r="KOC63" s="279"/>
      <c r="KOD63" s="279"/>
      <c r="KOE63" s="279"/>
      <c r="KOF63" s="279"/>
      <c r="KOG63" s="279"/>
      <c r="KOH63" s="279"/>
      <c r="KOI63" s="279"/>
      <c r="KOJ63" s="279"/>
      <c r="KOK63" s="279"/>
      <c r="KOL63" s="279"/>
      <c r="KOM63" s="279"/>
      <c r="KON63" s="279"/>
      <c r="KOO63" s="279"/>
      <c r="KOP63" s="279"/>
      <c r="KOQ63" s="279"/>
      <c r="KOR63" s="279"/>
      <c r="KOS63" s="279"/>
      <c r="KOT63" s="279"/>
      <c r="KOU63" s="279"/>
      <c r="KOV63" s="279"/>
      <c r="KOW63" s="279"/>
      <c r="KOX63" s="279"/>
      <c r="KOY63" s="279"/>
      <c r="KOZ63" s="279"/>
      <c r="KPA63" s="279"/>
      <c r="KPB63" s="279"/>
      <c r="KPC63" s="279"/>
      <c r="KPD63" s="279"/>
      <c r="KPE63" s="279"/>
      <c r="KPF63" s="279"/>
      <c r="KPG63" s="279"/>
      <c r="KPH63" s="279"/>
      <c r="KPI63" s="279"/>
      <c r="KPJ63" s="279"/>
      <c r="KPK63" s="279"/>
      <c r="KPL63" s="279"/>
      <c r="KPM63" s="279"/>
      <c r="KPN63" s="279"/>
      <c r="KPO63" s="279"/>
      <c r="KPP63" s="279"/>
      <c r="KPQ63" s="279"/>
      <c r="KPR63" s="279"/>
      <c r="KPS63" s="279"/>
      <c r="KPT63" s="279"/>
      <c r="KPU63" s="279"/>
      <c r="KPV63" s="279"/>
      <c r="KPW63" s="279"/>
      <c r="KPX63" s="279"/>
      <c r="KPY63" s="279"/>
      <c r="KPZ63" s="279"/>
      <c r="KQA63" s="279"/>
      <c r="KQB63" s="279"/>
      <c r="KQC63" s="279"/>
      <c r="KQD63" s="279"/>
      <c r="KQE63" s="279"/>
      <c r="KQF63" s="279"/>
      <c r="KQG63" s="279"/>
      <c r="KQH63" s="279"/>
      <c r="KQI63" s="279"/>
      <c r="KQJ63" s="279"/>
      <c r="KQK63" s="279"/>
      <c r="KQL63" s="279"/>
      <c r="KQM63" s="279"/>
      <c r="KQN63" s="279"/>
      <c r="KQO63" s="279"/>
      <c r="KQP63" s="279"/>
      <c r="KQQ63" s="279"/>
      <c r="KQR63" s="279"/>
      <c r="KQS63" s="279"/>
      <c r="KQT63" s="279"/>
      <c r="KQU63" s="279"/>
      <c r="KQV63" s="279"/>
      <c r="KQW63" s="279"/>
      <c r="KQX63" s="279"/>
      <c r="KQY63" s="279"/>
      <c r="KQZ63" s="279"/>
      <c r="KRA63" s="279"/>
      <c r="KRB63" s="279"/>
      <c r="KRC63" s="279"/>
      <c r="KRD63" s="279"/>
      <c r="KRE63" s="279"/>
      <c r="KRF63" s="279"/>
      <c r="KRG63" s="279"/>
      <c r="KRH63" s="279"/>
      <c r="KRI63" s="279"/>
      <c r="KRJ63" s="279"/>
      <c r="KRK63" s="279"/>
      <c r="KRL63" s="279"/>
      <c r="KRM63" s="279"/>
      <c r="KRN63" s="279"/>
      <c r="KRO63" s="279"/>
      <c r="KRP63" s="279"/>
      <c r="KRQ63" s="279"/>
      <c r="KRR63" s="279"/>
      <c r="KRS63" s="279"/>
      <c r="KRT63" s="279"/>
      <c r="KRU63" s="279"/>
      <c r="KRV63" s="279"/>
      <c r="KRW63" s="279"/>
      <c r="KRX63" s="279"/>
      <c r="KRY63" s="279"/>
      <c r="KRZ63" s="279"/>
      <c r="KSA63" s="279"/>
      <c r="KSB63" s="279"/>
      <c r="KSC63" s="279"/>
      <c r="KSD63" s="279"/>
      <c r="KSE63" s="279"/>
      <c r="KSF63" s="279"/>
      <c r="KSG63" s="279"/>
      <c r="KSH63" s="279"/>
      <c r="KSI63" s="279"/>
      <c r="KSJ63" s="279"/>
      <c r="KSK63" s="279"/>
      <c r="KSL63" s="279"/>
      <c r="KSM63" s="279"/>
      <c r="KSN63" s="279"/>
      <c r="KSO63" s="279"/>
      <c r="KSP63" s="279"/>
      <c r="KSQ63" s="279"/>
      <c r="KSR63" s="279"/>
      <c r="KSS63" s="279"/>
      <c r="KST63" s="279"/>
      <c r="KSU63" s="279"/>
      <c r="KSV63" s="279"/>
      <c r="KSW63" s="279"/>
      <c r="KSX63" s="279"/>
      <c r="KSY63" s="279"/>
      <c r="KSZ63" s="279"/>
      <c r="KTA63" s="279"/>
      <c r="KTB63" s="279"/>
      <c r="KTC63" s="279"/>
      <c r="KTD63" s="279"/>
      <c r="KTE63" s="279"/>
      <c r="KTF63" s="279"/>
      <c r="KTG63" s="279"/>
      <c r="KTH63" s="279"/>
      <c r="KTI63" s="279"/>
      <c r="KTJ63" s="279"/>
      <c r="KTK63" s="279"/>
      <c r="KTL63" s="279"/>
      <c r="KTM63" s="279"/>
      <c r="KTN63" s="279"/>
      <c r="KTO63" s="279"/>
      <c r="KTP63" s="279"/>
      <c r="KTQ63" s="279"/>
      <c r="KTR63" s="279"/>
      <c r="KTS63" s="279"/>
      <c r="KTT63" s="279"/>
      <c r="KTU63" s="279"/>
      <c r="KTV63" s="279"/>
      <c r="KTW63" s="279"/>
      <c r="KTX63" s="279"/>
      <c r="KTY63" s="279"/>
      <c r="KTZ63" s="279"/>
      <c r="KUA63" s="279"/>
      <c r="KUB63" s="279"/>
      <c r="KUC63" s="279"/>
      <c r="KUD63" s="279"/>
      <c r="KUE63" s="279"/>
      <c r="KUF63" s="279"/>
      <c r="KUG63" s="279"/>
      <c r="KUH63" s="279"/>
      <c r="KUI63" s="279"/>
      <c r="KUJ63" s="279"/>
      <c r="KUK63" s="279"/>
      <c r="KUL63" s="279"/>
      <c r="KUM63" s="279"/>
      <c r="KUN63" s="279"/>
      <c r="KUO63" s="279"/>
      <c r="KUP63" s="279"/>
      <c r="KUQ63" s="279"/>
      <c r="KUR63" s="279"/>
      <c r="KUS63" s="279"/>
      <c r="KUT63" s="279"/>
      <c r="KUU63" s="279"/>
      <c r="KUV63" s="279"/>
      <c r="KUW63" s="279"/>
      <c r="KUX63" s="279"/>
      <c r="KUY63" s="279"/>
      <c r="KUZ63" s="279"/>
      <c r="KVA63" s="279"/>
      <c r="KVB63" s="279"/>
      <c r="KVC63" s="279"/>
      <c r="KVD63" s="279"/>
      <c r="KVE63" s="279"/>
      <c r="KVF63" s="279"/>
      <c r="KVG63" s="279"/>
      <c r="KVH63" s="279"/>
      <c r="KVI63" s="279"/>
      <c r="KVJ63" s="279"/>
      <c r="KVK63" s="279"/>
      <c r="KVL63" s="279"/>
      <c r="KVM63" s="279"/>
      <c r="KVN63" s="279"/>
      <c r="KVO63" s="279"/>
      <c r="KVP63" s="279"/>
      <c r="KVQ63" s="279"/>
      <c r="KVR63" s="279"/>
      <c r="KVS63" s="279"/>
      <c r="KVT63" s="279"/>
      <c r="KVU63" s="279"/>
      <c r="KVV63" s="279"/>
      <c r="KVW63" s="279"/>
      <c r="KVX63" s="279"/>
      <c r="KVY63" s="279"/>
      <c r="KVZ63" s="279"/>
      <c r="KWA63" s="279"/>
      <c r="KWB63" s="279"/>
      <c r="KWC63" s="279"/>
      <c r="KWD63" s="279"/>
      <c r="KWE63" s="279"/>
      <c r="KWF63" s="279"/>
      <c r="KWG63" s="279"/>
      <c r="KWH63" s="279"/>
      <c r="KWI63" s="279"/>
      <c r="KWJ63" s="279"/>
      <c r="KWK63" s="279"/>
      <c r="KWL63" s="279"/>
      <c r="KWM63" s="279"/>
      <c r="KWN63" s="279"/>
      <c r="KWO63" s="279"/>
      <c r="KWP63" s="279"/>
      <c r="KWQ63" s="279"/>
      <c r="KWR63" s="279"/>
      <c r="KWS63" s="279"/>
      <c r="KWT63" s="279"/>
      <c r="KWU63" s="279"/>
      <c r="KWV63" s="279"/>
      <c r="KWW63" s="279"/>
      <c r="KWX63" s="279"/>
      <c r="KWY63" s="279"/>
      <c r="KWZ63" s="279"/>
      <c r="KXA63" s="279"/>
      <c r="KXB63" s="279"/>
      <c r="KXC63" s="279"/>
      <c r="KXD63" s="279"/>
      <c r="KXE63" s="279"/>
      <c r="KXF63" s="279"/>
      <c r="KXG63" s="279"/>
      <c r="KXH63" s="279"/>
      <c r="KXI63" s="279"/>
      <c r="KXJ63" s="279"/>
      <c r="KXK63" s="279"/>
      <c r="KXL63" s="279"/>
      <c r="KXM63" s="279"/>
      <c r="KXN63" s="279"/>
      <c r="KXO63" s="279"/>
      <c r="KXP63" s="279"/>
      <c r="KXQ63" s="279"/>
      <c r="KXR63" s="279"/>
      <c r="KXS63" s="279"/>
      <c r="KXT63" s="279"/>
      <c r="KXU63" s="279"/>
      <c r="KXV63" s="279"/>
      <c r="KXW63" s="279"/>
      <c r="KXX63" s="279"/>
      <c r="KXY63" s="279"/>
      <c r="KXZ63" s="279"/>
      <c r="KYA63" s="279"/>
      <c r="KYB63" s="279"/>
      <c r="KYC63" s="279"/>
      <c r="KYD63" s="279"/>
      <c r="KYE63" s="279"/>
      <c r="KYF63" s="279"/>
      <c r="KYG63" s="279"/>
      <c r="KYH63" s="279"/>
      <c r="KYI63" s="279"/>
      <c r="KYJ63" s="279"/>
      <c r="KYK63" s="279"/>
      <c r="KYL63" s="279"/>
      <c r="KYM63" s="279"/>
      <c r="KYN63" s="279"/>
      <c r="KYO63" s="279"/>
      <c r="KYP63" s="279"/>
      <c r="KYQ63" s="279"/>
      <c r="KYR63" s="279"/>
      <c r="KYS63" s="279"/>
      <c r="KYT63" s="279"/>
      <c r="KYU63" s="279"/>
      <c r="KYV63" s="279"/>
      <c r="KYW63" s="279"/>
      <c r="KYX63" s="279"/>
      <c r="KYY63" s="279"/>
      <c r="KYZ63" s="279"/>
      <c r="KZA63" s="279"/>
      <c r="KZB63" s="279"/>
      <c r="KZC63" s="279"/>
      <c r="KZD63" s="279"/>
      <c r="KZE63" s="279"/>
      <c r="KZF63" s="279"/>
      <c r="KZG63" s="279"/>
      <c r="KZH63" s="279"/>
      <c r="KZI63" s="279"/>
      <c r="KZJ63" s="279"/>
      <c r="KZK63" s="279"/>
      <c r="KZL63" s="279"/>
      <c r="KZM63" s="279"/>
      <c r="KZN63" s="279"/>
      <c r="KZO63" s="279"/>
      <c r="KZP63" s="279"/>
      <c r="KZQ63" s="279"/>
      <c r="KZR63" s="279"/>
      <c r="KZS63" s="279"/>
      <c r="KZT63" s="279"/>
      <c r="KZU63" s="279"/>
      <c r="KZV63" s="279"/>
      <c r="KZW63" s="279"/>
      <c r="KZX63" s="279"/>
      <c r="KZY63" s="279"/>
      <c r="KZZ63" s="279"/>
      <c r="LAA63" s="279"/>
      <c r="LAB63" s="279"/>
      <c r="LAC63" s="279"/>
      <c r="LAD63" s="279"/>
      <c r="LAE63" s="279"/>
      <c r="LAF63" s="279"/>
      <c r="LAG63" s="279"/>
      <c r="LAH63" s="279"/>
      <c r="LAI63" s="279"/>
      <c r="LAJ63" s="279"/>
      <c r="LAK63" s="279"/>
      <c r="LAL63" s="279"/>
      <c r="LAM63" s="279"/>
      <c r="LAN63" s="279"/>
      <c r="LAO63" s="279"/>
      <c r="LAP63" s="279"/>
      <c r="LAQ63" s="279"/>
      <c r="LAR63" s="279"/>
      <c r="LAS63" s="279"/>
      <c r="LAT63" s="279"/>
      <c r="LAU63" s="279"/>
      <c r="LAV63" s="279"/>
      <c r="LAW63" s="279"/>
      <c r="LAX63" s="279"/>
      <c r="LAY63" s="279"/>
      <c r="LAZ63" s="279"/>
      <c r="LBA63" s="279"/>
      <c r="LBB63" s="279"/>
      <c r="LBC63" s="279"/>
      <c r="LBD63" s="279"/>
      <c r="LBE63" s="279"/>
      <c r="LBF63" s="279"/>
      <c r="LBG63" s="279"/>
      <c r="LBH63" s="279"/>
      <c r="LBI63" s="279"/>
      <c r="LBJ63" s="279"/>
      <c r="LBK63" s="279"/>
      <c r="LBL63" s="279"/>
      <c r="LBM63" s="279"/>
      <c r="LBN63" s="279"/>
      <c r="LBO63" s="279"/>
      <c r="LBP63" s="279"/>
      <c r="LBQ63" s="279"/>
      <c r="LBR63" s="279"/>
      <c r="LBS63" s="279"/>
      <c r="LBT63" s="279"/>
      <c r="LBU63" s="279"/>
      <c r="LBV63" s="279"/>
      <c r="LBW63" s="279"/>
      <c r="LBX63" s="279"/>
      <c r="LBY63" s="279"/>
      <c r="LBZ63" s="279"/>
      <c r="LCA63" s="279"/>
      <c r="LCB63" s="279"/>
      <c r="LCC63" s="279"/>
      <c r="LCD63" s="279"/>
      <c r="LCE63" s="279"/>
      <c r="LCF63" s="279"/>
      <c r="LCG63" s="279"/>
      <c r="LCH63" s="279"/>
      <c r="LCI63" s="279"/>
      <c r="LCJ63" s="279"/>
      <c r="LCK63" s="279"/>
      <c r="LCL63" s="279"/>
      <c r="LCM63" s="279"/>
      <c r="LCN63" s="279"/>
      <c r="LCO63" s="279"/>
      <c r="LCP63" s="279"/>
      <c r="LCQ63" s="279"/>
      <c r="LCR63" s="279"/>
      <c r="LCS63" s="279"/>
      <c r="LCT63" s="279"/>
      <c r="LCU63" s="279"/>
      <c r="LCV63" s="279"/>
      <c r="LCW63" s="279"/>
      <c r="LCX63" s="279"/>
      <c r="LCY63" s="279"/>
      <c r="LCZ63" s="279"/>
      <c r="LDA63" s="279"/>
      <c r="LDB63" s="279"/>
      <c r="LDC63" s="279"/>
      <c r="LDD63" s="279"/>
      <c r="LDE63" s="279"/>
      <c r="LDF63" s="279"/>
      <c r="LDG63" s="279"/>
      <c r="LDH63" s="279"/>
      <c r="LDI63" s="279"/>
      <c r="LDJ63" s="279"/>
      <c r="LDK63" s="279"/>
      <c r="LDL63" s="279"/>
      <c r="LDM63" s="279"/>
      <c r="LDN63" s="279"/>
      <c r="LDO63" s="279"/>
      <c r="LDP63" s="279"/>
      <c r="LDQ63" s="279"/>
      <c r="LDR63" s="279"/>
      <c r="LDS63" s="279"/>
      <c r="LDT63" s="279"/>
      <c r="LDU63" s="279"/>
      <c r="LDV63" s="279"/>
      <c r="LDW63" s="279"/>
      <c r="LDX63" s="279"/>
      <c r="LDY63" s="279"/>
      <c r="LDZ63" s="279"/>
      <c r="LEA63" s="279"/>
      <c r="LEB63" s="279"/>
      <c r="LEC63" s="279"/>
      <c r="LED63" s="279"/>
      <c r="LEE63" s="279"/>
      <c r="LEF63" s="279"/>
      <c r="LEG63" s="279"/>
      <c r="LEH63" s="279"/>
      <c r="LEI63" s="279"/>
      <c r="LEJ63" s="279"/>
      <c r="LEK63" s="279"/>
      <c r="LEL63" s="279"/>
      <c r="LEM63" s="279"/>
      <c r="LEN63" s="279"/>
      <c r="LEO63" s="279"/>
      <c r="LEP63" s="279"/>
      <c r="LEQ63" s="279"/>
      <c r="LER63" s="279"/>
      <c r="LES63" s="279"/>
      <c r="LET63" s="279"/>
      <c r="LEU63" s="279"/>
      <c r="LEV63" s="279"/>
      <c r="LEW63" s="279"/>
      <c r="LEX63" s="279"/>
      <c r="LEY63" s="279"/>
      <c r="LEZ63" s="279"/>
      <c r="LFA63" s="279"/>
      <c r="LFB63" s="279"/>
      <c r="LFC63" s="279"/>
      <c r="LFD63" s="279"/>
      <c r="LFE63" s="279"/>
      <c r="LFF63" s="279"/>
      <c r="LFG63" s="279"/>
      <c r="LFH63" s="279"/>
      <c r="LFI63" s="279"/>
      <c r="LFJ63" s="279"/>
      <c r="LFK63" s="279"/>
      <c r="LFL63" s="279"/>
      <c r="LFM63" s="279"/>
      <c r="LFN63" s="279"/>
      <c r="LFO63" s="279"/>
      <c r="LFP63" s="279"/>
      <c r="LFQ63" s="279"/>
      <c r="LFR63" s="279"/>
      <c r="LFS63" s="279"/>
      <c r="LFT63" s="279"/>
      <c r="LFU63" s="279"/>
      <c r="LFV63" s="279"/>
      <c r="LFW63" s="279"/>
      <c r="LFX63" s="279"/>
      <c r="LFY63" s="279"/>
      <c r="LFZ63" s="279"/>
      <c r="LGA63" s="279"/>
      <c r="LGB63" s="279"/>
      <c r="LGC63" s="279"/>
      <c r="LGD63" s="279"/>
      <c r="LGE63" s="279"/>
      <c r="LGF63" s="279"/>
      <c r="LGG63" s="279"/>
      <c r="LGH63" s="279"/>
      <c r="LGI63" s="279"/>
      <c r="LGJ63" s="279"/>
      <c r="LGK63" s="279"/>
      <c r="LGL63" s="279"/>
      <c r="LGM63" s="279"/>
      <c r="LGN63" s="279"/>
      <c r="LGO63" s="279"/>
      <c r="LGP63" s="279"/>
      <c r="LGQ63" s="279"/>
      <c r="LGR63" s="279"/>
      <c r="LGS63" s="279"/>
      <c r="LGT63" s="279"/>
      <c r="LGU63" s="279"/>
      <c r="LGV63" s="279"/>
      <c r="LGW63" s="279"/>
      <c r="LGX63" s="279"/>
      <c r="LGY63" s="279"/>
      <c r="LGZ63" s="279"/>
      <c r="LHA63" s="279"/>
      <c r="LHB63" s="279"/>
      <c r="LHC63" s="279"/>
      <c r="LHD63" s="279"/>
      <c r="LHE63" s="279"/>
      <c r="LHF63" s="279"/>
      <c r="LHG63" s="279"/>
      <c r="LHH63" s="279"/>
      <c r="LHI63" s="279"/>
      <c r="LHJ63" s="279"/>
      <c r="LHK63" s="279"/>
      <c r="LHL63" s="279"/>
      <c r="LHM63" s="279"/>
      <c r="LHN63" s="279"/>
      <c r="LHO63" s="279"/>
      <c r="LHP63" s="279"/>
      <c r="LHQ63" s="279"/>
      <c r="LHR63" s="279"/>
      <c r="LHS63" s="279"/>
      <c r="LHT63" s="279"/>
      <c r="LHU63" s="279"/>
      <c r="LHV63" s="279"/>
      <c r="LHW63" s="279"/>
      <c r="LHX63" s="279"/>
      <c r="LHY63" s="279"/>
      <c r="LHZ63" s="279"/>
      <c r="LIA63" s="279"/>
      <c r="LIB63" s="279"/>
      <c r="LIC63" s="279"/>
      <c r="LID63" s="279"/>
      <c r="LIE63" s="279"/>
      <c r="LIF63" s="279"/>
      <c r="LIG63" s="279"/>
      <c r="LIH63" s="279"/>
      <c r="LII63" s="279"/>
      <c r="LIJ63" s="279"/>
      <c r="LIK63" s="279"/>
      <c r="LIL63" s="279"/>
      <c r="LIM63" s="279"/>
      <c r="LIN63" s="279"/>
      <c r="LIO63" s="279"/>
      <c r="LIP63" s="279"/>
      <c r="LIQ63" s="279"/>
      <c r="LIR63" s="279"/>
      <c r="LIS63" s="279"/>
      <c r="LIT63" s="279"/>
      <c r="LIU63" s="279"/>
      <c r="LIV63" s="279"/>
      <c r="LIW63" s="279"/>
      <c r="LIX63" s="279"/>
      <c r="LIY63" s="279"/>
      <c r="LIZ63" s="279"/>
      <c r="LJA63" s="279"/>
      <c r="LJB63" s="279"/>
      <c r="LJC63" s="279"/>
      <c r="LJD63" s="279"/>
      <c r="LJE63" s="279"/>
      <c r="LJF63" s="279"/>
      <c r="LJG63" s="279"/>
      <c r="LJH63" s="279"/>
      <c r="LJI63" s="279"/>
      <c r="LJJ63" s="279"/>
      <c r="LJK63" s="279"/>
      <c r="LJL63" s="279"/>
      <c r="LJM63" s="279"/>
      <c r="LJN63" s="279"/>
      <c r="LJO63" s="279"/>
      <c r="LJP63" s="279"/>
      <c r="LJQ63" s="279"/>
      <c r="LJR63" s="279"/>
      <c r="LJS63" s="279"/>
      <c r="LJT63" s="279"/>
      <c r="LJU63" s="279"/>
      <c r="LJV63" s="279"/>
      <c r="LJW63" s="279"/>
      <c r="LJX63" s="279"/>
      <c r="LJY63" s="279"/>
      <c r="LJZ63" s="279"/>
      <c r="LKA63" s="279"/>
      <c r="LKB63" s="279"/>
      <c r="LKC63" s="279"/>
      <c r="LKD63" s="279"/>
      <c r="LKE63" s="279"/>
      <c r="LKF63" s="279"/>
      <c r="LKG63" s="279"/>
      <c r="LKH63" s="279"/>
      <c r="LKI63" s="279"/>
      <c r="LKJ63" s="279"/>
      <c r="LKK63" s="279"/>
      <c r="LKL63" s="279"/>
      <c r="LKM63" s="279"/>
      <c r="LKN63" s="279"/>
      <c r="LKO63" s="279"/>
      <c r="LKP63" s="279"/>
      <c r="LKQ63" s="279"/>
      <c r="LKR63" s="279"/>
      <c r="LKS63" s="279"/>
      <c r="LKT63" s="279"/>
      <c r="LKU63" s="279"/>
      <c r="LKV63" s="279"/>
      <c r="LKW63" s="279"/>
      <c r="LKX63" s="279"/>
      <c r="LKY63" s="279"/>
      <c r="LKZ63" s="279"/>
      <c r="LLA63" s="279"/>
      <c r="LLB63" s="279"/>
      <c r="LLC63" s="279"/>
      <c r="LLD63" s="279"/>
      <c r="LLE63" s="279"/>
      <c r="LLF63" s="279"/>
      <c r="LLG63" s="279"/>
      <c r="LLH63" s="279"/>
      <c r="LLI63" s="279"/>
      <c r="LLJ63" s="279"/>
      <c r="LLK63" s="279"/>
      <c r="LLL63" s="279"/>
      <c r="LLM63" s="279"/>
      <c r="LLN63" s="279"/>
      <c r="LLO63" s="279"/>
      <c r="LLP63" s="279"/>
      <c r="LLQ63" s="279"/>
      <c r="LLR63" s="279"/>
      <c r="LLS63" s="279"/>
      <c r="LLT63" s="279"/>
      <c r="LLU63" s="279"/>
      <c r="LLV63" s="279"/>
      <c r="LLW63" s="279"/>
      <c r="LLX63" s="279"/>
      <c r="LLY63" s="279"/>
      <c r="LLZ63" s="279"/>
      <c r="LMA63" s="279"/>
      <c r="LMB63" s="279"/>
      <c r="LMC63" s="279"/>
      <c r="LMD63" s="279"/>
      <c r="LME63" s="279"/>
      <c r="LMF63" s="279"/>
      <c r="LMG63" s="279"/>
      <c r="LMH63" s="279"/>
      <c r="LMI63" s="279"/>
      <c r="LMJ63" s="279"/>
      <c r="LMK63" s="279"/>
      <c r="LML63" s="279"/>
      <c r="LMM63" s="279"/>
      <c r="LMN63" s="279"/>
      <c r="LMO63" s="279"/>
      <c r="LMP63" s="279"/>
      <c r="LMQ63" s="279"/>
      <c r="LMR63" s="279"/>
      <c r="LMS63" s="279"/>
      <c r="LMT63" s="279"/>
      <c r="LMU63" s="279"/>
      <c r="LMV63" s="279"/>
      <c r="LMW63" s="279"/>
      <c r="LMX63" s="279"/>
      <c r="LMY63" s="279"/>
      <c r="LMZ63" s="279"/>
      <c r="LNA63" s="279"/>
      <c r="LNB63" s="279"/>
      <c r="LNC63" s="279"/>
      <c r="LND63" s="279"/>
      <c r="LNE63" s="279"/>
      <c r="LNF63" s="279"/>
      <c r="LNG63" s="279"/>
      <c r="LNH63" s="279"/>
      <c r="LNI63" s="279"/>
      <c r="LNJ63" s="279"/>
      <c r="LNK63" s="279"/>
      <c r="LNL63" s="279"/>
      <c r="LNM63" s="279"/>
      <c r="LNN63" s="279"/>
      <c r="LNO63" s="279"/>
      <c r="LNP63" s="279"/>
      <c r="LNQ63" s="279"/>
      <c r="LNR63" s="279"/>
      <c r="LNS63" s="279"/>
      <c r="LNT63" s="279"/>
      <c r="LNU63" s="279"/>
      <c r="LNV63" s="279"/>
      <c r="LNW63" s="279"/>
      <c r="LNX63" s="279"/>
      <c r="LNY63" s="279"/>
      <c r="LNZ63" s="279"/>
      <c r="LOA63" s="279"/>
      <c r="LOB63" s="279"/>
      <c r="LOC63" s="279"/>
      <c r="LOD63" s="279"/>
      <c r="LOE63" s="279"/>
      <c r="LOF63" s="279"/>
      <c r="LOG63" s="279"/>
      <c r="LOH63" s="279"/>
      <c r="LOI63" s="279"/>
      <c r="LOJ63" s="279"/>
      <c r="LOK63" s="279"/>
      <c r="LOL63" s="279"/>
      <c r="LOM63" s="279"/>
      <c r="LON63" s="279"/>
      <c r="LOO63" s="279"/>
      <c r="LOP63" s="279"/>
      <c r="LOQ63" s="279"/>
      <c r="LOR63" s="279"/>
      <c r="LOS63" s="279"/>
      <c r="LOT63" s="279"/>
      <c r="LOU63" s="279"/>
      <c r="LOV63" s="279"/>
      <c r="LOW63" s="279"/>
      <c r="LOX63" s="279"/>
      <c r="LOY63" s="279"/>
      <c r="LOZ63" s="279"/>
      <c r="LPA63" s="279"/>
      <c r="LPB63" s="279"/>
      <c r="LPC63" s="279"/>
      <c r="LPD63" s="279"/>
      <c r="LPE63" s="279"/>
      <c r="LPF63" s="279"/>
      <c r="LPG63" s="279"/>
      <c r="LPH63" s="279"/>
      <c r="LPI63" s="279"/>
      <c r="LPJ63" s="279"/>
      <c r="LPK63" s="279"/>
      <c r="LPL63" s="279"/>
      <c r="LPM63" s="279"/>
      <c r="LPN63" s="279"/>
      <c r="LPO63" s="279"/>
      <c r="LPP63" s="279"/>
      <c r="LPQ63" s="279"/>
      <c r="LPR63" s="279"/>
      <c r="LPS63" s="279"/>
      <c r="LPT63" s="279"/>
      <c r="LPU63" s="279"/>
      <c r="LPV63" s="279"/>
      <c r="LPW63" s="279"/>
      <c r="LPX63" s="279"/>
      <c r="LPY63" s="279"/>
      <c r="LPZ63" s="279"/>
      <c r="LQA63" s="279"/>
      <c r="LQB63" s="279"/>
      <c r="LQC63" s="279"/>
      <c r="LQD63" s="279"/>
      <c r="LQE63" s="279"/>
      <c r="LQF63" s="279"/>
      <c r="LQG63" s="279"/>
      <c r="LQH63" s="279"/>
      <c r="LQI63" s="279"/>
      <c r="LQJ63" s="279"/>
      <c r="LQK63" s="279"/>
      <c r="LQL63" s="279"/>
      <c r="LQM63" s="279"/>
      <c r="LQN63" s="279"/>
      <c r="LQO63" s="279"/>
      <c r="LQP63" s="279"/>
      <c r="LQQ63" s="279"/>
      <c r="LQR63" s="279"/>
      <c r="LQS63" s="279"/>
      <c r="LQT63" s="279"/>
      <c r="LQU63" s="279"/>
      <c r="LQV63" s="279"/>
      <c r="LQW63" s="279"/>
      <c r="LQX63" s="279"/>
      <c r="LQY63" s="279"/>
      <c r="LQZ63" s="279"/>
      <c r="LRA63" s="279"/>
      <c r="LRB63" s="279"/>
      <c r="LRC63" s="279"/>
      <c r="LRD63" s="279"/>
      <c r="LRE63" s="279"/>
      <c r="LRF63" s="279"/>
      <c r="LRG63" s="279"/>
      <c r="LRH63" s="279"/>
      <c r="LRI63" s="279"/>
      <c r="LRJ63" s="279"/>
      <c r="LRK63" s="279"/>
      <c r="LRL63" s="279"/>
      <c r="LRM63" s="279"/>
      <c r="LRN63" s="279"/>
      <c r="LRO63" s="279"/>
      <c r="LRP63" s="279"/>
      <c r="LRQ63" s="279"/>
      <c r="LRR63" s="279"/>
      <c r="LRS63" s="279"/>
      <c r="LRT63" s="279"/>
      <c r="LRU63" s="279"/>
      <c r="LRV63" s="279"/>
      <c r="LRW63" s="279"/>
      <c r="LRX63" s="279"/>
      <c r="LRY63" s="279"/>
      <c r="LRZ63" s="279"/>
      <c r="LSA63" s="279"/>
      <c r="LSB63" s="279"/>
      <c r="LSC63" s="279"/>
      <c r="LSD63" s="279"/>
      <c r="LSE63" s="279"/>
      <c r="LSF63" s="279"/>
      <c r="LSG63" s="279"/>
      <c r="LSH63" s="279"/>
      <c r="LSI63" s="279"/>
      <c r="LSJ63" s="279"/>
      <c r="LSK63" s="279"/>
      <c r="LSL63" s="279"/>
      <c r="LSM63" s="279"/>
      <c r="LSN63" s="279"/>
      <c r="LSO63" s="279"/>
      <c r="LSP63" s="279"/>
      <c r="LSQ63" s="279"/>
      <c r="LSR63" s="279"/>
      <c r="LSS63" s="279"/>
      <c r="LST63" s="279"/>
      <c r="LSU63" s="279"/>
      <c r="LSV63" s="279"/>
      <c r="LSW63" s="279"/>
      <c r="LSX63" s="279"/>
      <c r="LSY63" s="279"/>
      <c r="LSZ63" s="279"/>
      <c r="LTA63" s="279"/>
      <c r="LTB63" s="279"/>
      <c r="LTC63" s="279"/>
      <c r="LTD63" s="279"/>
      <c r="LTE63" s="279"/>
      <c r="LTF63" s="279"/>
      <c r="LTG63" s="279"/>
      <c r="LTH63" s="279"/>
      <c r="LTI63" s="279"/>
      <c r="LTJ63" s="279"/>
      <c r="LTK63" s="279"/>
      <c r="LTL63" s="279"/>
      <c r="LTM63" s="279"/>
      <c r="LTN63" s="279"/>
      <c r="LTO63" s="279"/>
      <c r="LTP63" s="279"/>
      <c r="LTQ63" s="279"/>
      <c r="LTR63" s="279"/>
      <c r="LTS63" s="279"/>
      <c r="LTT63" s="279"/>
      <c r="LTU63" s="279"/>
      <c r="LTV63" s="279"/>
      <c r="LTW63" s="279"/>
      <c r="LTX63" s="279"/>
      <c r="LTY63" s="279"/>
      <c r="LTZ63" s="279"/>
      <c r="LUA63" s="279"/>
      <c r="LUB63" s="279"/>
      <c r="LUC63" s="279"/>
      <c r="LUD63" s="279"/>
      <c r="LUE63" s="279"/>
      <c r="LUF63" s="279"/>
      <c r="LUG63" s="279"/>
      <c r="LUH63" s="279"/>
      <c r="LUI63" s="279"/>
      <c r="LUJ63" s="279"/>
      <c r="LUK63" s="279"/>
      <c r="LUL63" s="279"/>
      <c r="LUM63" s="279"/>
      <c r="LUN63" s="279"/>
      <c r="LUO63" s="279"/>
      <c r="LUP63" s="279"/>
      <c r="LUQ63" s="279"/>
      <c r="LUR63" s="279"/>
      <c r="LUS63" s="279"/>
      <c r="LUT63" s="279"/>
      <c r="LUU63" s="279"/>
      <c r="LUV63" s="279"/>
      <c r="LUW63" s="279"/>
      <c r="LUX63" s="279"/>
      <c r="LUY63" s="279"/>
      <c r="LUZ63" s="279"/>
      <c r="LVA63" s="279"/>
      <c r="LVB63" s="279"/>
      <c r="LVC63" s="279"/>
      <c r="LVD63" s="279"/>
      <c r="LVE63" s="279"/>
      <c r="LVF63" s="279"/>
      <c r="LVG63" s="279"/>
      <c r="LVH63" s="279"/>
      <c r="LVI63" s="279"/>
      <c r="LVJ63" s="279"/>
      <c r="LVK63" s="279"/>
      <c r="LVL63" s="279"/>
      <c r="LVM63" s="279"/>
      <c r="LVN63" s="279"/>
      <c r="LVO63" s="279"/>
      <c r="LVP63" s="279"/>
      <c r="LVQ63" s="279"/>
      <c r="LVR63" s="279"/>
      <c r="LVS63" s="279"/>
      <c r="LVT63" s="279"/>
      <c r="LVU63" s="279"/>
      <c r="LVV63" s="279"/>
      <c r="LVW63" s="279"/>
      <c r="LVX63" s="279"/>
      <c r="LVY63" s="279"/>
      <c r="LVZ63" s="279"/>
      <c r="LWA63" s="279"/>
      <c r="LWB63" s="279"/>
      <c r="LWC63" s="279"/>
      <c r="LWD63" s="279"/>
      <c r="LWE63" s="279"/>
      <c r="LWF63" s="279"/>
      <c r="LWG63" s="279"/>
      <c r="LWH63" s="279"/>
      <c r="LWI63" s="279"/>
      <c r="LWJ63" s="279"/>
      <c r="LWK63" s="279"/>
      <c r="LWL63" s="279"/>
      <c r="LWM63" s="279"/>
      <c r="LWN63" s="279"/>
      <c r="LWO63" s="279"/>
      <c r="LWP63" s="279"/>
      <c r="LWQ63" s="279"/>
      <c r="LWR63" s="279"/>
      <c r="LWS63" s="279"/>
      <c r="LWT63" s="279"/>
      <c r="LWU63" s="279"/>
      <c r="LWV63" s="279"/>
      <c r="LWW63" s="279"/>
      <c r="LWX63" s="279"/>
      <c r="LWY63" s="279"/>
      <c r="LWZ63" s="279"/>
      <c r="LXA63" s="279"/>
      <c r="LXB63" s="279"/>
      <c r="LXC63" s="279"/>
      <c r="LXD63" s="279"/>
      <c r="LXE63" s="279"/>
      <c r="LXF63" s="279"/>
      <c r="LXG63" s="279"/>
      <c r="LXH63" s="279"/>
      <c r="LXI63" s="279"/>
      <c r="LXJ63" s="279"/>
      <c r="LXK63" s="279"/>
      <c r="LXL63" s="279"/>
      <c r="LXM63" s="279"/>
      <c r="LXN63" s="279"/>
      <c r="LXO63" s="279"/>
      <c r="LXP63" s="279"/>
      <c r="LXQ63" s="279"/>
      <c r="LXR63" s="279"/>
      <c r="LXS63" s="279"/>
      <c r="LXT63" s="279"/>
      <c r="LXU63" s="279"/>
      <c r="LXV63" s="279"/>
      <c r="LXW63" s="279"/>
      <c r="LXX63" s="279"/>
      <c r="LXY63" s="279"/>
      <c r="LXZ63" s="279"/>
      <c r="LYA63" s="279"/>
      <c r="LYB63" s="279"/>
      <c r="LYC63" s="279"/>
      <c r="LYD63" s="279"/>
      <c r="LYE63" s="279"/>
      <c r="LYF63" s="279"/>
      <c r="LYG63" s="279"/>
      <c r="LYH63" s="279"/>
      <c r="LYI63" s="279"/>
      <c r="LYJ63" s="279"/>
      <c r="LYK63" s="279"/>
      <c r="LYL63" s="279"/>
      <c r="LYM63" s="279"/>
      <c r="LYN63" s="279"/>
      <c r="LYO63" s="279"/>
      <c r="LYP63" s="279"/>
      <c r="LYQ63" s="279"/>
      <c r="LYR63" s="279"/>
      <c r="LYS63" s="279"/>
      <c r="LYT63" s="279"/>
      <c r="LYU63" s="279"/>
      <c r="LYV63" s="279"/>
      <c r="LYW63" s="279"/>
      <c r="LYX63" s="279"/>
      <c r="LYY63" s="279"/>
      <c r="LYZ63" s="279"/>
      <c r="LZA63" s="279"/>
      <c r="LZB63" s="279"/>
      <c r="LZC63" s="279"/>
      <c r="LZD63" s="279"/>
      <c r="LZE63" s="279"/>
      <c r="LZF63" s="279"/>
      <c r="LZG63" s="279"/>
      <c r="LZH63" s="279"/>
      <c r="LZI63" s="279"/>
      <c r="LZJ63" s="279"/>
      <c r="LZK63" s="279"/>
      <c r="LZL63" s="279"/>
      <c r="LZM63" s="279"/>
      <c r="LZN63" s="279"/>
      <c r="LZO63" s="279"/>
      <c r="LZP63" s="279"/>
      <c r="LZQ63" s="279"/>
      <c r="LZR63" s="279"/>
      <c r="LZS63" s="279"/>
      <c r="LZT63" s="279"/>
      <c r="LZU63" s="279"/>
      <c r="LZV63" s="279"/>
      <c r="LZW63" s="279"/>
      <c r="LZX63" s="279"/>
      <c r="LZY63" s="279"/>
      <c r="LZZ63" s="279"/>
      <c r="MAA63" s="279"/>
      <c r="MAB63" s="279"/>
      <c r="MAC63" s="279"/>
      <c r="MAD63" s="279"/>
      <c r="MAE63" s="279"/>
      <c r="MAF63" s="279"/>
      <c r="MAG63" s="279"/>
      <c r="MAH63" s="279"/>
      <c r="MAI63" s="279"/>
      <c r="MAJ63" s="279"/>
      <c r="MAK63" s="279"/>
      <c r="MAL63" s="279"/>
      <c r="MAM63" s="279"/>
      <c r="MAN63" s="279"/>
      <c r="MAO63" s="279"/>
      <c r="MAP63" s="279"/>
      <c r="MAQ63" s="279"/>
      <c r="MAR63" s="279"/>
      <c r="MAS63" s="279"/>
      <c r="MAT63" s="279"/>
      <c r="MAU63" s="279"/>
      <c r="MAV63" s="279"/>
      <c r="MAW63" s="279"/>
      <c r="MAX63" s="279"/>
      <c r="MAY63" s="279"/>
      <c r="MAZ63" s="279"/>
      <c r="MBA63" s="279"/>
      <c r="MBB63" s="279"/>
      <c r="MBC63" s="279"/>
      <c r="MBD63" s="279"/>
      <c r="MBE63" s="279"/>
      <c r="MBF63" s="279"/>
      <c r="MBG63" s="279"/>
      <c r="MBH63" s="279"/>
      <c r="MBI63" s="279"/>
      <c r="MBJ63" s="279"/>
      <c r="MBK63" s="279"/>
      <c r="MBL63" s="279"/>
      <c r="MBM63" s="279"/>
      <c r="MBN63" s="279"/>
      <c r="MBO63" s="279"/>
      <c r="MBP63" s="279"/>
      <c r="MBQ63" s="279"/>
      <c r="MBR63" s="279"/>
      <c r="MBS63" s="279"/>
      <c r="MBT63" s="279"/>
      <c r="MBU63" s="279"/>
      <c r="MBV63" s="279"/>
      <c r="MBW63" s="279"/>
      <c r="MBX63" s="279"/>
      <c r="MBY63" s="279"/>
      <c r="MBZ63" s="279"/>
      <c r="MCA63" s="279"/>
      <c r="MCB63" s="279"/>
      <c r="MCC63" s="279"/>
      <c r="MCD63" s="279"/>
      <c r="MCE63" s="279"/>
      <c r="MCF63" s="279"/>
      <c r="MCG63" s="279"/>
      <c r="MCH63" s="279"/>
      <c r="MCI63" s="279"/>
      <c r="MCJ63" s="279"/>
      <c r="MCK63" s="279"/>
      <c r="MCL63" s="279"/>
      <c r="MCM63" s="279"/>
      <c r="MCN63" s="279"/>
      <c r="MCO63" s="279"/>
      <c r="MCP63" s="279"/>
      <c r="MCQ63" s="279"/>
      <c r="MCR63" s="279"/>
      <c r="MCS63" s="279"/>
      <c r="MCT63" s="279"/>
      <c r="MCU63" s="279"/>
      <c r="MCV63" s="279"/>
      <c r="MCW63" s="279"/>
      <c r="MCX63" s="279"/>
      <c r="MCY63" s="279"/>
      <c r="MCZ63" s="279"/>
      <c r="MDA63" s="279"/>
      <c r="MDB63" s="279"/>
      <c r="MDC63" s="279"/>
      <c r="MDD63" s="279"/>
      <c r="MDE63" s="279"/>
      <c r="MDF63" s="279"/>
      <c r="MDG63" s="279"/>
      <c r="MDH63" s="279"/>
      <c r="MDI63" s="279"/>
      <c r="MDJ63" s="279"/>
      <c r="MDK63" s="279"/>
      <c r="MDL63" s="279"/>
      <c r="MDM63" s="279"/>
      <c r="MDN63" s="279"/>
      <c r="MDO63" s="279"/>
      <c r="MDP63" s="279"/>
      <c r="MDQ63" s="279"/>
      <c r="MDR63" s="279"/>
      <c r="MDS63" s="279"/>
      <c r="MDT63" s="279"/>
      <c r="MDU63" s="279"/>
      <c r="MDV63" s="279"/>
      <c r="MDW63" s="279"/>
      <c r="MDX63" s="279"/>
      <c r="MDY63" s="279"/>
      <c r="MDZ63" s="279"/>
      <c r="MEA63" s="279"/>
      <c r="MEB63" s="279"/>
      <c r="MEC63" s="279"/>
      <c r="MED63" s="279"/>
      <c r="MEE63" s="279"/>
      <c r="MEF63" s="279"/>
      <c r="MEG63" s="279"/>
      <c r="MEH63" s="279"/>
      <c r="MEI63" s="279"/>
      <c r="MEJ63" s="279"/>
      <c r="MEK63" s="279"/>
      <c r="MEL63" s="279"/>
      <c r="MEM63" s="279"/>
      <c r="MEN63" s="279"/>
      <c r="MEO63" s="279"/>
      <c r="MEP63" s="279"/>
      <c r="MEQ63" s="279"/>
      <c r="MER63" s="279"/>
      <c r="MES63" s="279"/>
      <c r="MET63" s="279"/>
      <c r="MEU63" s="279"/>
      <c r="MEV63" s="279"/>
      <c r="MEW63" s="279"/>
      <c r="MEX63" s="279"/>
      <c r="MEY63" s="279"/>
      <c r="MEZ63" s="279"/>
      <c r="MFA63" s="279"/>
      <c r="MFB63" s="279"/>
      <c r="MFC63" s="279"/>
      <c r="MFD63" s="279"/>
      <c r="MFE63" s="279"/>
      <c r="MFF63" s="279"/>
      <c r="MFG63" s="279"/>
      <c r="MFH63" s="279"/>
      <c r="MFI63" s="279"/>
      <c r="MFJ63" s="279"/>
      <c r="MFK63" s="279"/>
      <c r="MFL63" s="279"/>
      <c r="MFM63" s="279"/>
      <c r="MFN63" s="279"/>
      <c r="MFO63" s="279"/>
      <c r="MFP63" s="279"/>
      <c r="MFQ63" s="279"/>
      <c r="MFR63" s="279"/>
      <c r="MFS63" s="279"/>
      <c r="MFT63" s="279"/>
      <c r="MFU63" s="279"/>
      <c r="MFV63" s="279"/>
      <c r="MFW63" s="279"/>
      <c r="MFX63" s="279"/>
      <c r="MFY63" s="279"/>
      <c r="MFZ63" s="279"/>
      <c r="MGA63" s="279"/>
      <c r="MGB63" s="279"/>
      <c r="MGC63" s="279"/>
      <c r="MGD63" s="279"/>
      <c r="MGE63" s="279"/>
      <c r="MGF63" s="279"/>
      <c r="MGG63" s="279"/>
      <c r="MGH63" s="279"/>
      <c r="MGI63" s="279"/>
      <c r="MGJ63" s="279"/>
      <c r="MGK63" s="279"/>
      <c r="MGL63" s="279"/>
      <c r="MGM63" s="279"/>
      <c r="MGN63" s="279"/>
      <c r="MGO63" s="279"/>
      <c r="MGP63" s="279"/>
      <c r="MGQ63" s="279"/>
      <c r="MGR63" s="279"/>
      <c r="MGS63" s="279"/>
      <c r="MGT63" s="279"/>
      <c r="MGU63" s="279"/>
      <c r="MGV63" s="279"/>
      <c r="MGW63" s="279"/>
      <c r="MGX63" s="279"/>
      <c r="MGY63" s="279"/>
      <c r="MGZ63" s="279"/>
      <c r="MHA63" s="279"/>
      <c r="MHB63" s="279"/>
      <c r="MHC63" s="279"/>
      <c r="MHD63" s="279"/>
      <c r="MHE63" s="279"/>
      <c r="MHF63" s="279"/>
      <c r="MHG63" s="279"/>
      <c r="MHH63" s="279"/>
      <c r="MHI63" s="279"/>
      <c r="MHJ63" s="279"/>
      <c r="MHK63" s="279"/>
      <c r="MHL63" s="279"/>
      <c r="MHM63" s="279"/>
      <c r="MHN63" s="279"/>
      <c r="MHO63" s="279"/>
      <c r="MHP63" s="279"/>
      <c r="MHQ63" s="279"/>
      <c r="MHR63" s="279"/>
      <c r="MHS63" s="279"/>
      <c r="MHT63" s="279"/>
      <c r="MHU63" s="279"/>
      <c r="MHV63" s="279"/>
      <c r="MHW63" s="279"/>
      <c r="MHX63" s="279"/>
      <c r="MHY63" s="279"/>
      <c r="MHZ63" s="279"/>
      <c r="MIA63" s="279"/>
      <c r="MIB63" s="279"/>
      <c r="MIC63" s="279"/>
      <c r="MID63" s="279"/>
      <c r="MIE63" s="279"/>
      <c r="MIF63" s="279"/>
      <c r="MIG63" s="279"/>
      <c r="MIH63" s="279"/>
      <c r="MII63" s="279"/>
      <c r="MIJ63" s="279"/>
      <c r="MIK63" s="279"/>
      <c r="MIL63" s="279"/>
      <c r="MIM63" s="279"/>
      <c r="MIN63" s="279"/>
      <c r="MIO63" s="279"/>
      <c r="MIP63" s="279"/>
      <c r="MIQ63" s="279"/>
      <c r="MIR63" s="279"/>
      <c r="MIS63" s="279"/>
      <c r="MIT63" s="279"/>
      <c r="MIU63" s="279"/>
      <c r="MIV63" s="279"/>
      <c r="MIW63" s="279"/>
      <c r="MIX63" s="279"/>
      <c r="MIY63" s="279"/>
      <c r="MIZ63" s="279"/>
      <c r="MJA63" s="279"/>
      <c r="MJB63" s="279"/>
      <c r="MJC63" s="279"/>
      <c r="MJD63" s="279"/>
      <c r="MJE63" s="279"/>
      <c r="MJF63" s="279"/>
      <c r="MJG63" s="279"/>
      <c r="MJH63" s="279"/>
      <c r="MJI63" s="279"/>
      <c r="MJJ63" s="279"/>
      <c r="MJK63" s="279"/>
      <c r="MJL63" s="279"/>
      <c r="MJM63" s="279"/>
      <c r="MJN63" s="279"/>
      <c r="MJO63" s="279"/>
      <c r="MJP63" s="279"/>
      <c r="MJQ63" s="279"/>
      <c r="MJR63" s="279"/>
      <c r="MJS63" s="279"/>
      <c r="MJT63" s="279"/>
      <c r="MJU63" s="279"/>
      <c r="MJV63" s="279"/>
      <c r="MJW63" s="279"/>
      <c r="MJX63" s="279"/>
      <c r="MJY63" s="279"/>
      <c r="MJZ63" s="279"/>
      <c r="MKA63" s="279"/>
      <c r="MKB63" s="279"/>
      <c r="MKC63" s="279"/>
      <c r="MKD63" s="279"/>
      <c r="MKE63" s="279"/>
      <c r="MKF63" s="279"/>
      <c r="MKG63" s="279"/>
      <c r="MKH63" s="279"/>
      <c r="MKI63" s="279"/>
      <c r="MKJ63" s="279"/>
      <c r="MKK63" s="279"/>
      <c r="MKL63" s="279"/>
      <c r="MKM63" s="279"/>
      <c r="MKN63" s="279"/>
      <c r="MKO63" s="279"/>
      <c r="MKP63" s="279"/>
      <c r="MKQ63" s="279"/>
      <c r="MKR63" s="279"/>
      <c r="MKS63" s="279"/>
      <c r="MKT63" s="279"/>
      <c r="MKU63" s="279"/>
      <c r="MKV63" s="279"/>
      <c r="MKW63" s="279"/>
      <c r="MKX63" s="279"/>
      <c r="MKY63" s="279"/>
      <c r="MKZ63" s="279"/>
      <c r="MLA63" s="279"/>
      <c r="MLB63" s="279"/>
      <c r="MLC63" s="279"/>
      <c r="MLD63" s="279"/>
      <c r="MLE63" s="279"/>
      <c r="MLF63" s="279"/>
      <c r="MLG63" s="279"/>
      <c r="MLH63" s="279"/>
      <c r="MLI63" s="279"/>
      <c r="MLJ63" s="279"/>
      <c r="MLK63" s="279"/>
      <c r="MLL63" s="279"/>
      <c r="MLM63" s="279"/>
      <c r="MLN63" s="279"/>
      <c r="MLO63" s="279"/>
      <c r="MLP63" s="279"/>
      <c r="MLQ63" s="279"/>
      <c r="MLR63" s="279"/>
      <c r="MLS63" s="279"/>
      <c r="MLT63" s="279"/>
      <c r="MLU63" s="279"/>
      <c r="MLV63" s="279"/>
      <c r="MLW63" s="279"/>
      <c r="MLX63" s="279"/>
      <c r="MLY63" s="279"/>
      <c r="MLZ63" s="279"/>
      <c r="MMA63" s="279"/>
      <c r="MMB63" s="279"/>
      <c r="MMC63" s="279"/>
      <c r="MMD63" s="279"/>
      <c r="MME63" s="279"/>
      <c r="MMF63" s="279"/>
      <c r="MMG63" s="279"/>
      <c r="MMH63" s="279"/>
      <c r="MMI63" s="279"/>
      <c r="MMJ63" s="279"/>
      <c r="MMK63" s="279"/>
      <c r="MML63" s="279"/>
      <c r="MMM63" s="279"/>
      <c r="MMN63" s="279"/>
      <c r="MMO63" s="279"/>
      <c r="MMP63" s="279"/>
      <c r="MMQ63" s="279"/>
      <c r="MMR63" s="279"/>
      <c r="MMS63" s="279"/>
      <c r="MMT63" s="279"/>
      <c r="MMU63" s="279"/>
      <c r="MMV63" s="279"/>
      <c r="MMW63" s="279"/>
      <c r="MMX63" s="279"/>
      <c r="MMY63" s="279"/>
      <c r="MMZ63" s="279"/>
      <c r="MNA63" s="279"/>
      <c r="MNB63" s="279"/>
      <c r="MNC63" s="279"/>
      <c r="MND63" s="279"/>
      <c r="MNE63" s="279"/>
      <c r="MNF63" s="279"/>
      <c r="MNG63" s="279"/>
      <c r="MNH63" s="279"/>
      <c r="MNI63" s="279"/>
      <c r="MNJ63" s="279"/>
      <c r="MNK63" s="279"/>
      <c r="MNL63" s="279"/>
      <c r="MNM63" s="279"/>
      <c r="MNN63" s="279"/>
      <c r="MNO63" s="279"/>
      <c r="MNP63" s="279"/>
      <c r="MNQ63" s="279"/>
      <c r="MNR63" s="279"/>
      <c r="MNS63" s="279"/>
      <c r="MNT63" s="279"/>
      <c r="MNU63" s="279"/>
      <c r="MNV63" s="279"/>
      <c r="MNW63" s="279"/>
      <c r="MNX63" s="279"/>
      <c r="MNY63" s="279"/>
      <c r="MNZ63" s="279"/>
      <c r="MOA63" s="279"/>
      <c r="MOB63" s="279"/>
      <c r="MOC63" s="279"/>
      <c r="MOD63" s="279"/>
      <c r="MOE63" s="279"/>
      <c r="MOF63" s="279"/>
      <c r="MOG63" s="279"/>
      <c r="MOH63" s="279"/>
      <c r="MOI63" s="279"/>
      <c r="MOJ63" s="279"/>
      <c r="MOK63" s="279"/>
      <c r="MOL63" s="279"/>
      <c r="MOM63" s="279"/>
      <c r="MON63" s="279"/>
      <c r="MOO63" s="279"/>
      <c r="MOP63" s="279"/>
      <c r="MOQ63" s="279"/>
      <c r="MOR63" s="279"/>
      <c r="MOS63" s="279"/>
      <c r="MOT63" s="279"/>
      <c r="MOU63" s="279"/>
      <c r="MOV63" s="279"/>
      <c r="MOW63" s="279"/>
      <c r="MOX63" s="279"/>
      <c r="MOY63" s="279"/>
      <c r="MOZ63" s="279"/>
      <c r="MPA63" s="279"/>
      <c r="MPB63" s="279"/>
      <c r="MPC63" s="279"/>
      <c r="MPD63" s="279"/>
      <c r="MPE63" s="279"/>
      <c r="MPF63" s="279"/>
      <c r="MPG63" s="279"/>
      <c r="MPH63" s="279"/>
      <c r="MPI63" s="279"/>
      <c r="MPJ63" s="279"/>
      <c r="MPK63" s="279"/>
      <c r="MPL63" s="279"/>
      <c r="MPM63" s="279"/>
      <c r="MPN63" s="279"/>
      <c r="MPO63" s="279"/>
      <c r="MPP63" s="279"/>
      <c r="MPQ63" s="279"/>
      <c r="MPR63" s="279"/>
      <c r="MPS63" s="279"/>
      <c r="MPT63" s="279"/>
      <c r="MPU63" s="279"/>
      <c r="MPV63" s="279"/>
      <c r="MPW63" s="279"/>
      <c r="MPX63" s="279"/>
      <c r="MPY63" s="279"/>
      <c r="MPZ63" s="279"/>
      <c r="MQA63" s="279"/>
      <c r="MQB63" s="279"/>
      <c r="MQC63" s="279"/>
      <c r="MQD63" s="279"/>
      <c r="MQE63" s="279"/>
      <c r="MQF63" s="279"/>
      <c r="MQG63" s="279"/>
      <c r="MQH63" s="279"/>
      <c r="MQI63" s="279"/>
      <c r="MQJ63" s="279"/>
      <c r="MQK63" s="279"/>
      <c r="MQL63" s="279"/>
      <c r="MQM63" s="279"/>
      <c r="MQN63" s="279"/>
      <c r="MQO63" s="279"/>
      <c r="MQP63" s="279"/>
      <c r="MQQ63" s="279"/>
      <c r="MQR63" s="279"/>
      <c r="MQS63" s="279"/>
      <c r="MQT63" s="279"/>
      <c r="MQU63" s="279"/>
      <c r="MQV63" s="279"/>
      <c r="MQW63" s="279"/>
      <c r="MQX63" s="279"/>
      <c r="MQY63" s="279"/>
      <c r="MQZ63" s="279"/>
      <c r="MRA63" s="279"/>
      <c r="MRB63" s="279"/>
      <c r="MRC63" s="279"/>
      <c r="MRD63" s="279"/>
      <c r="MRE63" s="279"/>
      <c r="MRF63" s="279"/>
      <c r="MRG63" s="279"/>
      <c r="MRH63" s="279"/>
      <c r="MRI63" s="279"/>
      <c r="MRJ63" s="279"/>
      <c r="MRK63" s="279"/>
      <c r="MRL63" s="279"/>
      <c r="MRM63" s="279"/>
      <c r="MRN63" s="279"/>
      <c r="MRO63" s="279"/>
      <c r="MRP63" s="279"/>
      <c r="MRQ63" s="279"/>
      <c r="MRR63" s="279"/>
      <c r="MRS63" s="279"/>
      <c r="MRT63" s="279"/>
      <c r="MRU63" s="279"/>
      <c r="MRV63" s="279"/>
      <c r="MRW63" s="279"/>
      <c r="MRX63" s="279"/>
      <c r="MRY63" s="279"/>
      <c r="MRZ63" s="279"/>
      <c r="MSA63" s="279"/>
      <c r="MSB63" s="279"/>
      <c r="MSC63" s="279"/>
      <c r="MSD63" s="279"/>
      <c r="MSE63" s="279"/>
      <c r="MSF63" s="279"/>
      <c r="MSG63" s="279"/>
      <c r="MSH63" s="279"/>
      <c r="MSI63" s="279"/>
      <c r="MSJ63" s="279"/>
      <c r="MSK63" s="279"/>
      <c r="MSL63" s="279"/>
      <c r="MSM63" s="279"/>
      <c r="MSN63" s="279"/>
      <c r="MSO63" s="279"/>
      <c r="MSP63" s="279"/>
      <c r="MSQ63" s="279"/>
      <c r="MSR63" s="279"/>
      <c r="MSS63" s="279"/>
      <c r="MST63" s="279"/>
      <c r="MSU63" s="279"/>
      <c r="MSV63" s="279"/>
      <c r="MSW63" s="279"/>
      <c r="MSX63" s="279"/>
      <c r="MSY63" s="279"/>
      <c r="MSZ63" s="279"/>
      <c r="MTA63" s="279"/>
      <c r="MTB63" s="279"/>
      <c r="MTC63" s="279"/>
      <c r="MTD63" s="279"/>
      <c r="MTE63" s="279"/>
      <c r="MTF63" s="279"/>
      <c r="MTG63" s="279"/>
      <c r="MTH63" s="279"/>
      <c r="MTI63" s="279"/>
      <c r="MTJ63" s="279"/>
      <c r="MTK63" s="279"/>
      <c r="MTL63" s="279"/>
      <c r="MTM63" s="279"/>
      <c r="MTN63" s="279"/>
      <c r="MTO63" s="279"/>
      <c r="MTP63" s="279"/>
      <c r="MTQ63" s="279"/>
      <c r="MTR63" s="279"/>
      <c r="MTS63" s="279"/>
      <c r="MTT63" s="279"/>
      <c r="MTU63" s="279"/>
      <c r="MTV63" s="279"/>
      <c r="MTW63" s="279"/>
      <c r="MTX63" s="279"/>
      <c r="MTY63" s="279"/>
      <c r="MTZ63" s="279"/>
      <c r="MUA63" s="279"/>
      <c r="MUB63" s="279"/>
      <c r="MUC63" s="279"/>
      <c r="MUD63" s="279"/>
      <c r="MUE63" s="279"/>
      <c r="MUF63" s="279"/>
      <c r="MUG63" s="279"/>
      <c r="MUH63" s="279"/>
      <c r="MUI63" s="279"/>
      <c r="MUJ63" s="279"/>
      <c r="MUK63" s="279"/>
      <c r="MUL63" s="279"/>
      <c r="MUM63" s="279"/>
      <c r="MUN63" s="279"/>
      <c r="MUO63" s="279"/>
      <c r="MUP63" s="279"/>
      <c r="MUQ63" s="279"/>
      <c r="MUR63" s="279"/>
      <c r="MUS63" s="279"/>
      <c r="MUT63" s="279"/>
      <c r="MUU63" s="279"/>
      <c r="MUV63" s="279"/>
      <c r="MUW63" s="279"/>
      <c r="MUX63" s="279"/>
      <c r="MUY63" s="279"/>
      <c r="MUZ63" s="279"/>
      <c r="MVA63" s="279"/>
      <c r="MVB63" s="279"/>
      <c r="MVC63" s="279"/>
      <c r="MVD63" s="279"/>
      <c r="MVE63" s="279"/>
      <c r="MVF63" s="279"/>
      <c r="MVG63" s="279"/>
      <c r="MVH63" s="279"/>
      <c r="MVI63" s="279"/>
      <c r="MVJ63" s="279"/>
      <c r="MVK63" s="279"/>
      <c r="MVL63" s="279"/>
      <c r="MVM63" s="279"/>
      <c r="MVN63" s="279"/>
      <c r="MVO63" s="279"/>
      <c r="MVP63" s="279"/>
      <c r="MVQ63" s="279"/>
      <c r="MVR63" s="279"/>
      <c r="MVS63" s="279"/>
      <c r="MVT63" s="279"/>
      <c r="MVU63" s="279"/>
      <c r="MVV63" s="279"/>
      <c r="MVW63" s="279"/>
      <c r="MVX63" s="279"/>
      <c r="MVY63" s="279"/>
      <c r="MVZ63" s="279"/>
      <c r="MWA63" s="279"/>
      <c r="MWB63" s="279"/>
      <c r="MWC63" s="279"/>
      <c r="MWD63" s="279"/>
      <c r="MWE63" s="279"/>
      <c r="MWF63" s="279"/>
      <c r="MWG63" s="279"/>
      <c r="MWH63" s="279"/>
      <c r="MWI63" s="279"/>
      <c r="MWJ63" s="279"/>
      <c r="MWK63" s="279"/>
      <c r="MWL63" s="279"/>
      <c r="MWM63" s="279"/>
      <c r="MWN63" s="279"/>
      <c r="MWO63" s="279"/>
      <c r="MWP63" s="279"/>
      <c r="MWQ63" s="279"/>
      <c r="MWR63" s="279"/>
      <c r="MWS63" s="279"/>
      <c r="MWT63" s="279"/>
      <c r="MWU63" s="279"/>
      <c r="MWV63" s="279"/>
      <c r="MWW63" s="279"/>
      <c r="MWX63" s="279"/>
      <c r="MWY63" s="279"/>
      <c r="MWZ63" s="279"/>
      <c r="MXA63" s="279"/>
      <c r="MXB63" s="279"/>
      <c r="MXC63" s="279"/>
      <c r="MXD63" s="279"/>
      <c r="MXE63" s="279"/>
      <c r="MXF63" s="279"/>
      <c r="MXG63" s="279"/>
      <c r="MXH63" s="279"/>
      <c r="MXI63" s="279"/>
      <c r="MXJ63" s="279"/>
      <c r="MXK63" s="279"/>
      <c r="MXL63" s="279"/>
      <c r="MXM63" s="279"/>
      <c r="MXN63" s="279"/>
      <c r="MXO63" s="279"/>
      <c r="MXP63" s="279"/>
      <c r="MXQ63" s="279"/>
      <c r="MXR63" s="279"/>
      <c r="MXS63" s="279"/>
      <c r="MXT63" s="279"/>
      <c r="MXU63" s="279"/>
      <c r="MXV63" s="279"/>
      <c r="MXW63" s="279"/>
      <c r="MXX63" s="279"/>
      <c r="MXY63" s="279"/>
      <c r="MXZ63" s="279"/>
      <c r="MYA63" s="279"/>
      <c r="MYB63" s="279"/>
      <c r="MYC63" s="279"/>
      <c r="MYD63" s="279"/>
      <c r="MYE63" s="279"/>
      <c r="MYF63" s="279"/>
      <c r="MYG63" s="279"/>
      <c r="MYH63" s="279"/>
      <c r="MYI63" s="279"/>
      <c r="MYJ63" s="279"/>
      <c r="MYK63" s="279"/>
      <c r="MYL63" s="279"/>
      <c r="MYM63" s="279"/>
      <c r="MYN63" s="279"/>
      <c r="MYO63" s="279"/>
      <c r="MYP63" s="279"/>
      <c r="MYQ63" s="279"/>
      <c r="MYR63" s="279"/>
      <c r="MYS63" s="279"/>
      <c r="MYT63" s="279"/>
      <c r="MYU63" s="279"/>
      <c r="MYV63" s="279"/>
      <c r="MYW63" s="279"/>
      <c r="MYX63" s="279"/>
      <c r="MYY63" s="279"/>
      <c r="MYZ63" s="279"/>
      <c r="MZA63" s="279"/>
      <c r="MZB63" s="279"/>
      <c r="MZC63" s="279"/>
      <c r="MZD63" s="279"/>
      <c r="MZE63" s="279"/>
      <c r="MZF63" s="279"/>
      <c r="MZG63" s="279"/>
      <c r="MZH63" s="279"/>
      <c r="MZI63" s="279"/>
      <c r="MZJ63" s="279"/>
      <c r="MZK63" s="279"/>
      <c r="MZL63" s="279"/>
      <c r="MZM63" s="279"/>
      <c r="MZN63" s="279"/>
      <c r="MZO63" s="279"/>
      <c r="MZP63" s="279"/>
      <c r="MZQ63" s="279"/>
      <c r="MZR63" s="279"/>
      <c r="MZS63" s="279"/>
      <c r="MZT63" s="279"/>
      <c r="MZU63" s="279"/>
      <c r="MZV63" s="279"/>
      <c r="MZW63" s="279"/>
      <c r="MZX63" s="279"/>
      <c r="MZY63" s="279"/>
      <c r="MZZ63" s="279"/>
      <c r="NAA63" s="279"/>
      <c r="NAB63" s="279"/>
      <c r="NAC63" s="279"/>
      <c r="NAD63" s="279"/>
      <c r="NAE63" s="279"/>
      <c r="NAF63" s="279"/>
      <c r="NAG63" s="279"/>
      <c r="NAH63" s="279"/>
      <c r="NAI63" s="279"/>
      <c r="NAJ63" s="279"/>
      <c r="NAK63" s="279"/>
      <c r="NAL63" s="279"/>
      <c r="NAM63" s="279"/>
      <c r="NAN63" s="279"/>
      <c r="NAO63" s="279"/>
      <c r="NAP63" s="279"/>
      <c r="NAQ63" s="279"/>
      <c r="NAR63" s="279"/>
      <c r="NAS63" s="279"/>
      <c r="NAT63" s="279"/>
      <c r="NAU63" s="279"/>
      <c r="NAV63" s="279"/>
      <c r="NAW63" s="279"/>
      <c r="NAX63" s="279"/>
      <c r="NAY63" s="279"/>
      <c r="NAZ63" s="279"/>
      <c r="NBA63" s="279"/>
      <c r="NBB63" s="279"/>
      <c r="NBC63" s="279"/>
      <c r="NBD63" s="279"/>
      <c r="NBE63" s="279"/>
      <c r="NBF63" s="279"/>
      <c r="NBG63" s="279"/>
      <c r="NBH63" s="279"/>
      <c r="NBI63" s="279"/>
      <c r="NBJ63" s="279"/>
      <c r="NBK63" s="279"/>
      <c r="NBL63" s="279"/>
      <c r="NBM63" s="279"/>
      <c r="NBN63" s="279"/>
      <c r="NBO63" s="279"/>
      <c r="NBP63" s="279"/>
      <c r="NBQ63" s="279"/>
      <c r="NBR63" s="279"/>
      <c r="NBS63" s="279"/>
      <c r="NBT63" s="279"/>
      <c r="NBU63" s="279"/>
      <c r="NBV63" s="279"/>
      <c r="NBW63" s="279"/>
      <c r="NBX63" s="279"/>
      <c r="NBY63" s="279"/>
      <c r="NBZ63" s="279"/>
      <c r="NCA63" s="279"/>
      <c r="NCB63" s="279"/>
      <c r="NCC63" s="279"/>
      <c r="NCD63" s="279"/>
      <c r="NCE63" s="279"/>
      <c r="NCF63" s="279"/>
      <c r="NCG63" s="279"/>
      <c r="NCH63" s="279"/>
      <c r="NCI63" s="279"/>
      <c r="NCJ63" s="279"/>
      <c r="NCK63" s="279"/>
      <c r="NCL63" s="279"/>
      <c r="NCM63" s="279"/>
      <c r="NCN63" s="279"/>
      <c r="NCO63" s="279"/>
      <c r="NCP63" s="279"/>
      <c r="NCQ63" s="279"/>
      <c r="NCR63" s="279"/>
      <c r="NCS63" s="279"/>
      <c r="NCT63" s="279"/>
      <c r="NCU63" s="279"/>
      <c r="NCV63" s="279"/>
      <c r="NCW63" s="279"/>
      <c r="NCX63" s="279"/>
      <c r="NCY63" s="279"/>
      <c r="NCZ63" s="279"/>
      <c r="NDA63" s="279"/>
      <c r="NDB63" s="279"/>
      <c r="NDC63" s="279"/>
      <c r="NDD63" s="279"/>
      <c r="NDE63" s="279"/>
      <c r="NDF63" s="279"/>
      <c r="NDG63" s="279"/>
      <c r="NDH63" s="279"/>
      <c r="NDI63" s="279"/>
      <c r="NDJ63" s="279"/>
      <c r="NDK63" s="279"/>
      <c r="NDL63" s="279"/>
      <c r="NDM63" s="279"/>
      <c r="NDN63" s="279"/>
      <c r="NDO63" s="279"/>
      <c r="NDP63" s="279"/>
      <c r="NDQ63" s="279"/>
      <c r="NDR63" s="279"/>
      <c r="NDS63" s="279"/>
      <c r="NDT63" s="279"/>
      <c r="NDU63" s="279"/>
      <c r="NDV63" s="279"/>
      <c r="NDW63" s="279"/>
      <c r="NDX63" s="279"/>
      <c r="NDY63" s="279"/>
      <c r="NDZ63" s="279"/>
      <c r="NEA63" s="279"/>
      <c r="NEB63" s="279"/>
      <c r="NEC63" s="279"/>
      <c r="NED63" s="279"/>
      <c r="NEE63" s="279"/>
      <c r="NEF63" s="279"/>
      <c r="NEG63" s="279"/>
      <c r="NEH63" s="279"/>
      <c r="NEI63" s="279"/>
      <c r="NEJ63" s="279"/>
      <c r="NEK63" s="279"/>
      <c r="NEL63" s="279"/>
      <c r="NEM63" s="279"/>
      <c r="NEN63" s="279"/>
      <c r="NEO63" s="279"/>
      <c r="NEP63" s="279"/>
      <c r="NEQ63" s="279"/>
      <c r="NER63" s="279"/>
      <c r="NES63" s="279"/>
      <c r="NET63" s="279"/>
      <c r="NEU63" s="279"/>
      <c r="NEV63" s="279"/>
      <c r="NEW63" s="279"/>
      <c r="NEX63" s="279"/>
      <c r="NEY63" s="279"/>
      <c r="NEZ63" s="279"/>
      <c r="NFA63" s="279"/>
      <c r="NFB63" s="279"/>
      <c r="NFC63" s="279"/>
      <c r="NFD63" s="279"/>
      <c r="NFE63" s="279"/>
      <c r="NFF63" s="279"/>
      <c r="NFG63" s="279"/>
      <c r="NFH63" s="279"/>
      <c r="NFI63" s="279"/>
      <c r="NFJ63" s="279"/>
      <c r="NFK63" s="279"/>
      <c r="NFL63" s="279"/>
      <c r="NFM63" s="279"/>
      <c r="NFN63" s="279"/>
      <c r="NFO63" s="279"/>
      <c r="NFP63" s="279"/>
      <c r="NFQ63" s="279"/>
      <c r="NFR63" s="279"/>
      <c r="NFS63" s="279"/>
      <c r="NFT63" s="279"/>
      <c r="NFU63" s="279"/>
      <c r="NFV63" s="279"/>
      <c r="NFW63" s="279"/>
      <c r="NFX63" s="279"/>
      <c r="NFY63" s="279"/>
      <c r="NFZ63" s="279"/>
      <c r="NGA63" s="279"/>
      <c r="NGB63" s="279"/>
      <c r="NGC63" s="279"/>
      <c r="NGD63" s="279"/>
      <c r="NGE63" s="279"/>
      <c r="NGF63" s="279"/>
      <c r="NGG63" s="279"/>
      <c r="NGH63" s="279"/>
      <c r="NGI63" s="279"/>
      <c r="NGJ63" s="279"/>
      <c r="NGK63" s="279"/>
      <c r="NGL63" s="279"/>
      <c r="NGM63" s="279"/>
      <c r="NGN63" s="279"/>
      <c r="NGO63" s="279"/>
      <c r="NGP63" s="279"/>
      <c r="NGQ63" s="279"/>
      <c r="NGR63" s="279"/>
      <c r="NGS63" s="279"/>
      <c r="NGT63" s="279"/>
      <c r="NGU63" s="279"/>
      <c r="NGV63" s="279"/>
      <c r="NGW63" s="279"/>
      <c r="NGX63" s="279"/>
      <c r="NGY63" s="279"/>
      <c r="NGZ63" s="279"/>
      <c r="NHA63" s="279"/>
      <c r="NHB63" s="279"/>
      <c r="NHC63" s="279"/>
      <c r="NHD63" s="279"/>
      <c r="NHE63" s="279"/>
      <c r="NHF63" s="279"/>
      <c r="NHG63" s="279"/>
      <c r="NHH63" s="279"/>
      <c r="NHI63" s="279"/>
      <c r="NHJ63" s="279"/>
      <c r="NHK63" s="279"/>
      <c r="NHL63" s="279"/>
      <c r="NHM63" s="279"/>
      <c r="NHN63" s="279"/>
      <c r="NHO63" s="279"/>
      <c r="NHP63" s="279"/>
      <c r="NHQ63" s="279"/>
      <c r="NHR63" s="279"/>
      <c r="NHS63" s="279"/>
      <c r="NHT63" s="279"/>
      <c r="NHU63" s="279"/>
      <c r="NHV63" s="279"/>
      <c r="NHW63" s="279"/>
      <c r="NHX63" s="279"/>
      <c r="NHY63" s="279"/>
      <c r="NHZ63" s="279"/>
      <c r="NIA63" s="279"/>
      <c r="NIB63" s="279"/>
      <c r="NIC63" s="279"/>
      <c r="NID63" s="279"/>
      <c r="NIE63" s="279"/>
      <c r="NIF63" s="279"/>
      <c r="NIG63" s="279"/>
      <c r="NIH63" s="279"/>
      <c r="NII63" s="279"/>
      <c r="NIJ63" s="279"/>
      <c r="NIK63" s="279"/>
      <c r="NIL63" s="279"/>
      <c r="NIM63" s="279"/>
      <c r="NIN63" s="279"/>
      <c r="NIO63" s="279"/>
      <c r="NIP63" s="279"/>
      <c r="NIQ63" s="279"/>
      <c r="NIR63" s="279"/>
      <c r="NIS63" s="279"/>
      <c r="NIT63" s="279"/>
      <c r="NIU63" s="279"/>
      <c r="NIV63" s="279"/>
      <c r="NIW63" s="279"/>
      <c r="NIX63" s="279"/>
      <c r="NIY63" s="279"/>
      <c r="NIZ63" s="279"/>
      <c r="NJA63" s="279"/>
      <c r="NJB63" s="279"/>
      <c r="NJC63" s="279"/>
      <c r="NJD63" s="279"/>
      <c r="NJE63" s="279"/>
      <c r="NJF63" s="279"/>
      <c r="NJG63" s="279"/>
      <c r="NJH63" s="279"/>
      <c r="NJI63" s="279"/>
      <c r="NJJ63" s="279"/>
      <c r="NJK63" s="279"/>
      <c r="NJL63" s="279"/>
      <c r="NJM63" s="279"/>
      <c r="NJN63" s="279"/>
      <c r="NJO63" s="279"/>
      <c r="NJP63" s="279"/>
      <c r="NJQ63" s="279"/>
      <c r="NJR63" s="279"/>
      <c r="NJS63" s="279"/>
      <c r="NJT63" s="279"/>
      <c r="NJU63" s="279"/>
      <c r="NJV63" s="279"/>
      <c r="NJW63" s="279"/>
      <c r="NJX63" s="279"/>
      <c r="NJY63" s="279"/>
      <c r="NJZ63" s="279"/>
      <c r="NKA63" s="279"/>
      <c r="NKB63" s="279"/>
      <c r="NKC63" s="279"/>
      <c r="NKD63" s="279"/>
      <c r="NKE63" s="279"/>
      <c r="NKF63" s="279"/>
      <c r="NKG63" s="279"/>
      <c r="NKH63" s="279"/>
      <c r="NKI63" s="279"/>
      <c r="NKJ63" s="279"/>
      <c r="NKK63" s="279"/>
      <c r="NKL63" s="279"/>
      <c r="NKM63" s="279"/>
      <c r="NKN63" s="279"/>
      <c r="NKO63" s="279"/>
      <c r="NKP63" s="279"/>
      <c r="NKQ63" s="279"/>
      <c r="NKR63" s="279"/>
      <c r="NKS63" s="279"/>
      <c r="NKT63" s="279"/>
      <c r="NKU63" s="279"/>
      <c r="NKV63" s="279"/>
      <c r="NKW63" s="279"/>
      <c r="NKX63" s="279"/>
      <c r="NKY63" s="279"/>
      <c r="NKZ63" s="279"/>
      <c r="NLA63" s="279"/>
      <c r="NLB63" s="279"/>
      <c r="NLC63" s="279"/>
      <c r="NLD63" s="279"/>
      <c r="NLE63" s="279"/>
      <c r="NLF63" s="279"/>
      <c r="NLG63" s="279"/>
      <c r="NLH63" s="279"/>
      <c r="NLI63" s="279"/>
      <c r="NLJ63" s="279"/>
      <c r="NLK63" s="279"/>
      <c r="NLL63" s="279"/>
      <c r="NLM63" s="279"/>
      <c r="NLN63" s="279"/>
      <c r="NLO63" s="279"/>
      <c r="NLP63" s="279"/>
      <c r="NLQ63" s="279"/>
      <c r="NLR63" s="279"/>
      <c r="NLS63" s="279"/>
      <c r="NLT63" s="279"/>
      <c r="NLU63" s="279"/>
      <c r="NLV63" s="279"/>
      <c r="NLW63" s="279"/>
      <c r="NLX63" s="279"/>
      <c r="NLY63" s="279"/>
      <c r="NLZ63" s="279"/>
      <c r="NMA63" s="279"/>
      <c r="NMB63" s="279"/>
      <c r="NMC63" s="279"/>
      <c r="NMD63" s="279"/>
      <c r="NME63" s="279"/>
      <c r="NMF63" s="279"/>
      <c r="NMG63" s="279"/>
      <c r="NMH63" s="279"/>
      <c r="NMI63" s="279"/>
      <c r="NMJ63" s="279"/>
      <c r="NMK63" s="279"/>
      <c r="NML63" s="279"/>
      <c r="NMM63" s="279"/>
      <c r="NMN63" s="279"/>
      <c r="NMO63" s="279"/>
      <c r="NMP63" s="279"/>
      <c r="NMQ63" s="279"/>
      <c r="NMR63" s="279"/>
      <c r="NMS63" s="279"/>
      <c r="NMT63" s="279"/>
      <c r="NMU63" s="279"/>
      <c r="NMV63" s="279"/>
      <c r="NMW63" s="279"/>
      <c r="NMX63" s="279"/>
      <c r="NMY63" s="279"/>
      <c r="NMZ63" s="279"/>
      <c r="NNA63" s="279"/>
      <c r="NNB63" s="279"/>
      <c r="NNC63" s="279"/>
      <c r="NND63" s="279"/>
      <c r="NNE63" s="279"/>
      <c r="NNF63" s="279"/>
      <c r="NNG63" s="279"/>
      <c r="NNH63" s="279"/>
      <c r="NNI63" s="279"/>
      <c r="NNJ63" s="279"/>
      <c r="NNK63" s="279"/>
      <c r="NNL63" s="279"/>
      <c r="NNM63" s="279"/>
      <c r="NNN63" s="279"/>
      <c r="NNO63" s="279"/>
      <c r="NNP63" s="279"/>
      <c r="NNQ63" s="279"/>
      <c r="NNR63" s="279"/>
      <c r="NNS63" s="279"/>
      <c r="NNT63" s="279"/>
      <c r="NNU63" s="279"/>
      <c r="NNV63" s="279"/>
      <c r="NNW63" s="279"/>
      <c r="NNX63" s="279"/>
      <c r="NNY63" s="279"/>
      <c r="NNZ63" s="279"/>
      <c r="NOA63" s="279"/>
      <c r="NOB63" s="279"/>
      <c r="NOC63" s="279"/>
      <c r="NOD63" s="279"/>
      <c r="NOE63" s="279"/>
      <c r="NOF63" s="279"/>
      <c r="NOG63" s="279"/>
      <c r="NOH63" s="279"/>
      <c r="NOI63" s="279"/>
      <c r="NOJ63" s="279"/>
      <c r="NOK63" s="279"/>
      <c r="NOL63" s="279"/>
      <c r="NOM63" s="279"/>
      <c r="NON63" s="279"/>
      <c r="NOO63" s="279"/>
      <c r="NOP63" s="279"/>
      <c r="NOQ63" s="279"/>
      <c r="NOR63" s="279"/>
      <c r="NOS63" s="279"/>
      <c r="NOT63" s="279"/>
      <c r="NOU63" s="279"/>
      <c r="NOV63" s="279"/>
      <c r="NOW63" s="279"/>
      <c r="NOX63" s="279"/>
      <c r="NOY63" s="279"/>
      <c r="NOZ63" s="279"/>
      <c r="NPA63" s="279"/>
      <c r="NPB63" s="279"/>
      <c r="NPC63" s="279"/>
      <c r="NPD63" s="279"/>
      <c r="NPE63" s="279"/>
      <c r="NPF63" s="279"/>
      <c r="NPG63" s="279"/>
      <c r="NPH63" s="279"/>
      <c r="NPI63" s="279"/>
      <c r="NPJ63" s="279"/>
      <c r="NPK63" s="279"/>
      <c r="NPL63" s="279"/>
      <c r="NPM63" s="279"/>
      <c r="NPN63" s="279"/>
      <c r="NPO63" s="279"/>
      <c r="NPP63" s="279"/>
      <c r="NPQ63" s="279"/>
      <c r="NPR63" s="279"/>
      <c r="NPS63" s="279"/>
      <c r="NPT63" s="279"/>
      <c r="NPU63" s="279"/>
      <c r="NPV63" s="279"/>
      <c r="NPW63" s="279"/>
      <c r="NPX63" s="279"/>
      <c r="NPY63" s="279"/>
      <c r="NPZ63" s="279"/>
      <c r="NQA63" s="279"/>
      <c r="NQB63" s="279"/>
      <c r="NQC63" s="279"/>
      <c r="NQD63" s="279"/>
      <c r="NQE63" s="279"/>
      <c r="NQF63" s="279"/>
      <c r="NQG63" s="279"/>
      <c r="NQH63" s="279"/>
      <c r="NQI63" s="279"/>
      <c r="NQJ63" s="279"/>
      <c r="NQK63" s="279"/>
      <c r="NQL63" s="279"/>
      <c r="NQM63" s="279"/>
      <c r="NQN63" s="279"/>
      <c r="NQO63" s="279"/>
      <c r="NQP63" s="279"/>
      <c r="NQQ63" s="279"/>
      <c r="NQR63" s="279"/>
      <c r="NQS63" s="279"/>
      <c r="NQT63" s="279"/>
      <c r="NQU63" s="279"/>
      <c r="NQV63" s="279"/>
      <c r="NQW63" s="279"/>
      <c r="NQX63" s="279"/>
      <c r="NQY63" s="279"/>
      <c r="NQZ63" s="279"/>
      <c r="NRA63" s="279"/>
      <c r="NRB63" s="279"/>
      <c r="NRC63" s="279"/>
      <c r="NRD63" s="279"/>
      <c r="NRE63" s="279"/>
      <c r="NRF63" s="279"/>
      <c r="NRG63" s="279"/>
      <c r="NRH63" s="279"/>
      <c r="NRI63" s="279"/>
      <c r="NRJ63" s="279"/>
      <c r="NRK63" s="279"/>
      <c r="NRL63" s="279"/>
      <c r="NRM63" s="279"/>
      <c r="NRN63" s="279"/>
      <c r="NRO63" s="279"/>
      <c r="NRP63" s="279"/>
      <c r="NRQ63" s="279"/>
      <c r="NRR63" s="279"/>
      <c r="NRS63" s="279"/>
      <c r="NRT63" s="279"/>
      <c r="NRU63" s="279"/>
      <c r="NRV63" s="279"/>
      <c r="NRW63" s="279"/>
      <c r="NRX63" s="279"/>
      <c r="NRY63" s="279"/>
      <c r="NRZ63" s="279"/>
      <c r="NSA63" s="279"/>
      <c r="NSB63" s="279"/>
      <c r="NSC63" s="279"/>
      <c r="NSD63" s="279"/>
      <c r="NSE63" s="279"/>
      <c r="NSF63" s="279"/>
      <c r="NSG63" s="279"/>
      <c r="NSH63" s="279"/>
      <c r="NSI63" s="279"/>
      <c r="NSJ63" s="279"/>
      <c r="NSK63" s="279"/>
      <c r="NSL63" s="279"/>
      <c r="NSM63" s="279"/>
      <c r="NSN63" s="279"/>
      <c r="NSO63" s="279"/>
      <c r="NSP63" s="279"/>
      <c r="NSQ63" s="279"/>
      <c r="NSR63" s="279"/>
      <c r="NSS63" s="279"/>
      <c r="NST63" s="279"/>
      <c r="NSU63" s="279"/>
      <c r="NSV63" s="279"/>
      <c r="NSW63" s="279"/>
      <c r="NSX63" s="279"/>
      <c r="NSY63" s="279"/>
      <c r="NSZ63" s="279"/>
      <c r="NTA63" s="279"/>
      <c r="NTB63" s="279"/>
      <c r="NTC63" s="279"/>
      <c r="NTD63" s="279"/>
      <c r="NTE63" s="279"/>
      <c r="NTF63" s="279"/>
      <c r="NTG63" s="279"/>
      <c r="NTH63" s="279"/>
      <c r="NTI63" s="279"/>
      <c r="NTJ63" s="279"/>
      <c r="NTK63" s="279"/>
      <c r="NTL63" s="279"/>
      <c r="NTM63" s="279"/>
      <c r="NTN63" s="279"/>
      <c r="NTO63" s="279"/>
      <c r="NTP63" s="279"/>
      <c r="NTQ63" s="279"/>
      <c r="NTR63" s="279"/>
      <c r="NTS63" s="279"/>
      <c r="NTT63" s="279"/>
      <c r="NTU63" s="279"/>
      <c r="NTV63" s="279"/>
      <c r="NTW63" s="279"/>
      <c r="NTX63" s="279"/>
      <c r="NTY63" s="279"/>
      <c r="NTZ63" s="279"/>
      <c r="NUA63" s="279"/>
      <c r="NUB63" s="279"/>
      <c r="NUC63" s="279"/>
      <c r="NUD63" s="279"/>
      <c r="NUE63" s="279"/>
      <c r="NUF63" s="279"/>
      <c r="NUG63" s="279"/>
      <c r="NUH63" s="279"/>
      <c r="NUI63" s="279"/>
      <c r="NUJ63" s="279"/>
      <c r="NUK63" s="279"/>
      <c r="NUL63" s="279"/>
      <c r="NUM63" s="279"/>
      <c r="NUN63" s="279"/>
      <c r="NUO63" s="279"/>
      <c r="NUP63" s="279"/>
      <c r="NUQ63" s="279"/>
      <c r="NUR63" s="279"/>
      <c r="NUS63" s="279"/>
      <c r="NUT63" s="279"/>
      <c r="NUU63" s="279"/>
      <c r="NUV63" s="279"/>
      <c r="NUW63" s="279"/>
      <c r="NUX63" s="279"/>
      <c r="NUY63" s="279"/>
      <c r="NUZ63" s="279"/>
      <c r="NVA63" s="279"/>
      <c r="NVB63" s="279"/>
      <c r="NVC63" s="279"/>
      <c r="NVD63" s="279"/>
      <c r="NVE63" s="279"/>
      <c r="NVF63" s="279"/>
      <c r="NVG63" s="279"/>
      <c r="NVH63" s="279"/>
      <c r="NVI63" s="279"/>
      <c r="NVJ63" s="279"/>
      <c r="NVK63" s="279"/>
      <c r="NVL63" s="279"/>
      <c r="NVM63" s="279"/>
      <c r="NVN63" s="279"/>
      <c r="NVO63" s="279"/>
      <c r="NVP63" s="279"/>
      <c r="NVQ63" s="279"/>
      <c r="NVR63" s="279"/>
      <c r="NVS63" s="279"/>
      <c r="NVT63" s="279"/>
      <c r="NVU63" s="279"/>
      <c r="NVV63" s="279"/>
      <c r="NVW63" s="279"/>
      <c r="NVX63" s="279"/>
      <c r="NVY63" s="279"/>
      <c r="NVZ63" s="279"/>
      <c r="NWA63" s="279"/>
      <c r="NWB63" s="279"/>
      <c r="NWC63" s="279"/>
      <c r="NWD63" s="279"/>
      <c r="NWE63" s="279"/>
      <c r="NWF63" s="279"/>
      <c r="NWG63" s="279"/>
      <c r="NWH63" s="279"/>
      <c r="NWI63" s="279"/>
      <c r="NWJ63" s="279"/>
      <c r="NWK63" s="279"/>
      <c r="NWL63" s="279"/>
      <c r="NWM63" s="279"/>
      <c r="NWN63" s="279"/>
      <c r="NWO63" s="279"/>
      <c r="NWP63" s="279"/>
      <c r="NWQ63" s="279"/>
      <c r="NWR63" s="279"/>
      <c r="NWS63" s="279"/>
      <c r="NWT63" s="279"/>
      <c r="NWU63" s="279"/>
      <c r="NWV63" s="279"/>
      <c r="NWW63" s="279"/>
      <c r="NWX63" s="279"/>
      <c r="NWY63" s="279"/>
      <c r="NWZ63" s="279"/>
      <c r="NXA63" s="279"/>
      <c r="NXB63" s="279"/>
      <c r="NXC63" s="279"/>
      <c r="NXD63" s="279"/>
      <c r="NXE63" s="279"/>
      <c r="NXF63" s="279"/>
      <c r="NXG63" s="279"/>
      <c r="NXH63" s="279"/>
      <c r="NXI63" s="279"/>
      <c r="NXJ63" s="279"/>
      <c r="NXK63" s="279"/>
      <c r="NXL63" s="279"/>
      <c r="NXM63" s="279"/>
      <c r="NXN63" s="279"/>
      <c r="NXO63" s="279"/>
      <c r="NXP63" s="279"/>
      <c r="NXQ63" s="279"/>
      <c r="NXR63" s="279"/>
      <c r="NXS63" s="279"/>
      <c r="NXT63" s="279"/>
      <c r="NXU63" s="279"/>
      <c r="NXV63" s="279"/>
      <c r="NXW63" s="279"/>
      <c r="NXX63" s="279"/>
      <c r="NXY63" s="279"/>
      <c r="NXZ63" s="279"/>
      <c r="NYA63" s="279"/>
      <c r="NYB63" s="279"/>
      <c r="NYC63" s="279"/>
      <c r="NYD63" s="279"/>
      <c r="NYE63" s="279"/>
      <c r="NYF63" s="279"/>
      <c r="NYG63" s="279"/>
      <c r="NYH63" s="279"/>
      <c r="NYI63" s="279"/>
      <c r="NYJ63" s="279"/>
      <c r="NYK63" s="279"/>
      <c r="NYL63" s="279"/>
      <c r="NYM63" s="279"/>
      <c r="NYN63" s="279"/>
      <c r="NYO63" s="279"/>
      <c r="NYP63" s="279"/>
      <c r="NYQ63" s="279"/>
      <c r="NYR63" s="279"/>
      <c r="NYS63" s="279"/>
      <c r="NYT63" s="279"/>
      <c r="NYU63" s="279"/>
      <c r="NYV63" s="279"/>
      <c r="NYW63" s="279"/>
      <c r="NYX63" s="279"/>
      <c r="NYY63" s="279"/>
      <c r="NYZ63" s="279"/>
      <c r="NZA63" s="279"/>
      <c r="NZB63" s="279"/>
      <c r="NZC63" s="279"/>
      <c r="NZD63" s="279"/>
      <c r="NZE63" s="279"/>
      <c r="NZF63" s="279"/>
      <c r="NZG63" s="279"/>
      <c r="NZH63" s="279"/>
      <c r="NZI63" s="279"/>
      <c r="NZJ63" s="279"/>
      <c r="NZK63" s="279"/>
      <c r="NZL63" s="279"/>
      <c r="NZM63" s="279"/>
      <c r="NZN63" s="279"/>
      <c r="NZO63" s="279"/>
      <c r="NZP63" s="279"/>
      <c r="NZQ63" s="279"/>
      <c r="NZR63" s="279"/>
      <c r="NZS63" s="279"/>
      <c r="NZT63" s="279"/>
      <c r="NZU63" s="279"/>
      <c r="NZV63" s="279"/>
      <c r="NZW63" s="279"/>
      <c r="NZX63" s="279"/>
      <c r="NZY63" s="279"/>
      <c r="NZZ63" s="279"/>
      <c r="OAA63" s="279"/>
      <c r="OAB63" s="279"/>
      <c r="OAC63" s="279"/>
      <c r="OAD63" s="279"/>
      <c r="OAE63" s="279"/>
      <c r="OAF63" s="279"/>
      <c r="OAG63" s="279"/>
      <c r="OAH63" s="279"/>
      <c r="OAI63" s="279"/>
      <c r="OAJ63" s="279"/>
      <c r="OAK63" s="279"/>
      <c r="OAL63" s="279"/>
      <c r="OAM63" s="279"/>
      <c r="OAN63" s="279"/>
      <c r="OAO63" s="279"/>
      <c r="OAP63" s="279"/>
      <c r="OAQ63" s="279"/>
      <c r="OAR63" s="279"/>
      <c r="OAS63" s="279"/>
      <c r="OAT63" s="279"/>
      <c r="OAU63" s="279"/>
      <c r="OAV63" s="279"/>
      <c r="OAW63" s="279"/>
      <c r="OAX63" s="279"/>
      <c r="OAY63" s="279"/>
      <c r="OAZ63" s="279"/>
      <c r="OBA63" s="279"/>
      <c r="OBB63" s="279"/>
      <c r="OBC63" s="279"/>
      <c r="OBD63" s="279"/>
      <c r="OBE63" s="279"/>
      <c r="OBF63" s="279"/>
      <c r="OBG63" s="279"/>
      <c r="OBH63" s="279"/>
      <c r="OBI63" s="279"/>
      <c r="OBJ63" s="279"/>
      <c r="OBK63" s="279"/>
      <c r="OBL63" s="279"/>
      <c r="OBM63" s="279"/>
      <c r="OBN63" s="279"/>
      <c r="OBO63" s="279"/>
      <c r="OBP63" s="279"/>
      <c r="OBQ63" s="279"/>
      <c r="OBR63" s="279"/>
      <c r="OBS63" s="279"/>
      <c r="OBT63" s="279"/>
      <c r="OBU63" s="279"/>
      <c r="OBV63" s="279"/>
      <c r="OBW63" s="279"/>
      <c r="OBX63" s="279"/>
      <c r="OBY63" s="279"/>
      <c r="OBZ63" s="279"/>
      <c r="OCA63" s="279"/>
      <c r="OCB63" s="279"/>
      <c r="OCC63" s="279"/>
      <c r="OCD63" s="279"/>
      <c r="OCE63" s="279"/>
      <c r="OCF63" s="279"/>
      <c r="OCG63" s="279"/>
      <c r="OCH63" s="279"/>
      <c r="OCI63" s="279"/>
      <c r="OCJ63" s="279"/>
      <c r="OCK63" s="279"/>
      <c r="OCL63" s="279"/>
      <c r="OCM63" s="279"/>
      <c r="OCN63" s="279"/>
      <c r="OCO63" s="279"/>
      <c r="OCP63" s="279"/>
      <c r="OCQ63" s="279"/>
      <c r="OCR63" s="279"/>
      <c r="OCS63" s="279"/>
      <c r="OCT63" s="279"/>
      <c r="OCU63" s="279"/>
      <c r="OCV63" s="279"/>
      <c r="OCW63" s="279"/>
      <c r="OCX63" s="279"/>
      <c r="OCY63" s="279"/>
      <c r="OCZ63" s="279"/>
      <c r="ODA63" s="279"/>
      <c r="ODB63" s="279"/>
      <c r="ODC63" s="279"/>
      <c r="ODD63" s="279"/>
      <c r="ODE63" s="279"/>
      <c r="ODF63" s="279"/>
      <c r="ODG63" s="279"/>
      <c r="ODH63" s="279"/>
      <c r="ODI63" s="279"/>
      <c r="ODJ63" s="279"/>
      <c r="ODK63" s="279"/>
      <c r="ODL63" s="279"/>
      <c r="ODM63" s="279"/>
      <c r="ODN63" s="279"/>
      <c r="ODO63" s="279"/>
      <c r="ODP63" s="279"/>
      <c r="ODQ63" s="279"/>
      <c r="ODR63" s="279"/>
      <c r="ODS63" s="279"/>
      <c r="ODT63" s="279"/>
      <c r="ODU63" s="279"/>
      <c r="ODV63" s="279"/>
      <c r="ODW63" s="279"/>
      <c r="ODX63" s="279"/>
      <c r="ODY63" s="279"/>
      <c r="ODZ63" s="279"/>
      <c r="OEA63" s="279"/>
      <c r="OEB63" s="279"/>
      <c r="OEC63" s="279"/>
      <c r="OED63" s="279"/>
      <c r="OEE63" s="279"/>
      <c r="OEF63" s="279"/>
      <c r="OEG63" s="279"/>
      <c r="OEH63" s="279"/>
      <c r="OEI63" s="279"/>
      <c r="OEJ63" s="279"/>
      <c r="OEK63" s="279"/>
      <c r="OEL63" s="279"/>
      <c r="OEM63" s="279"/>
      <c r="OEN63" s="279"/>
      <c r="OEO63" s="279"/>
      <c r="OEP63" s="279"/>
      <c r="OEQ63" s="279"/>
      <c r="OER63" s="279"/>
      <c r="OES63" s="279"/>
      <c r="OET63" s="279"/>
      <c r="OEU63" s="279"/>
      <c r="OEV63" s="279"/>
      <c r="OEW63" s="279"/>
      <c r="OEX63" s="279"/>
      <c r="OEY63" s="279"/>
      <c r="OEZ63" s="279"/>
      <c r="OFA63" s="279"/>
      <c r="OFB63" s="279"/>
      <c r="OFC63" s="279"/>
      <c r="OFD63" s="279"/>
      <c r="OFE63" s="279"/>
      <c r="OFF63" s="279"/>
      <c r="OFG63" s="279"/>
      <c r="OFH63" s="279"/>
      <c r="OFI63" s="279"/>
      <c r="OFJ63" s="279"/>
      <c r="OFK63" s="279"/>
      <c r="OFL63" s="279"/>
      <c r="OFM63" s="279"/>
      <c r="OFN63" s="279"/>
      <c r="OFO63" s="279"/>
      <c r="OFP63" s="279"/>
      <c r="OFQ63" s="279"/>
      <c r="OFR63" s="279"/>
      <c r="OFS63" s="279"/>
      <c r="OFT63" s="279"/>
      <c r="OFU63" s="279"/>
      <c r="OFV63" s="279"/>
      <c r="OFW63" s="279"/>
      <c r="OFX63" s="279"/>
      <c r="OFY63" s="279"/>
      <c r="OFZ63" s="279"/>
      <c r="OGA63" s="279"/>
      <c r="OGB63" s="279"/>
      <c r="OGC63" s="279"/>
      <c r="OGD63" s="279"/>
      <c r="OGE63" s="279"/>
      <c r="OGF63" s="279"/>
      <c r="OGG63" s="279"/>
      <c r="OGH63" s="279"/>
      <c r="OGI63" s="279"/>
      <c r="OGJ63" s="279"/>
      <c r="OGK63" s="279"/>
      <c r="OGL63" s="279"/>
      <c r="OGM63" s="279"/>
      <c r="OGN63" s="279"/>
      <c r="OGO63" s="279"/>
      <c r="OGP63" s="279"/>
      <c r="OGQ63" s="279"/>
      <c r="OGR63" s="279"/>
      <c r="OGS63" s="279"/>
      <c r="OGT63" s="279"/>
      <c r="OGU63" s="279"/>
      <c r="OGV63" s="279"/>
      <c r="OGW63" s="279"/>
      <c r="OGX63" s="279"/>
      <c r="OGY63" s="279"/>
      <c r="OGZ63" s="279"/>
      <c r="OHA63" s="279"/>
      <c r="OHB63" s="279"/>
      <c r="OHC63" s="279"/>
      <c r="OHD63" s="279"/>
      <c r="OHE63" s="279"/>
      <c r="OHF63" s="279"/>
      <c r="OHG63" s="279"/>
      <c r="OHH63" s="279"/>
      <c r="OHI63" s="279"/>
      <c r="OHJ63" s="279"/>
      <c r="OHK63" s="279"/>
      <c r="OHL63" s="279"/>
      <c r="OHM63" s="279"/>
      <c r="OHN63" s="279"/>
      <c r="OHO63" s="279"/>
      <c r="OHP63" s="279"/>
      <c r="OHQ63" s="279"/>
      <c r="OHR63" s="279"/>
      <c r="OHS63" s="279"/>
      <c r="OHT63" s="279"/>
      <c r="OHU63" s="279"/>
      <c r="OHV63" s="279"/>
      <c r="OHW63" s="279"/>
      <c r="OHX63" s="279"/>
      <c r="OHY63" s="279"/>
      <c r="OHZ63" s="279"/>
      <c r="OIA63" s="279"/>
      <c r="OIB63" s="279"/>
      <c r="OIC63" s="279"/>
      <c r="OID63" s="279"/>
      <c r="OIE63" s="279"/>
      <c r="OIF63" s="279"/>
      <c r="OIG63" s="279"/>
      <c r="OIH63" s="279"/>
      <c r="OII63" s="279"/>
      <c r="OIJ63" s="279"/>
      <c r="OIK63" s="279"/>
      <c r="OIL63" s="279"/>
      <c r="OIM63" s="279"/>
      <c r="OIN63" s="279"/>
      <c r="OIO63" s="279"/>
      <c r="OIP63" s="279"/>
      <c r="OIQ63" s="279"/>
      <c r="OIR63" s="279"/>
      <c r="OIS63" s="279"/>
      <c r="OIT63" s="279"/>
      <c r="OIU63" s="279"/>
      <c r="OIV63" s="279"/>
      <c r="OIW63" s="279"/>
      <c r="OIX63" s="279"/>
      <c r="OIY63" s="279"/>
      <c r="OIZ63" s="279"/>
      <c r="OJA63" s="279"/>
      <c r="OJB63" s="279"/>
      <c r="OJC63" s="279"/>
      <c r="OJD63" s="279"/>
      <c r="OJE63" s="279"/>
      <c r="OJF63" s="279"/>
      <c r="OJG63" s="279"/>
      <c r="OJH63" s="279"/>
      <c r="OJI63" s="279"/>
      <c r="OJJ63" s="279"/>
      <c r="OJK63" s="279"/>
      <c r="OJL63" s="279"/>
      <c r="OJM63" s="279"/>
      <c r="OJN63" s="279"/>
      <c r="OJO63" s="279"/>
      <c r="OJP63" s="279"/>
      <c r="OJQ63" s="279"/>
      <c r="OJR63" s="279"/>
      <c r="OJS63" s="279"/>
      <c r="OJT63" s="279"/>
      <c r="OJU63" s="279"/>
      <c r="OJV63" s="279"/>
      <c r="OJW63" s="279"/>
      <c r="OJX63" s="279"/>
      <c r="OJY63" s="279"/>
      <c r="OJZ63" s="279"/>
      <c r="OKA63" s="279"/>
      <c r="OKB63" s="279"/>
      <c r="OKC63" s="279"/>
      <c r="OKD63" s="279"/>
      <c r="OKE63" s="279"/>
      <c r="OKF63" s="279"/>
      <c r="OKG63" s="279"/>
      <c r="OKH63" s="279"/>
      <c r="OKI63" s="279"/>
      <c r="OKJ63" s="279"/>
      <c r="OKK63" s="279"/>
      <c r="OKL63" s="279"/>
      <c r="OKM63" s="279"/>
      <c r="OKN63" s="279"/>
      <c r="OKO63" s="279"/>
      <c r="OKP63" s="279"/>
      <c r="OKQ63" s="279"/>
      <c r="OKR63" s="279"/>
      <c r="OKS63" s="279"/>
      <c r="OKT63" s="279"/>
      <c r="OKU63" s="279"/>
      <c r="OKV63" s="279"/>
      <c r="OKW63" s="279"/>
      <c r="OKX63" s="279"/>
      <c r="OKY63" s="279"/>
      <c r="OKZ63" s="279"/>
      <c r="OLA63" s="279"/>
      <c r="OLB63" s="279"/>
      <c r="OLC63" s="279"/>
      <c r="OLD63" s="279"/>
      <c r="OLE63" s="279"/>
      <c r="OLF63" s="279"/>
      <c r="OLG63" s="279"/>
      <c r="OLH63" s="279"/>
      <c r="OLI63" s="279"/>
      <c r="OLJ63" s="279"/>
      <c r="OLK63" s="279"/>
      <c r="OLL63" s="279"/>
      <c r="OLM63" s="279"/>
      <c r="OLN63" s="279"/>
      <c r="OLO63" s="279"/>
      <c r="OLP63" s="279"/>
      <c r="OLQ63" s="279"/>
      <c r="OLR63" s="279"/>
      <c r="OLS63" s="279"/>
      <c r="OLT63" s="279"/>
      <c r="OLU63" s="279"/>
      <c r="OLV63" s="279"/>
      <c r="OLW63" s="279"/>
      <c r="OLX63" s="279"/>
      <c r="OLY63" s="279"/>
      <c r="OLZ63" s="279"/>
      <c r="OMA63" s="279"/>
      <c r="OMB63" s="279"/>
      <c r="OMC63" s="279"/>
      <c r="OMD63" s="279"/>
      <c r="OME63" s="279"/>
      <c r="OMF63" s="279"/>
      <c r="OMG63" s="279"/>
      <c r="OMH63" s="279"/>
      <c r="OMI63" s="279"/>
      <c r="OMJ63" s="279"/>
      <c r="OMK63" s="279"/>
      <c r="OML63" s="279"/>
      <c r="OMM63" s="279"/>
      <c r="OMN63" s="279"/>
      <c r="OMO63" s="279"/>
      <c r="OMP63" s="279"/>
      <c r="OMQ63" s="279"/>
      <c r="OMR63" s="279"/>
      <c r="OMS63" s="279"/>
      <c r="OMT63" s="279"/>
      <c r="OMU63" s="279"/>
      <c r="OMV63" s="279"/>
      <c r="OMW63" s="279"/>
      <c r="OMX63" s="279"/>
      <c r="OMY63" s="279"/>
      <c r="OMZ63" s="279"/>
      <c r="ONA63" s="279"/>
      <c r="ONB63" s="279"/>
      <c r="ONC63" s="279"/>
      <c r="OND63" s="279"/>
      <c r="ONE63" s="279"/>
      <c r="ONF63" s="279"/>
      <c r="ONG63" s="279"/>
      <c r="ONH63" s="279"/>
      <c r="ONI63" s="279"/>
      <c r="ONJ63" s="279"/>
      <c r="ONK63" s="279"/>
      <c r="ONL63" s="279"/>
      <c r="ONM63" s="279"/>
      <c r="ONN63" s="279"/>
      <c r="ONO63" s="279"/>
      <c r="ONP63" s="279"/>
      <c r="ONQ63" s="279"/>
      <c r="ONR63" s="279"/>
      <c r="ONS63" s="279"/>
      <c r="ONT63" s="279"/>
      <c r="ONU63" s="279"/>
      <c r="ONV63" s="279"/>
      <c r="ONW63" s="279"/>
      <c r="ONX63" s="279"/>
      <c r="ONY63" s="279"/>
      <c r="ONZ63" s="279"/>
      <c r="OOA63" s="279"/>
      <c r="OOB63" s="279"/>
      <c r="OOC63" s="279"/>
      <c r="OOD63" s="279"/>
      <c r="OOE63" s="279"/>
      <c r="OOF63" s="279"/>
      <c r="OOG63" s="279"/>
      <c r="OOH63" s="279"/>
      <c r="OOI63" s="279"/>
      <c r="OOJ63" s="279"/>
      <c r="OOK63" s="279"/>
      <c r="OOL63" s="279"/>
      <c r="OOM63" s="279"/>
      <c r="OON63" s="279"/>
      <c r="OOO63" s="279"/>
      <c r="OOP63" s="279"/>
      <c r="OOQ63" s="279"/>
      <c r="OOR63" s="279"/>
      <c r="OOS63" s="279"/>
      <c r="OOT63" s="279"/>
      <c r="OOU63" s="279"/>
      <c r="OOV63" s="279"/>
      <c r="OOW63" s="279"/>
      <c r="OOX63" s="279"/>
      <c r="OOY63" s="279"/>
      <c r="OOZ63" s="279"/>
      <c r="OPA63" s="279"/>
      <c r="OPB63" s="279"/>
      <c r="OPC63" s="279"/>
      <c r="OPD63" s="279"/>
      <c r="OPE63" s="279"/>
      <c r="OPF63" s="279"/>
      <c r="OPG63" s="279"/>
      <c r="OPH63" s="279"/>
      <c r="OPI63" s="279"/>
      <c r="OPJ63" s="279"/>
      <c r="OPK63" s="279"/>
      <c r="OPL63" s="279"/>
      <c r="OPM63" s="279"/>
      <c r="OPN63" s="279"/>
      <c r="OPO63" s="279"/>
      <c r="OPP63" s="279"/>
      <c r="OPQ63" s="279"/>
      <c r="OPR63" s="279"/>
      <c r="OPS63" s="279"/>
      <c r="OPT63" s="279"/>
      <c r="OPU63" s="279"/>
      <c r="OPV63" s="279"/>
      <c r="OPW63" s="279"/>
      <c r="OPX63" s="279"/>
      <c r="OPY63" s="279"/>
      <c r="OPZ63" s="279"/>
      <c r="OQA63" s="279"/>
      <c r="OQB63" s="279"/>
      <c r="OQC63" s="279"/>
      <c r="OQD63" s="279"/>
      <c r="OQE63" s="279"/>
      <c r="OQF63" s="279"/>
      <c r="OQG63" s="279"/>
      <c r="OQH63" s="279"/>
      <c r="OQI63" s="279"/>
      <c r="OQJ63" s="279"/>
      <c r="OQK63" s="279"/>
      <c r="OQL63" s="279"/>
      <c r="OQM63" s="279"/>
      <c r="OQN63" s="279"/>
      <c r="OQO63" s="279"/>
      <c r="OQP63" s="279"/>
      <c r="OQQ63" s="279"/>
      <c r="OQR63" s="279"/>
      <c r="OQS63" s="279"/>
      <c r="OQT63" s="279"/>
      <c r="OQU63" s="279"/>
      <c r="OQV63" s="279"/>
      <c r="OQW63" s="279"/>
      <c r="OQX63" s="279"/>
      <c r="OQY63" s="279"/>
      <c r="OQZ63" s="279"/>
      <c r="ORA63" s="279"/>
      <c r="ORB63" s="279"/>
      <c r="ORC63" s="279"/>
      <c r="ORD63" s="279"/>
      <c r="ORE63" s="279"/>
      <c r="ORF63" s="279"/>
      <c r="ORG63" s="279"/>
      <c r="ORH63" s="279"/>
      <c r="ORI63" s="279"/>
      <c r="ORJ63" s="279"/>
      <c r="ORK63" s="279"/>
      <c r="ORL63" s="279"/>
      <c r="ORM63" s="279"/>
      <c r="ORN63" s="279"/>
      <c r="ORO63" s="279"/>
      <c r="ORP63" s="279"/>
      <c r="ORQ63" s="279"/>
      <c r="ORR63" s="279"/>
      <c r="ORS63" s="279"/>
      <c r="ORT63" s="279"/>
      <c r="ORU63" s="279"/>
      <c r="ORV63" s="279"/>
      <c r="ORW63" s="279"/>
      <c r="ORX63" s="279"/>
      <c r="ORY63" s="279"/>
      <c r="ORZ63" s="279"/>
      <c r="OSA63" s="279"/>
      <c r="OSB63" s="279"/>
      <c r="OSC63" s="279"/>
      <c r="OSD63" s="279"/>
      <c r="OSE63" s="279"/>
      <c r="OSF63" s="279"/>
      <c r="OSG63" s="279"/>
      <c r="OSH63" s="279"/>
      <c r="OSI63" s="279"/>
      <c r="OSJ63" s="279"/>
      <c r="OSK63" s="279"/>
      <c r="OSL63" s="279"/>
      <c r="OSM63" s="279"/>
      <c r="OSN63" s="279"/>
      <c r="OSO63" s="279"/>
      <c r="OSP63" s="279"/>
      <c r="OSQ63" s="279"/>
      <c r="OSR63" s="279"/>
      <c r="OSS63" s="279"/>
      <c r="OST63" s="279"/>
      <c r="OSU63" s="279"/>
      <c r="OSV63" s="279"/>
      <c r="OSW63" s="279"/>
      <c r="OSX63" s="279"/>
      <c r="OSY63" s="279"/>
      <c r="OSZ63" s="279"/>
      <c r="OTA63" s="279"/>
      <c r="OTB63" s="279"/>
      <c r="OTC63" s="279"/>
      <c r="OTD63" s="279"/>
      <c r="OTE63" s="279"/>
      <c r="OTF63" s="279"/>
      <c r="OTG63" s="279"/>
      <c r="OTH63" s="279"/>
      <c r="OTI63" s="279"/>
      <c r="OTJ63" s="279"/>
      <c r="OTK63" s="279"/>
      <c r="OTL63" s="279"/>
      <c r="OTM63" s="279"/>
      <c r="OTN63" s="279"/>
      <c r="OTO63" s="279"/>
      <c r="OTP63" s="279"/>
      <c r="OTQ63" s="279"/>
      <c r="OTR63" s="279"/>
      <c r="OTS63" s="279"/>
      <c r="OTT63" s="279"/>
      <c r="OTU63" s="279"/>
      <c r="OTV63" s="279"/>
      <c r="OTW63" s="279"/>
      <c r="OTX63" s="279"/>
      <c r="OTY63" s="279"/>
      <c r="OTZ63" s="279"/>
      <c r="OUA63" s="279"/>
      <c r="OUB63" s="279"/>
      <c r="OUC63" s="279"/>
      <c r="OUD63" s="279"/>
      <c r="OUE63" s="279"/>
      <c r="OUF63" s="279"/>
      <c r="OUG63" s="279"/>
      <c r="OUH63" s="279"/>
      <c r="OUI63" s="279"/>
      <c r="OUJ63" s="279"/>
      <c r="OUK63" s="279"/>
      <c r="OUL63" s="279"/>
      <c r="OUM63" s="279"/>
      <c r="OUN63" s="279"/>
      <c r="OUO63" s="279"/>
      <c r="OUP63" s="279"/>
      <c r="OUQ63" s="279"/>
      <c r="OUR63" s="279"/>
      <c r="OUS63" s="279"/>
      <c r="OUT63" s="279"/>
      <c r="OUU63" s="279"/>
      <c r="OUV63" s="279"/>
      <c r="OUW63" s="279"/>
      <c r="OUX63" s="279"/>
      <c r="OUY63" s="279"/>
      <c r="OUZ63" s="279"/>
      <c r="OVA63" s="279"/>
      <c r="OVB63" s="279"/>
      <c r="OVC63" s="279"/>
      <c r="OVD63" s="279"/>
      <c r="OVE63" s="279"/>
      <c r="OVF63" s="279"/>
      <c r="OVG63" s="279"/>
      <c r="OVH63" s="279"/>
      <c r="OVI63" s="279"/>
      <c r="OVJ63" s="279"/>
      <c r="OVK63" s="279"/>
      <c r="OVL63" s="279"/>
      <c r="OVM63" s="279"/>
      <c r="OVN63" s="279"/>
      <c r="OVO63" s="279"/>
      <c r="OVP63" s="279"/>
      <c r="OVQ63" s="279"/>
      <c r="OVR63" s="279"/>
      <c r="OVS63" s="279"/>
      <c r="OVT63" s="279"/>
      <c r="OVU63" s="279"/>
      <c r="OVV63" s="279"/>
      <c r="OVW63" s="279"/>
      <c r="OVX63" s="279"/>
      <c r="OVY63" s="279"/>
      <c r="OVZ63" s="279"/>
      <c r="OWA63" s="279"/>
      <c r="OWB63" s="279"/>
      <c r="OWC63" s="279"/>
      <c r="OWD63" s="279"/>
      <c r="OWE63" s="279"/>
      <c r="OWF63" s="279"/>
      <c r="OWG63" s="279"/>
      <c r="OWH63" s="279"/>
      <c r="OWI63" s="279"/>
      <c r="OWJ63" s="279"/>
      <c r="OWK63" s="279"/>
      <c r="OWL63" s="279"/>
      <c r="OWM63" s="279"/>
      <c r="OWN63" s="279"/>
      <c r="OWO63" s="279"/>
      <c r="OWP63" s="279"/>
      <c r="OWQ63" s="279"/>
      <c r="OWR63" s="279"/>
      <c r="OWS63" s="279"/>
      <c r="OWT63" s="279"/>
      <c r="OWU63" s="279"/>
      <c r="OWV63" s="279"/>
      <c r="OWW63" s="279"/>
      <c r="OWX63" s="279"/>
      <c r="OWY63" s="279"/>
      <c r="OWZ63" s="279"/>
      <c r="OXA63" s="279"/>
      <c r="OXB63" s="279"/>
      <c r="OXC63" s="279"/>
      <c r="OXD63" s="279"/>
      <c r="OXE63" s="279"/>
      <c r="OXF63" s="279"/>
      <c r="OXG63" s="279"/>
      <c r="OXH63" s="279"/>
      <c r="OXI63" s="279"/>
      <c r="OXJ63" s="279"/>
      <c r="OXK63" s="279"/>
      <c r="OXL63" s="279"/>
      <c r="OXM63" s="279"/>
      <c r="OXN63" s="279"/>
      <c r="OXO63" s="279"/>
      <c r="OXP63" s="279"/>
      <c r="OXQ63" s="279"/>
      <c r="OXR63" s="279"/>
      <c r="OXS63" s="279"/>
      <c r="OXT63" s="279"/>
      <c r="OXU63" s="279"/>
      <c r="OXV63" s="279"/>
      <c r="OXW63" s="279"/>
      <c r="OXX63" s="279"/>
      <c r="OXY63" s="279"/>
      <c r="OXZ63" s="279"/>
      <c r="OYA63" s="279"/>
      <c r="OYB63" s="279"/>
      <c r="OYC63" s="279"/>
      <c r="OYD63" s="279"/>
      <c r="OYE63" s="279"/>
      <c r="OYF63" s="279"/>
      <c r="OYG63" s="279"/>
      <c r="OYH63" s="279"/>
      <c r="OYI63" s="279"/>
      <c r="OYJ63" s="279"/>
      <c r="OYK63" s="279"/>
      <c r="OYL63" s="279"/>
      <c r="OYM63" s="279"/>
      <c r="OYN63" s="279"/>
      <c r="OYO63" s="279"/>
      <c r="OYP63" s="279"/>
      <c r="OYQ63" s="279"/>
      <c r="OYR63" s="279"/>
      <c r="OYS63" s="279"/>
      <c r="OYT63" s="279"/>
      <c r="OYU63" s="279"/>
      <c r="OYV63" s="279"/>
      <c r="OYW63" s="279"/>
      <c r="OYX63" s="279"/>
      <c r="OYY63" s="279"/>
      <c r="OYZ63" s="279"/>
      <c r="OZA63" s="279"/>
      <c r="OZB63" s="279"/>
      <c r="OZC63" s="279"/>
      <c r="OZD63" s="279"/>
      <c r="OZE63" s="279"/>
      <c r="OZF63" s="279"/>
      <c r="OZG63" s="279"/>
      <c r="OZH63" s="279"/>
      <c r="OZI63" s="279"/>
      <c r="OZJ63" s="279"/>
      <c r="OZK63" s="279"/>
      <c r="OZL63" s="279"/>
      <c r="OZM63" s="279"/>
      <c r="OZN63" s="279"/>
      <c r="OZO63" s="279"/>
      <c r="OZP63" s="279"/>
      <c r="OZQ63" s="279"/>
      <c r="OZR63" s="279"/>
      <c r="OZS63" s="279"/>
      <c r="OZT63" s="279"/>
      <c r="OZU63" s="279"/>
      <c r="OZV63" s="279"/>
      <c r="OZW63" s="279"/>
      <c r="OZX63" s="279"/>
      <c r="OZY63" s="279"/>
      <c r="OZZ63" s="279"/>
      <c r="PAA63" s="279"/>
      <c r="PAB63" s="279"/>
      <c r="PAC63" s="279"/>
      <c r="PAD63" s="279"/>
      <c r="PAE63" s="279"/>
      <c r="PAF63" s="279"/>
      <c r="PAG63" s="279"/>
      <c r="PAH63" s="279"/>
      <c r="PAI63" s="279"/>
      <c r="PAJ63" s="279"/>
      <c r="PAK63" s="279"/>
      <c r="PAL63" s="279"/>
      <c r="PAM63" s="279"/>
      <c r="PAN63" s="279"/>
      <c r="PAO63" s="279"/>
      <c r="PAP63" s="279"/>
      <c r="PAQ63" s="279"/>
      <c r="PAR63" s="279"/>
      <c r="PAS63" s="279"/>
      <c r="PAT63" s="279"/>
      <c r="PAU63" s="279"/>
      <c r="PAV63" s="279"/>
      <c r="PAW63" s="279"/>
      <c r="PAX63" s="279"/>
      <c r="PAY63" s="279"/>
      <c r="PAZ63" s="279"/>
      <c r="PBA63" s="279"/>
      <c r="PBB63" s="279"/>
      <c r="PBC63" s="279"/>
      <c r="PBD63" s="279"/>
      <c r="PBE63" s="279"/>
      <c r="PBF63" s="279"/>
      <c r="PBG63" s="279"/>
      <c r="PBH63" s="279"/>
      <c r="PBI63" s="279"/>
      <c r="PBJ63" s="279"/>
      <c r="PBK63" s="279"/>
      <c r="PBL63" s="279"/>
      <c r="PBM63" s="279"/>
      <c r="PBN63" s="279"/>
      <c r="PBO63" s="279"/>
      <c r="PBP63" s="279"/>
      <c r="PBQ63" s="279"/>
      <c r="PBR63" s="279"/>
      <c r="PBS63" s="279"/>
      <c r="PBT63" s="279"/>
      <c r="PBU63" s="279"/>
      <c r="PBV63" s="279"/>
      <c r="PBW63" s="279"/>
      <c r="PBX63" s="279"/>
      <c r="PBY63" s="279"/>
      <c r="PBZ63" s="279"/>
      <c r="PCA63" s="279"/>
      <c r="PCB63" s="279"/>
      <c r="PCC63" s="279"/>
      <c r="PCD63" s="279"/>
      <c r="PCE63" s="279"/>
      <c r="PCF63" s="279"/>
      <c r="PCG63" s="279"/>
      <c r="PCH63" s="279"/>
      <c r="PCI63" s="279"/>
      <c r="PCJ63" s="279"/>
      <c r="PCK63" s="279"/>
      <c r="PCL63" s="279"/>
      <c r="PCM63" s="279"/>
      <c r="PCN63" s="279"/>
      <c r="PCO63" s="279"/>
      <c r="PCP63" s="279"/>
      <c r="PCQ63" s="279"/>
      <c r="PCR63" s="279"/>
      <c r="PCS63" s="279"/>
      <c r="PCT63" s="279"/>
      <c r="PCU63" s="279"/>
      <c r="PCV63" s="279"/>
      <c r="PCW63" s="279"/>
      <c r="PCX63" s="279"/>
      <c r="PCY63" s="279"/>
      <c r="PCZ63" s="279"/>
      <c r="PDA63" s="279"/>
      <c r="PDB63" s="279"/>
      <c r="PDC63" s="279"/>
      <c r="PDD63" s="279"/>
      <c r="PDE63" s="279"/>
      <c r="PDF63" s="279"/>
      <c r="PDG63" s="279"/>
      <c r="PDH63" s="279"/>
      <c r="PDI63" s="279"/>
      <c r="PDJ63" s="279"/>
      <c r="PDK63" s="279"/>
      <c r="PDL63" s="279"/>
      <c r="PDM63" s="279"/>
      <c r="PDN63" s="279"/>
      <c r="PDO63" s="279"/>
      <c r="PDP63" s="279"/>
      <c r="PDQ63" s="279"/>
      <c r="PDR63" s="279"/>
      <c r="PDS63" s="279"/>
      <c r="PDT63" s="279"/>
      <c r="PDU63" s="279"/>
      <c r="PDV63" s="279"/>
      <c r="PDW63" s="279"/>
      <c r="PDX63" s="279"/>
      <c r="PDY63" s="279"/>
      <c r="PDZ63" s="279"/>
      <c r="PEA63" s="279"/>
      <c r="PEB63" s="279"/>
      <c r="PEC63" s="279"/>
      <c r="PED63" s="279"/>
      <c r="PEE63" s="279"/>
      <c r="PEF63" s="279"/>
      <c r="PEG63" s="279"/>
      <c r="PEH63" s="279"/>
      <c r="PEI63" s="279"/>
      <c r="PEJ63" s="279"/>
      <c r="PEK63" s="279"/>
      <c r="PEL63" s="279"/>
      <c r="PEM63" s="279"/>
      <c r="PEN63" s="279"/>
      <c r="PEO63" s="279"/>
      <c r="PEP63" s="279"/>
      <c r="PEQ63" s="279"/>
      <c r="PER63" s="279"/>
      <c r="PES63" s="279"/>
      <c r="PET63" s="279"/>
      <c r="PEU63" s="279"/>
      <c r="PEV63" s="279"/>
      <c r="PEW63" s="279"/>
      <c r="PEX63" s="279"/>
      <c r="PEY63" s="279"/>
      <c r="PEZ63" s="279"/>
      <c r="PFA63" s="279"/>
      <c r="PFB63" s="279"/>
      <c r="PFC63" s="279"/>
      <c r="PFD63" s="279"/>
      <c r="PFE63" s="279"/>
      <c r="PFF63" s="279"/>
      <c r="PFG63" s="279"/>
      <c r="PFH63" s="279"/>
      <c r="PFI63" s="279"/>
      <c r="PFJ63" s="279"/>
      <c r="PFK63" s="279"/>
      <c r="PFL63" s="279"/>
      <c r="PFM63" s="279"/>
      <c r="PFN63" s="279"/>
      <c r="PFO63" s="279"/>
      <c r="PFP63" s="279"/>
      <c r="PFQ63" s="279"/>
      <c r="PFR63" s="279"/>
      <c r="PFS63" s="279"/>
      <c r="PFT63" s="279"/>
      <c r="PFU63" s="279"/>
      <c r="PFV63" s="279"/>
      <c r="PFW63" s="279"/>
      <c r="PFX63" s="279"/>
      <c r="PFY63" s="279"/>
      <c r="PFZ63" s="279"/>
      <c r="PGA63" s="279"/>
      <c r="PGB63" s="279"/>
      <c r="PGC63" s="279"/>
      <c r="PGD63" s="279"/>
      <c r="PGE63" s="279"/>
      <c r="PGF63" s="279"/>
      <c r="PGG63" s="279"/>
      <c r="PGH63" s="279"/>
      <c r="PGI63" s="279"/>
      <c r="PGJ63" s="279"/>
      <c r="PGK63" s="279"/>
      <c r="PGL63" s="279"/>
      <c r="PGM63" s="279"/>
      <c r="PGN63" s="279"/>
      <c r="PGO63" s="279"/>
      <c r="PGP63" s="279"/>
      <c r="PGQ63" s="279"/>
      <c r="PGR63" s="279"/>
      <c r="PGS63" s="279"/>
      <c r="PGT63" s="279"/>
      <c r="PGU63" s="279"/>
      <c r="PGV63" s="279"/>
      <c r="PGW63" s="279"/>
      <c r="PGX63" s="279"/>
      <c r="PGY63" s="279"/>
      <c r="PGZ63" s="279"/>
      <c r="PHA63" s="279"/>
      <c r="PHB63" s="279"/>
      <c r="PHC63" s="279"/>
      <c r="PHD63" s="279"/>
      <c r="PHE63" s="279"/>
      <c r="PHF63" s="279"/>
      <c r="PHG63" s="279"/>
      <c r="PHH63" s="279"/>
      <c r="PHI63" s="279"/>
      <c r="PHJ63" s="279"/>
      <c r="PHK63" s="279"/>
      <c r="PHL63" s="279"/>
      <c r="PHM63" s="279"/>
      <c r="PHN63" s="279"/>
      <c r="PHO63" s="279"/>
      <c r="PHP63" s="279"/>
      <c r="PHQ63" s="279"/>
      <c r="PHR63" s="279"/>
      <c r="PHS63" s="279"/>
      <c r="PHT63" s="279"/>
      <c r="PHU63" s="279"/>
      <c r="PHV63" s="279"/>
      <c r="PHW63" s="279"/>
      <c r="PHX63" s="279"/>
      <c r="PHY63" s="279"/>
      <c r="PHZ63" s="279"/>
      <c r="PIA63" s="279"/>
      <c r="PIB63" s="279"/>
      <c r="PIC63" s="279"/>
      <c r="PID63" s="279"/>
      <c r="PIE63" s="279"/>
      <c r="PIF63" s="279"/>
      <c r="PIG63" s="279"/>
      <c r="PIH63" s="279"/>
      <c r="PII63" s="279"/>
      <c r="PIJ63" s="279"/>
      <c r="PIK63" s="279"/>
      <c r="PIL63" s="279"/>
      <c r="PIM63" s="279"/>
      <c r="PIN63" s="279"/>
      <c r="PIO63" s="279"/>
      <c r="PIP63" s="279"/>
      <c r="PIQ63" s="279"/>
      <c r="PIR63" s="279"/>
      <c r="PIS63" s="279"/>
      <c r="PIT63" s="279"/>
      <c r="PIU63" s="279"/>
      <c r="PIV63" s="279"/>
      <c r="PIW63" s="279"/>
      <c r="PIX63" s="279"/>
      <c r="PIY63" s="279"/>
      <c r="PIZ63" s="279"/>
      <c r="PJA63" s="279"/>
      <c r="PJB63" s="279"/>
      <c r="PJC63" s="279"/>
      <c r="PJD63" s="279"/>
      <c r="PJE63" s="279"/>
      <c r="PJF63" s="279"/>
      <c r="PJG63" s="279"/>
      <c r="PJH63" s="279"/>
      <c r="PJI63" s="279"/>
      <c r="PJJ63" s="279"/>
      <c r="PJK63" s="279"/>
      <c r="PJL63" s="279"/>
      <c r="PJM63" s="279"/>
      <c r="PJN63" s="279"/>
      <c r="PJO63" s="279"/>
      <c r="PJP63" s="279"/>
      <c r="PJQ63" s="279"/>
      <c r="PJR63" s="279"/>
      <c r="PJS63" s="279"/>
      <c r="PJT63" s="279"/>
      <c r="PJU63" s="279"/>
      <c r="PJV63" s="279"/>
      <c r="PJW63" s="279"/>
      <c r="PJX63" s="279"/>
      <c r="PJY63" s="279"/>
      <c r="PJZ63" s="279"/>
      <c r="PKA63" s="279"/>
      <c r="PKB63" s="279"/>
      <c r="PKC63" s="279"/>
      <c r="PKD63" s="279"/>
      <c r="PKE63" s="279"/>
      <c r="PKF63" s="279"/>
      <c r="PKG63" s="279"/>
      <c r="PKH63" s="279"/>
      <c r="PKI63" s="279"/>
      <c r="PKJ63" s="279"/>
      <c r="PKK63" s="279"/>
      <c r="PKL63" s="279"/>
      <c r="PKM63" s="279"/>
      <c r="PKN63" s="279"/>
      <c r="PKO63" s="279"/>
      <c r="PKP63" s="279"/>
      <c r="PKQ63" s="279"/>
      <c r="PKR63" s="279"/>
      <c r="PKS63" s="279"/>
      <c r="PKT63" s="279"/>
      <c r="PKU63" s="279"/>
      <c r="PKV63" s="279"/>
      <c r="PKW63" s="279"/>
      <c r="PKX63" s="279"/>
      <c r="PKY63" s="279"/>
      <c r="PKZ63" s="279"/>
      <c r="PLA63" s="279"/>
      <c r="PLB63" s="279"/>
      <c r="PLC63" s="279"/>
      <c r="PLD63" s="279"/>
      <c r="PLE63" s="279"/>
      <c r="PLF63" s="279"/>
      <c r="PLG63" s="279"/>
      <c r="PLH63" s="279"/>
      <c r="PLI63" s="279"/>
      <c r="PLJ63" s="279"/>
      <c r="PLK63" s="279"/>
      <c r="PLL63" s="279"/>
      <c r="PLM63" s="279"/>
      <c r="PLN63" s="279"/>
      <c r="PLO63" s="279"/>
      <c r="PLP63" s="279"/>
      <c r="PLQ63" s="279"/>
      <c r="PLR63" s="279"/>
      <c r="PLS63" s="279"/>
      <c r="PLT63" s="279"/>
      <c r="PLU63" s="279"/>
      <c r="PLV63" s="279"/>
      <c r="PLW63" s="279"/>
      <c r="PLX63" s="279"/>
      <c r="PLY63" s="279"/>
      <c r="PLZ63" s="279"/>
      <c r="PMA63" s="279"/>
      <c r="PMB63" s="279"/>
      <c r="PMC63" s="279"/>
      <c r="PMD63" s="279"/>
      <c r="PME63" s="279"/>
      <c r="PMF63" s="279"/>
      <c r="PMG63" s="279"/>
      <c r="PMH63" s="279"/>
      <c r="PMI63" s="279"/>
      <c r="PMJ63" s="279"/>
      <c r="PMK63" s="279"/>
      <c r="PML63" s="279"/>
      <c r="PMM63" s="279"/>
      <c r="PMN63" s="279"/>
      <c r="PMO63" s="279"/>
      <c r="PMP63" s="279"/>
      <c r="PMQ63" s="279"/>
      <c r="PMR63" s="279"/>
      <c r="PMS63" s="279"/>
      <c r="PMT63" s="279"/>
      <c r="PMU63" s="279"/>
      <c r="PMV63" s="279"/>
      <c r="PMW63" s="279"/>
      <c r="PMX63" s="279"/>
      <c r="PMY63" s="279"/>
      <c r="PMZ63" s="279"/>
      <c r="PNA63" s="279"/>
      <c r="PNB63" s="279"/>
      <c r="PNC63" s="279"/>
      <c r="PND63" s="279"/>
      <c r="PNE63" s="279"/>
      <c r="PNF63" s="279"/>
      <c r="PNG63" s="279"/>
      <c r="PNH63" s="279"/>
      <c r="PNI63" s="279"/>
      <c r="PNJ63" s="279"/>
      <c r="PNK63" s="279"/>
      <c r="PNL63" s="279"/>
      <c r="PNM63" s="279"/>
      <c r="PNN63" s="279"/>
      <c r="PNO63" s="279"/>
      <c r="PNP63" s="279"/>
      <c r="PNQ63" s="279"/>
      <c r="PNR63" s="279"/>
      <c r="PNS63" s="279"/>
      <c r="PNT63" s="279"/>
      <c r="PNU63" s="279"/>
      <c r="PNV63" s="279"/>
      <c r="PNW63" s="279"/>
      <c r="PNX63" s="279"/>
      <c r="PNY63" s="279"/>
      <c r="PNZ63" s="279"/>
      <c r="POA63" s="279"/>
      <c r="POB63" s="279"/>
      <c r="POC63" s="279"/>
      <c r="POD63" s="279"/>
      <c r="POE63" s="279"/>
      <c r="POF63" s="279"/>
      <c r="POG63" s="279"/>
      <c r="POH63" s="279"/>
      <c r="POI63" s="279"/>
      <c r="POJ63" s="279"/>
      <c r="POK63" s="279"/>
      <c r="POL63" s="279"/>
      <c r="POM63" s="279"/>
      <c r="PON63" s="279"/>
      <c r="POO63" s="279"/>
      <c r="POP63" s="279"/>
      <c r="POQ63" s="279"/>
      <c r="POR63" s="279"/>
      <c r="POS63" s="279"/>
      <c r="POT63" s="279"/>
      <c r="POU63" s="279"/>
      <c r="POV63" s="279"/>
      <c r="POW63" s="279"/>
      <c r="POX63" s="279"/>
      <c r="POY63" s="279"/>
      <c r="POZ63" s="279"/>
      <c r="PPA63" s="279"/>
      <c r="PPB63" s="279"/>
      <c r="PPC63" s="279"/>
      <c r="PPD63" s="279"/>
      <c r="PPE63" s="279"/>
      <c r="PPF63" s="279"/>
      <c r="PPG63" s="279"/>
      <c r="PPH63" s="279"/>
      <c r="PPI63" s="279"/>
      <c r="PPJ63" s="279"/>
      <c r="PPK63" s="279"/>
      <c r="PPL63" s="279"/>
      <c r="PPM63" s="279"/>
      <c r="PPN63" s="279"/>
      <c r="PPO63" s="279"/>
      <c r="PPP63" s="279"/>
      <c r="PPQ63" s="279"/>
      <c r="PPR63" s="279"/>
      <c r="PPS63" s="279"/>
      <c r="PPT63" s="279"/>
      <c r="PPU63" s="279"/>
      <c r="PPV63" s="279"/>
      <c r="PPW63" s="279"/>
      <c r="PPX63" s="279"/>
      <c r="PPY63" s="279"/>
      <c r="PPZ63" s="279"/>
      <c r="PQA63" s="279"/>
      <c r="PQB63" s="279"/>
      <c r="PQC63" s="279"/>
      <c r="PQD63" s="279"/>
      <c r="PQE63" s="279"/>
      <c r="PQF63" s="279"/>
      <c r="PQG63" s="279"/>
      <c r="PQH63" s="279"/>
      <c r="PQI63" s="279"/>
      <c r="PQJ63" s="279"/>
      <c r="PQK63" s="279"/>
      <c r="PQL63" s="279"/>
      <c r="PQM63" s="279"/>
      <c r="PQN63" s="279"/>
      <c r="PQO63" s="279"/>
      <c r="PQP63" s="279"/>
      <c r="PQQ63" s="279"/>
      <c r="PQR63" s="279"/>
      <c r="PQS63" s="279"/>
      <c r="PQT63" s="279"/>
      <c r="PQU63" s="279"/>
      <c r="PQV63" s="279"/>
      <c r="PQW63" s="279"/>
      <c r="PQX63" s="279"/>
      <c r="PQY63" s="279"/>
      <c r="PQZ63" s="279"/>
      <c r="PRA63" s="279"/>
      <c r="PRB63" s="279"/>
      <c r="PRC63" s="279"/>
      <c r="PRD63" s="279"/>
      <c r="PRE63" s="279"/>
      <c r="PRF63" s="279"/>
      <c r="PRG63" s="279"/>
      <c r="PRH63" s="279"/>
      <c r="PRI63" s="279"/>
      <c r="PRJ63" s="279"/>
      <c r="PRK63" s="279"/>
      <c r="PRL63" s="279"/>
      <c r="PRM63" s="279"/>
      <c r="PRN63" s="279"/>
      <c r="PRO63" s="279"/>
      <c r="PRP63" s="279"/>
      <c r="PRQ63" s="279"/>
      <c r="PRR63" s="279"/>
      <c r="PRS63" s="279"/>
      <c r="PRT63" s="279"/>
      <c r="PRU63" s="279"/>
      <c r="PRV63" s="279"/>
      <c r="PRW63" s="279"/>
      <c r="PRX63" s="279"/>
      <c r="PRY63" s="279"/>
      <c r="PRZ63" s="279"/>
      <c r="PSA63" s="279"/>
      <c r="PSB63" s="279"/>
      <c r="PSC63" s="279"/>
      <c r="PSD63" s="279"/>
      <c r="PSE63" s="279"/>
      <c r="PSF63" s="279"/>
      <c r="PSG63" s="279"/>
      <c r="PSH63" s="279"/>
      <c r="PSI63" s="279"/>
      <c r="PSJ63" s="279"/>
      <c r="PSK63" s="279"/>
      <c r="PSL63" s="279"/>
      <c r="PSM63" s="279"/>
      <c r="PSN63" s="279"/>
      <c r="PSO63" s="279"/>
      <c r="PSP63" s="279"/>
      <c r="PSQ63" s="279"/>
      <c r="PSR63" s="279"/>
      <c r="PSS63" s="279"/>
      <c r="PST63" s="279"/>
      <c r="PSU63" s="279"/>
      <c r="PSV63" s="279"/>
      <c r="PSW63" s="279"/>
      <c r="PSX63" s="279"/>
      <c r="PSY63" s="279"/>
      <c r="PSZ63" s="279"/>
      <c r="PTA63" s="279"/>
      <c r="PTB63" s="279"/>
      <c r="PTC63" s="279"/>
      <c r="PTD63" s="279"/>
      <c r="PTE63" s="279"/>
      <c r="PTF63" s="279"/>
      <c r="PTG63" s="279"/>
      <c r="PTH63" s="279"/>
      <c r="PTI63" s="279"/>
      <c r="PTJ63" s="279"/>
      <c r="PTK63" s="279"/>
      <c r="PTL63" s="279"/>
      <c r="PTM63" s="279"/>
      <c r="PTN63" s="279"/>
      <c r="PTO63" s="279"/>
      <c r="PTP63" s="279"/>
      <c r="PTQ63" s="279"/>
      <c r="PTR63" s="279"/>
      <c r="PTS63" s="279"/>
      <c r="PTT63" s="279"/>
      <c r="PTU63" s="279"/>
      <c r="PTV63" s="279"/>
      <c r="PTW63" s="279"/>
      <c r="PTX63" s="279"/>
      <c r="PTY63" s="279"/>
      <c r="PTZ63" s="279"/>
      <c r="PUA63" s="279"/>
      <c r="PUB63" s="279"/>
      <c r="PUC63" s="279"/>
      <c r="PUD63" s="279"/>
      <c r="PUE63" s="279"/>
      <c r="PUF63" s="279"/>
      <c r="PUG63" s="279"/>
      <c r="PUH63" s="279"/>
      <c r="PUI63" s="279"/>
      <c r="PUJ63" s="279"/>
      <c r="PUK63" s="279"/>
      <c r="PUL63" s="279"/>
      <c r="PUM63" s="279"/>
      <c r="PUN63" s="279"/>
      <c r="PUO63" s="279"/>
      <c r="PUP63" s="279"/>
      <c r="PUQ63" s="279"/>
      <c r="PUR63" s="279"/>
      <c r="PUS63" s="279"/>
      <c r="PUT63" s="279"/>
      <c r="PUU63" s="279"/>
      <c r="PUV63" s="279"/>
      <c r="PUW63" s="279"/>
      <c r="PUX63" s="279"/>
      <c r="PUY63" s="279"/>
      <c r="PUZ63" s="279"/>
      <c r="PVA63" s="279"/>
      <c r="PVB63" s="279"/>
      <c r="PVC63" s="279"/>
      <c r="PVD63" s="279"/>
      <c r="PVE63" s="279"/>
      <c r="PVF63" s="279"/>
      <c r="PVG63" s="279"/>
      <c r="PVH63" s="279"/>
      <c r="PVI63" s="279"/>
      <c r="PVJ63" s="279"/>
      <c r="PVK63" s="279"/>
      <c r="PVL63" s="279"/>
      <c r="PVM63" s="279"/>
      <c r="PVN63" s="279"/>
      <c r="PVO63" s="279"/>
      <c r="PVP63" s="279"/>
      <c r="PVQ63" s="279"/>
      <c r="PVR63" s="279"/>
      <c r="PVS63" s="279"/>
      <c r="PVT63" s="279"/>
      <c r="PVU63" s="279"/>
      <c r="PVV63" s="279"/>
      <c r="PVW63" s="279"/>
      <c r="PVX63" s="279"/>
      <c r="PVY63" s="279"/>
      <c r="PVZ63" s="279"/>
      <c r="PWA63" s="279"/>
      <c r="PWB63" s="279"/>
      <c r="PWC63" s="279"/>
      <c r="PWD63" s="279"/>
      <c r="PWE63" s="279"/>
      <c r="PWF63" s="279"/>
      <c r="PWG63" s="279"/>
      <c r="PWH63" s="279"/>
      <c r="PWI63" s="279"/>
      <c r="PWJ63" s="279"/>
      <c r="PWK63" s="279"/>
      <c r="PWL63" s="279"/>
      <c r="PWM63" s="279"/>
      <c r="PWN63" s="279"/>
      <c r="PWO63" s="279"/>
      <c r="PWP63" s="279"/>
      <c r="PWQ63" s="279"/>
      <c r="PWR63" s="279"/>
      <c r="PWS63" s="279"/>
      <c r="PWT63" s="279"/>
      <c r="PWU63" s="279"/>
      <c r="PWV63" s="279"/>
      <c r="PWW63" s="279"/>
      <c r="PWX63" s="279"/>
      <c r="PWY63" s="279"/>
      <c r="PWZ63" s="279"/>
      <c r="PXA63" s="279"/>
      <c r="PXB63" s="279"/>
      <c r="PXC63" s="279"/>
      <c r="PXD63" s="279"/>
      <c r="PXE63" s="279"/>
      <c r="PXF63" s="279"/>
      <c r="PXG63" s="279"/>
      <c r="PXH63" s="279"/>
      <c r="PXI63" s="279"/>
      <c r="PXJ63" s="279"/>
      <c r="PXK63" s="279"/>
      <c r="PXL63" s="279"/>
      <c r="PXM63" s="279"/>
      <c r="PXN63" s="279"/>
      <c r="PXO63" s="279"/>
      <c r="PXP63" s="279"/>
      <c r="PXQ63" s="279"/>
      <c r="PXR63" s="279"/>
      <c r="PXS63" s="279"/>
      <c r="PXT63" s="279"/>
      <c r="PXU63" s="279"/>
      <c r="PXV63" s="279"/>
      <c r="PXW63" s="279"/>
      <c r="PXX63" s="279"/>
      <c r="PXY63" s="279"/>
      <c r="PXZ63" s="279"/>
      <c r="PYA63" s="279"/>
      <c r="PYB63" s="279"/>
      <c r="PYC63" s="279"/>
      <c r="PYD63" s="279"/>
      <c r="PYE63" s="279"/>
      <c r="PYF63" s="279"/>
      <c r="PYG63" s="279"/>
      <c r="PYH63" s="279"/>
      <c r="PYI63" s="279"/>
      <c r="PYJ63" s="279"/>
      <c r="PYK63" s="279"/>
      <c r="PYL63" s="279"/>
      <c r="PYM63" s="279"/>
      <c r="PYN63" s="279"/>
      <c r="PYO63" s="279"/>
      <c r="PYP63" s="279"/>
      <c r="PYQ63" s="279"/>
      <c r="PYR63" s="279"/>
      <c r="PYS63" s="279"/>
      <c r="PYT63" s="279"/>
      <c r="PYU63" s="279"/>
      <c r="PYV63" s="279"/>
      <c r="PYW63" s="279"/>
      <c r="PYX63" s="279"/>
      <c r="PYY63" s="279"/>
      <c r="PYZ63" s="279"/>
      <c r="PZA63" s="279"/>
      <c r="PZB63" s="279"/>
      <c r="PZC63" s="279"/>
      <c r="PZD63" s="279"/>
      <c r="PZE63" s="279"/>
      <c r="PZF63" s="279"/>
      <c r="PZG63" s="279"/>
      <c r="PZH63" s="279"/>
      <c r="PZI63" s="279"/>
      <c r="PZJ63" s="279"/>
      <c r="PZK63" s="279"/>
      <c r="PZL63" s="279"/>
      <c r="PZM63" s="279"/>
      <c r="PZN63" s="279"/>
      <c r="PZO63" s="279"/>
      <c r="PZP63" s="279"/>
      <c r="PZQ63" s="279"/>
      <c r="PZR63" s="279"/>
      <c r="PZS63" s="279"/>
      <c r="PZT63" s="279"/>
      <c r="PZU63" s="279"/>
      <c r="PZV63" s="279"/>
      <c r="PZW63" s="279"/>
      <c r="PZX63" s="279"/>
      <c r="PZY63" s="279"/>
      <c r="PZZ63" s="279"/>
      <c r="QAA63" s="279"/>
      <c r="QAB63" s="279"/>
      <c r="QAC63" s="279"/>
      <c r="QAD63" s="279"/>
      <c r="QAE63" s="279"/>
      <c r="QAF63" s="279"/>
      <c r="QAG63" s="279"/>
      <c r="QAH63" s="279"/>
      <c r="QAI63" s="279"/>
      <c r="QAJ63" s="279"/>
      <c r="QAK63" s="279"/>
      <c r="QAL63" s="279"/>
      <c r="QAM63" s="279"/>
      <c r="QAN63" s="279"/>
      <c r="QAO63" s="279"/>
      <c r="QAP63" s="279"/>
      <c r="QAQ63" s="279"/>
      <c r="QAR63" s="279"/>
      <c r="QAS63" s="279"/>
      <c r="QAT63" s="279"/>
      <c r="QAU63" s="279"/>
      <c r="QAV63" s="279"/>
      <c r="QAW63" s="279"/>
      <c r="QAX63" s="279"/>
      <c r="QAY63" s="279"/>
      <c r="QAZ63" s="279"/>
      <c r="QBA63" s="279"/>
      <c r="QBB63" s="279"/>
      <c r="QBC63" s="279"/>
      <c r="QBD63" s="279"/>
      <c r="QBE63" s="279"/>
      <c r="QBF63" s="279"/>
      <c r="QBG63" s="279"/>
      <c r="QBH63" s="279"/>
      <c r="QBI63" s="279"/>
      <c r="QBJ63" s="279"/>
      <c r="QBK63" s="279"/>
      <c r="QBL63" s="279"/>
      <c r="QBM63" s="279"/>
      <c r="QBN63" s="279"/>
      <c r="QBO63" s="279"/>
      <c r="QBP63" s="279"/>
      <c r="QBQ63" s="279"/>
      <c r="QBR63" s="279"/>
      <c r="QBS63" s="279"/>
      <c r="QBT63" s="279"/>
      <c r="QBU63" s="279"/>
      <c r="QBV63" s="279"/>
      <c r="QBW63" s="279"/>
      <c r="QBX63" s="279"/>
      <c r="QBY63" s="279"/>
      <c r="QBZ63" s="279"/>
      <c r="QCA63" s="279"/>
      <c r="QCB63" s="279"/>
      <c r="QCC63" s="279"/>
      <c r="QCD63" s="279"/>
      <c r="QCE63" s="279"/>
      <c r="QCF63" s="279"/>
      <c r="QCG63" s="279"/>
      <c r="QCH63" s="279"/>
      <c r="QCI63" s="279"/>
      <c r="QCJ63" s="279"/>
      <c r="QCK63" s="279"/>
      <c r="QCL63" s="279"/>
      <c r="QCM63" s="279"/>
      <c r="QCN63" s="279"/>
      <c r="QCO63" s="279"/>
      <c r="QCP63" s="279"/>
      <c r="QCQ63" s="279"/>
      <c r="QCR63" s="279"/>
      <c r="QCS63" s="279"/>
      <c r="QCT63" s="279"/>
      <c r="QCU63" s="279"/>
      <c r="QCV63" s="279"/>
      <c r="QCW63" s="279"/>
      <c r="QCX63" s="279"/>
      <c r="QCY63" s="279"/>
      <c r="QCZ63" s="279"/>
      <c r="QDA63" s="279"/>
      <c r="QDB63" s="279"/>
      <c r="QDC63" s="279"/>
      <c r="QDD63" s="279"/>
      <c r="QDE63" s="279"/>
      <c r="QDF63" s="279"/>
      <c r="QDG63" s="279"/>
      <c r="QDH63" s="279"/>
      <c r="QDI63" s="279"/>
      <c r="QDJ63" s="279"/>
      <c r="QDK63" s="279"/>
      <c r="QDL63" s="279"/>
      <c r="QDM63" s="279"/>
      <c r="QDN63" s="279"/>
      <c r="QDO63" s="279"/>
      <c r="QDP63" s="279"/>
      <c r="QDQ63" s="279"/>
      <c r="QDR63" s="279"/>
      <c r="QDS63" s="279"/>
      <c r="QDT63" s="279"/>
      <c r="QDU63" s="279"/>
      <c r="QDV63" s="279"/>
      <c r="QDW63" s="279"/>
      <c r="QDX63" s="279"/>
      <c r="QDY63" s="279"/>
      <c r="QDZ63" s="279"/>
      <c r="QEA63" s="279"/>
      <c r="QEB63" s="279"/>
      <c r="QEC63" s="279"/>
      <c r="QED63" s="279"/>
      <c r="QEE63" s="279"/>
      <c r="QEF63" s="279"/>
      <c r="QEG63" s="279"/>
      <c r="QEH63" s="279"/>
      <c r="QEI63" s="279"/>
      <c r="QEJ63" s="279"/>
      <c r="QEK63" s="279"/>
      <c r="QEL63" s="279"/>
      <c r="QEM63" s="279"/>
      <c r="QEN63" s="279"/>
      <c r="QEO63" s="279"/>
      <c r="QEP63" s="279"/>
      <c r="QEQ63" s="279"/>
      <c r="QER63" s="279"/>
      <c r="QES63" s="279"/>
      <c r="QET63" s="279"/>
      <c r="QEU63" s="279"/>
      <c r="QEV63" s="279"/>
      <c r="QEW63" s="279"/>
      <c r="QEX63" s="279"/>
      <c r="QEY63" s="279"/>
      <c r="QEZ63" s="279"/>
      <c r="QFA63" s="279"/>
      <c r="QFB63" s="279"/>
      <c r="QFC63" s="279"/>
      <c r="QFD63" s="279"/>
      <c r="QFE63" s="279"/>
      <c r="QFF63" s="279"/>
      <c r="QFG63" s="279"/>
      <c r="QFH63" s="279"/>
      <c r="QFI63" s="279"/>
      <c r="QFJ63" s="279"/>
      <c r="QFK63" s="279"/>
      <c r="QFL63" s="279"/>
      <c r="QFM63" s="279"/>
      <c r="QFN63" s="279"/>
      <c r="QFO63" s="279"/>
      <c r="QFP63" s="279"/>
      <c r="QFQ63" s="279"/>
      <c r="QFR63" s="279"/>
      <c r="QFS63" s="279"/>
      <c r="QFT63" s="279"/>
      <c r="QFU63" s="279"/>
      <c r="QFV63" s="279"/>
      <c r="QFW63" s="279"/>
      <c r="QFX63" s="279"/>
      <c r="QFY63" s="279"/>
      <c r="QFZ63" s="279"/>
      <c r="QGA63" s="279"/>
      <c r="QGB63" s="279"/>
      <c r="QGC63" s="279"/>
      <c r="QGD63" s="279"/>
      <c r="QGE63" s="279"/>
      <c r="QGF63" s="279"/>
      <c r="QGG63" s="279"/>
      <c r="QGH63" s="279"/>
      <c r="QGI63" s="279"/>
      <c r="QGJ63" s="279"/>
      <c r="QGK63" s="279"/>
      <c r="QGL63" s="279"/>
      <c r="QGM63" s="279"/>
      <c r="QGN63" s="279"/>
      <c r="QGO63" s="279"/>
      <c r="QGP63" s="279"/>
      <c r="QGQ63" s="279"/>
      <c r="QGR63" s="279"/>
      <c r="QGS63" s="279"/>
      <c r="QGT63" s="279"/>
      <c r="QGU63" s="279"/>
      <c r="QGV63" s="279"/>
      <c r="QGW63" s="279"/>
      <c r="QGX63" s="279"/>
      <c r="QGY63" s="279"/>
      <c r="QGZ63" s="279"/>
      <c r="QHA63" s="279"/>
      <c r="QHB63" s="279"/>
      <c r="QHC63" s="279"/>
      <c r="QHD63" s="279"/>
      <c r="QHE63" s="279"/>
      <c r="QHF63" s="279"/>
      <c r="QHG63" s="279"/>
      <c r="QHH63" s="279"/>
      <c r="QHI63" s="279"/>
      <c r="QHJ63" s="279"/>
      <c r="QHK63" s="279"/>
      <c r="QHL63" s="279"/>
      <c r="QHM63" s="279"/>
      <c r="QHN63" s="279"/>
      <c r="QHO63" s="279"/>
      <c r="QHP63" s="279"/>
      <c r="QHQ63" s="279"/>
      <c r="QHR63" s="279"/>
      <c r="QHS63" s="279"/>
      <c r="QHT63" s="279"/>
      <c r="QHU63" s="279"/>
      <c r="QHV63" s="279"/>
      <c r="QHW63" s="279"/>
      <c r="QHX63" s="279"/>
      <c r="QHY63" s="279"/>
      <c r="QHZ63" s="279"/>
      <c r="QIA63" s="279"/>
      <c r="QIB63" s="279"/>
      <c r="QIC63" s="279"/>
      <c r="QID63" s="279"/>
      <c r="QIE63" s="279"/>
      <c r="QIF63" s="279"/>
      <c r="QIG63" s="279"/>
      <c r="QIH63" s="279"/>
      <c r="QII63" s="279"/>
      <c r="QIJ63" s="279"/>
      <c r="QIK63" s="279"/>
      <c r="QIL63" s="279"/>
      <c r="QIM63" s="279"/>
      <c r="QIN63" s="279"/>
      <c r="QIO63" s="279"/>
      <c r="QIP63" s="279"/>
      <c r="QIQ63" s="279"/>
      <c r="QIR63" s="279"/>
      <c r="QIS63" s="279"/>
      <c r="QIT63" s="279"/>
      <c r="QIU63" s="279"/>
      <c r="QIV63" s="279"/>
      <c r="QIW63" s="279"/>
      <c r="QIX63" s="279"/>
      <c r="QIY63" s="279"/>
      <c r="QIZ63" s="279"/>
      <c r="QJA63" s="279"/>
      <c r="QJB63" s="279"/>
      <c r="QJC63" s="279"/>
      <c r="QJD63" s="279"/>
      <c r="QJE63" s="279"/>
      <c r="QJF63" s="279"/>
      <c r="QJG63" s="279"/>
      <c r="QJH63" s="279"/>
      <c r="QJI63" s="279"/>
      <c r="QJJ63" s="279"/>
      <c r="QJK63" s="279"/>
      <c r="QJL63" s="279"/>
      <c r="QJM63" s="279"/>
      <c r="QJN63" s="279"/>
      <c r="QJO63" s="279"/>
      <c r="QJP63" s="279"/>
      <c r="QJQ63" s="279"/>
      <c r="QJR63" s="279"/>
      <c r="QJS63" s="279"/>
      <c r="QJT63" s="279"/>
      <c r="QJU63" s="279"/>
      <c r="QJV63" s="279"/>
      <c r="QJW63" s="279"/>
      <c r="QJX63" s="279"/>
      <c r="QJY63" s="279"/>
      <c r="QJZ63" s="279"/>
      <c r="QKA63" s="279"/>
      <c r="QKB63" s="279"/>
      <c r="QKC63" s="279"/>
      <c r="QKD63" s="279"/>
      <c r="QKE63" s="279"/>
      <c r="QKF63" s="279"/>
      <c r="QKG63" s="279"/>
      <c r="QKH63" s="279"/>
      <c r="QKI63" s="279"/>
      <c r="QKJ63" s="279"/>
      <c r="QKK63" s="279"/>
      <c r="QKL63" s="279"/>
      <c r="QKM63" s="279"/>
      <c r="QKN63" s="279"/>
      <c r="QKO63" s="279"/>
      <c r="QKP63" s="279"/>
      <c r="QKQ63" s="279"/>
      <c r="QKR63" s="279"/>
      <c r="QKS63" s="279"/>
      <c r="QKT63" s="279"/>
      <c r="QKU63" s="279"/>
      <c r="QKV63" s="279"/>
      <c r="QKW63" s="279"/>
      <c r="QKX63" s="279"/>
      <c r="QKY63" s="279"/>
      <c r="QKZ63" s="279"/>
      <c r="QLA63" s="279"/>
      <c r="QLB63" s="279"/>
      <c r="QLC63" s="279"/>
      <c r="QLD63" s="279"/>
      <c r="QLE63" s="279"/>
      <c r="QLF63" s="279"/>
      <c r="QLG63" s="279"/>
      <c r="QLH63" s="279"/>
      <c r="QLI63" s="279"/>
      <c r="QLJ63" s="279"/>
      <c r="QLK63" s="279"/>
      <c r="QLL63" s="279"/>
      <c r="QLM63" s="279"/>
      <c r="QLN63" s="279"/>
      <c r="QLO63" s="279"/>
      <c r="QLP63" s="279"/>
      <c r="QLQ63" s="279"/>
      <c r="QLR63" s="279"/>
      <c r="QLS63" s="279"/>
      <c r="QLT63" s="279"/>
      <c r="QLU63" s="279"/>
      <c r="QLV63" s="279"/>
      <c r="QLW63" s="279"/>
      <c r="QLX63" s="279"/>
      <c r="QLY63" s="279"/>
      <c r="QLZ63" s="279"/>
      <c r="QMA63" s="279"/>
      <c r="QMB63" s="279"/>
      <c r="QMC63" s="279"/>
      <c r="QMD63" s="279"/>
      <c r="QME63" s="279"/>
      <c r="QMF63" s="279"/>
      <c r="QMG63" s="279"/>
      <c r="QMH63" s="279"/>
      <c r="QMI63" s="279"/>
      <c r="QMJ63" s="279"/>
      <c r="QMK63" s="279"/>
      <c r="QML63" s="279"/>
      <c r="QMM63" s="279"/>
      <c r="QMN63" s="279"/>
      <c r="QMO63" s="279"/>
      <c r="QMP63" s="279"/>
      <c r="QMQ63" s="279"/>
      <c r="QMR63" s="279"/>
      <c r="QMS63" s="279"/>
      <c r="QMT63" s="279"/>
      <c r="QMU63" s="279"/>
      <c r="QMV63" s="279"/>
      <c r="QMW63" s="279"/>
      <c r="QMX63" s="279"/>
      <c r="QMY63" s="279"/>
      <c r="QMZ63" s="279"/>
      <c r="QNA63" s="279"/>
      <c r="QNB63" s="279"/>
      <c r="QNC63" s="279"/>
      <c r="QND63" s="279"/>
      <c r="QNE63" s="279"/>
      <c r="QNF63" s="279"/>
      <c r="QNG63" s="279"/>
      <c r="QNH63" s="279"/>
      <c r="QNI63" s="279"/>
      <c r="QNJ63" s="279"/>
      <c r="QNK63" s="279"/>
      <c r="QNL63" s="279"/>
      <c r="QNM63" s="279"/>
      <c r="QNN63" s="279"/>
      <c r="QNO63" s="279"/>
      <c r="QNP63" s="279"/>
      <c r="QNQ63" s="279"/>
      <c r="QNR63" s="279"/>
      <c r="QNS63" s="279"/>
      <c r="QNT63" s="279"/>
      <c r="QNU63" s="279"/>
      <c r="QNV63" s="279"/>
      <c r="QNW63" s="279"/>
      <c r="QNX63" s="279"/>
      <c r="QNY63" s="279"/>
      <c r="QNZ63" s="279"/>
      <c r="QOA63" s="279"/>
      <c r="QOB63" s="279"/>
      <c r="QOC63" s="279"/>
      <c r="QOD63" s="279"/>
      <c r="QOE63" s="279"/>
      <c r="QOF63" s="279"/>
      <c r="QOG63" s="279"/>
      <c r="QOH63" s="279"/>
      <c r="QOI63" s="279"/>
      <c r="QOJ63" s="279"/>
      <c r="QOK63" s="279"/>
      <c r="QOL63" s="279"/>
      <c r="QOM63" s="279"/>
      <c r="QON63" s="279"/>
      <c r="QOO63" s="279"/>
      <c r="QOP63" s="279"/>
      <c r="QOQ63" s="279"/>
      <c r="QOR63" s="279"/>
      <c r="QOS63" s="279"/>
      <c r="QOT63" s="279"/>
      <c r="QOU63" s="279"/>
      <c r="QOV63" s="279"/>
      <c r="QOW63" s="279"/>
      <c r="QOX63" s="279"/>
      <c r="QOY63" s="279"/>
      <c r="QOZ63" s="279"/>
      <c r="QPA63" s="279"/>
      <c r="QPB63" s="279"/>
      <c r="QPC63" s="279"/>
      <c r="QPD63" s="279"/>
      <c r="QPE63" s="279"/>
      <c r="QPF63" s="279"/>
      <c r="QPG63" s="279"/>
      <c r="QPH63" s="279"/>
      <c r="QPI63" s="279"/>
      <c r="QPJ63" s="279"/>
      <c r="QPK63" s="279"/>
      <c r="QPL63" s="279"/>
      <c r="QPM63" s="279"/>
      <c r="QPN63" s="279"/>
      <c r="QPO63" s="279"/>
      <c r="QPP63" s="279"/>
      <c r="QPQ63" s="279"/>
      <c r="QPR63" s="279"/>
      <c r="QPS63" s="279"/>
      <c r="QPT63" s="279"/>
      <c r="QPU63" s="279"/>
      <c r="QPV63" s="279"/>
      <c r="QPW63" s="279"/>
      <c r="QPX63" s="279"/>
      <c r="QPY63" s="279"/>
      <c r="QPZ63" s="279"/>
      <c r="QQA63" s="279"/>
      <c r="QQB63" s="279"/>
      <c r="QQC63" s="279"/>
      <c r="QQD63" s="279"/>
      <c r="QQE63" s="279"/>
      <c r="QQF63" s="279"/>
      <c r="QQG63" s="279"/>
      <c r="QQH63" s="279"/>
      <c r="QQI63" s="279"/>
      <c r="QQJ63" s="279"/>
      <c r="QQK63" s="279"/>
      <c r="QQL63" s="279"/>
      <c r="QQM63" s="279"/>
      <c r="QQN63" s="279"/>
      <c r="QQO63" s="279"/>
      <c r="QQP63" s="279"/>
      <c r="QQQ63" s="279"/>
      <c r="QQR63" s="279"/>
      <c r="QQS63" s="279"/>
      <c r="QQT63" s="279"/>
      <c r="QQU63" s="279"/>
      <c r="QQV63" s="279"/>
      <c r="QQW63" s="279"/>
      <c r="QQX63" s="279"/>
      <c r="QQY63" s="279"/>
      <c r="QQZ63" s="279"/>
      <c r="QRA63" s="279"/>
      <c r="QRB63" s="279"/>
      <c r="QRC63" s="279"/>
      <c r="QRD63" s="279"/>
      <c r="QRE63" s="279"/>
      <c r="QRF63" s="279"/>
      <c r="QRG63" s="279"/>
      <c r="QRH63" s="279"/>
      <c r="QRI63" s="279"/>
      <c r="QRJ63" s="279"/>
      <c r="QRK63" s="279"/>
      <c r="QRL63" s="279"/>
      <c r="QRM63" s="279"/>
      <c r="QRN63" s="279"/>
      <c r="QRO63" s="279"/>
      <c r="QRP63" s="279"/>
      <c r="QRQ63" s="279"/>
      <c r="QRR63" s="279"/>
      <c r="QRS63" s="279"/>
      <c r="QRT63" s="279"/>
      <c r="QRU63" s="279"/>
      <c r="QRV63" s="279"/>
      <c r="QRW63" s="279"/>
      <c r="QRX63" s="279"/>
      <c r="QRY63" s="279"/>
      <c r="QRZ63" s="279"/>
      <c r="QSA63" s="279"/>
      <c r="QSB63" s="279"/>
      <c r="QSC63" s="279"/>
      <c r="QSD63" s="279"/>
      <c r="QSE63" s="279"/>
      <c r="QSF63" s="279"/>
      <c r="QSG63" s="279"/>
      <c r="QSH63" s="279"/>
      <c r="QSI63" s="279"/>
      <c r="QSJ63" s="279"/>
      <c r="QSK63" s="279"/>
      <c r="QSL63" s="279"/>
      <c r="QSM63" s="279"/>
      <c r="QSN63" s="279"/>
      <c r="QSO63" s="279"/>
      <c r="QSP63" s="279"/>
      <c r="QSQ63" s="279"/>
      <c r="QSR63" s="279"/>
      <c r="QSS63" s="279"/>
      <c r="QST63" s="279"/>
      <c r="QSU63" s="279"/>
      <c r="QSV63" s="279"/>
      <c r="QSW63" s="279"/>
      <c r="QSX63" s="279"/>
      <c r="QSY63" s="279"/>
      <c r="QSZ63" s="279"/>
      <c r="QTA63" s="279"/>
      <c r="QTB63" s="279"/>
      <c r="QTC63" s="279"/>
      <c r="QTD63" s="279"/>
      <c r="QTE63" s="279"/>
      <c r="QTF63" s="279"/>
      <c r="QTG63" s="279"/>
      <c r="QTH63" s="279"/>
      <c r="QTI63" s="279"/>
      <c r="QTJ63" s="279"/>
      <c r="QTK63" s="279"/>
      <c r="QTL63" s="279"/>
      <c r="QTM63" s="279"/>
      <c r="QTN63" s="279"/>
      <c r="QTO63" s="279"/>
      <c r="QTP63" s="279"/>
      <c r="QTQ63" s="279"/>
      <c r="QTR63" s="279"/>
      <c r="QTS63" s="279"/>
      <c r="QTT63" s="279"/>
      <c r="QTU63" s="279"/>
      <c r="QTV63" s="279"/>
      <c r="QTW63" s="279"/>
      <c r="QTX63" s="279"/>
      <c r="QTY63" s="279"/>
      <c r="QTZ63" s="279"/>
      <c r="QUA63" s="279"/>
      <c r="QUB63" s="279"/>
      <c r="QUC63" s="279"/>
      <c r="QUD63" s="279"/>
      <c r="QUE63" s="279"/>
      <c r="QUF63" s="279"/>
      <c r="QUG63" s="279"/>
      <c r="QUH63" s="279"/>
      <c r="QUI63" s="279"/>
      <c r="QUJ63" s="279"/>
      <c r="QUK63" s="279"/>
      <c r="QUL63" s="279"/>
      <c r="QUM63" s="279"/>
      <c r="QUN63" s="279"/>
      <c r="QUO63" s="279"/>
      <c r="QUP63" s="279"/>
      <c r="QUQ63" s="279"/>
      <c r="QUR63" s="279"/>
      <c r="QUS63" s="279"/>
      <c r="QUT63" s="279"/>
      <c r="QUU63" s="279"/>
      <c r="QUV63" s="279"/>
      <c r="QUW63" s="279"/>
      <c r="QUX63" s="279"/>
      <c r="QUY63" s="279"/>
      <c r="QUZ63" s="279"/>
      <c r="QVA63" s="279"/>
      <c r="QVB63" s="279"/>
      <c r="QVC63" s="279"/>
      <c r="QVD63" s="279"/>
      <c r="QVE63" s="279"/>
      <c r="QVF63" s="279"/>
      <c r="QVG63" s="279"/>
      <c r="QVH63" s="279"/>
      <c r="QVI63" s="279"/>
      <c r="QVJ63" s="279"/>
      <c r="QVK63" s="279"/>
      <c r="QVL63" s="279"/>
      <c r="QVM63" s="279"/>
      <c r="QVN63" s="279"/>
      <c r="QVO63" s="279"/>
      <c r="QVP63" s="279"/>
      <c r="QVQ63" s="279"/>
      <c r="QVR63" s="279"/>
      <c r="QVS63" s="279"/>
      <c r="QVT63" s="279"/>
      <c r="QVU63" s="279"/>
      <c r="QVV63" s="279"/>
      <c r="QVW63" s="279"/>
      <c r="QVX63" s="279"/>
      <c r="QVY63" s="279"/>
      <c r="QVZ63" s="279"/>
      <c r="QWA63" s="279"/>
      <c r="QWB63" s="279"/>
      <c r="QWC63" s="279"/>
      <c r="QWD63" s="279"/>
      <c r="QWE63" s="279"/>
      <c r="QWF63" s="279"/>
      <c r="QWG63" s="279"/>
      <c r="QWH63" s="279"/>
      <c r="QWI63" s="279"/>
      <c r="QWJ63" s="279"/>
      <c r="QWK63" s="279"/>
      <c r="QWL63" s="279"/>
      <c r="QWM63" s="279"/>
      <c r="QWN63" s="279"/>
      <c r="QWO63" s="279"/>
      <c r="QWP63" s="279"/>
      <c r="QWQ63" s="279"/>
      <c r="QWR63" s="279"/>
      <c r="QWS63" s="279"/>
      <c r="QWT63" s="279"/>
      <c r="QWU63" s="279"/>
      <c r="QWV63" s="279"/>
      <c r="QWW63" s="279"/>
      <c r="QWX63" s="279"/>
      <c r="QWY63" s="279"/>
      <c r="QWZ63" s="279"/>
      <c r="QXA63" s="279"/>
      <c r="QXB63" s="279"/>
      <c r="QXC63" s="279"/>
      <c r="QXD63" s="279"/>
      <c r="QXE63" s="279"/>
      <c r="QXF63" s="279"/>
      <c r="QXG63" s="279"/>
      <c r="QXH63" s="279"/>
      <c r="QXI63" s="279"/>
      <c r="QXJ63" s="279"/>
      <c r="QXK63" s="279"/>
      <c r="QXL63" s="279"/>
      <c r="QXM63" s="279"/>
      <c r="QXN63" s="279"/>
      <c r="QXO63" s="279"/>
      <c r="QXP63" s="279"/>
      <c r="QXQ63" s="279"/>
      <c r="QXR63" s="279"/>
      <c r="QXS63" s="279"/>
      <c r="QXT63" s="279"/>
      <c r="QXU63" s="279"/>
      <c r="QXV63" s="279"/>
      <c r="QXW63" s="279"/>
      <c r="QXX63" s="279"/>
      <c r="QXY63" s="279"/>
      <c r="QXZ63" s="279"/>
      <c r="QYA63" s="279"/>
      <c r="QYB63" s="279"/>
      <c r="QYC63" s="279"/>
      <c r="QYD63" s="279"/>
      <c r="QYE63" s="279"/>
      <c r="QYF63" s="279"/>
      <c r="QYG63" s="279"/>
      <c r="QYH63" s="279"/>
      <c r="QYI63" s="279"/>
      <c r="QYJ63" s="279"/>
      <c r="QYK63" s="279"/>
      <c r="QYL63" s="279"/>
      <c r="QYM63" s="279"/>
      <c r="QYN63" s="279"/>
      <c r="QYO63" s="279"/>
      <c r="QYP63" s="279"/>
      <c r="QYQ63" s="279"/>
      <c r="QYR63" s="279"/>
      <c r="QYS63" s="279"/>
      <c r="QYT63" s="279"/>
      <c r="QYU63" s="279"/>
      <c r="QYV63" s="279"/>
      <c r="QYW63" s="279"/>
      <c r="QYX63" s="279"/>
      <c r="QYY63" s="279"/>
      <c r="QYZ63" s="279"/>
      <c r="QZA63" s="279"/>
      <c r="QZB63" s="279"/>
      <c r="QZC63" s="279"/>
      <c r="QZD63" s="279"/>
      <c r="QZE63" s="279"/>
      <c r="QZF63" s="279"/>
      <c r="QZG63" s="279"/>
      <c r="QZH63" s="279"/>
      <c r="QZI63" s="279"/>
      <c r="QZJ63" s="279"/>
      <c r="QZK63" s="279"/>
      <c r="QZL63" s="279"/>
      <c r="QZM63" s="279"/>
      <c r="QZN63" s="279"/>
      <c r="QZO63" s="279"/>
      <c r="QZP63" s="279"/>
      <c r="QZQ63" s="279"/>
      <c r="QZR63" s="279"/>
      <c r="QZS63" s="279"/>
      <c r="QZT63" s="279"/>
      <c r="QZU63" s="279"/>
      <c r="QZV63" s="279"/>
      <c r="QZW63" s="279"/>
      <c r="QZX63" s="279"/>
      <c r="QZY63" s="279"/>
      <c r="QZZ63" s="279"/>
      <c r="RAA63" s="279"/>
      <c r="RAB63" s="279"/>
      <c r="RAC63" s="279"/>
      <c r="RAD63" s="279"/>
      <c r="RAE63" s="279"/>
      <c r="RAF63" s="279"/>
      <c r="RAG63" s="279"/>
      <c r="RAH63" s="279"/>
      <c r="RAI63" s="279"/>
      <c r="RAJ63" s="279"/>
      <c r="RAK63" s="279"/>
      <c r="RAL63" s="279"/>
      <c r="RAM63" s="279"/>
      <c r="RAN63" s="279"/>
      <c r="RAO63" s="279"/>
      <c r="RAP63" s="279"/>
      <c r="RAQ63" s="279"/>
      <c r="RAR63" s="279"/>
      <c r="RAS63" s="279"/>
      <c r="RAT63" s="279"/>
      <c r="RAU63" s="279"/>
      <c r="RAV63" s="279"/>
      <c r="RAW63" s="279"/>
      <c r="RAX63" s="279"/>
      <c r="RAY63" s="279"/>
      <c r="RAZ63" s="279"/>
      <c r="RBA63" s="279"/>
      <c r="RBB63" s="279"/>
      <c r="RBC63" s="279"/>
      <c r="RBD63" s="279"/>
      <c r="RBE63" s="279"/>
      <c r="RBF63" s="279"/>
      <c r="RBG63" s="279"/>
      <c r="RBH63" s="279"/>
      <c r="RBI63" s="279"/>
      <c r="RBJ63" s="279"/>
      <c r="RBK63" s="279"/>
      <c r="RBL63" s="279"/>
      <c r="RBM63" s="279"/>
      <c r="RBN63" s="279"/>
      <c r="RBO63" s="279"/>
      <c r="RBP63" s="279"/>
      <c r="RBQ63" s="279"/>
      <c r="RBR63" s="279"/>
      <c r="RBS63" s="279"/>
      <c r="RBT63" s="279"/>
      <c r="RBU63" s="279"/>
      <c r="RBV63" s="279"/>
      <c r="RBW63" s="279"/>
      <c r="RBX63" s="279"/>
      <c r="RBY63" s="279"/>
      <c r="RBZ63" s="279"/>
      <c r="RCA63" s="279"/>
      <c r="RCB63" s="279"/>
      <c r="RCC63" s="279"/>
      <c r="RCD63" s="279"/>
      <c r="RCE63" s="279"/>
      <c r="RCF63" s="279"/>
      <c r="RCG63" s="279"/>
      <c r="RCH63" s="279"/>
      <c r="RCI63" s="279"/>
      <c r="RCJ63" s="279"/>
      <c r="RCK63" s="279"/>
      <c r="RCL63" s="279"/>
      <c r="RCM63" s="279"/>
      <c r="RCN63" s="279"/>
      <c r="RCO63" s="279"/>
      <c r="RCP63" s="279"/>
      <c r="RCQ63" s="279"/>
      <c r="RCR63" s="279"/>
      <c r="RCS63" s="279"/>
      <c r="RCT63" s="279"/>
      <c r="RCU63" s="279"/>
      <c r="RCV63" s="279"/>
      <c r="RCW63" s="279"/>
      <c r="RCX63" s="279"/>
      <c r="RCY63" s="279"/>
      <c r="RCZ63" s="279"/>
      <c r="RDA63" s="279"/>
      <c r="RDB63" s="279"/>
      <c r="RDC63" s="279"/>
      <c r="RDD63" s="279"/>
      <c r="RDE63" s="279"/>
      <c r="RDF63" s="279"/>
      <c r="RDG63" s="279"/>
      <c r="RDH63" s="279"/>
      <c r="RDI63" s="279"/>
      <c r="RDJ63" s="279"/>
      <c r="RDK63" s="279"/>
      <c r="RDL63" s="279"/>
      <c r="RDM63" s="279"/>
      <c r="RDN63" s="279"/>
      <c r="RDO63" s="279"/>
      <c r="RDP63" s="279"/>
      <c r="RDQ63" s="279"/>
      <c r="RDR63" s="279"/>
      <c r="RDS63" s="279"/>
      <c r="RDT63" s="279"/>
      <c r="RDU63" s="279"/>
      <c r="RDV63" s="279"/>
      <c r="RDW63" s="279"/>
      <c r="RDX63" s="279"/>
      <c r="RDY63" s="279"/>
      <c r="RDZ63" s="279"/>
      <c r="REA63" s="279"/>
      <c r="REB63" s="279"/>
      <c r="REC63" s="279"/>
      <c r="RED63" s="279"/>
      <c r="REE63" s="279"/>
      <c r="REF63" s="279"/>
      <c r="REG63" s="279"/>
      <c r="REH63" s="279"/>
      <c r="REI63" s="279"/>
      <c r="REJ63" s="279"/>
      <c r="REK63" s="279"/>
      <c r="REL63" s="279"/>
      <c r="REM63" s="279"/>
      <c r="REN63" s="279"/>
      <c r="REO63" s="279"/>
      <c r="REP63" s="279"/>
      <c r="REQ63" s="279"/>
      <c r="RER63" s="279"/>
      <c r="RES63" s="279"/>
      <c r="RET63" s="279"/>
      <c r="REU63" s="279"/>
      <c r="REV63" s="279"/>
      <c r="REW63" s="279"/>
      <c r="REX63" s="279"/>
      <c r="REY63" s="279"/>
      <c r="REZ63" s="279"/>
      <c r="RFA63" s="279"/>
      <c r="RFB63" s="279"/>
      <c r="RFC63" s="279"/>
      <c r="RFD63" s="279"/>
      <c r="RFE63" s="279"/>
      <c r="RFF63" s="279"/>
      <c r="RFG63" s="279"/>
      <c r="RFH63" s="279"/>
      <c r="RFI63" s="279"/>
      <c r="RFJ63" s="279"/>
      <c r="RFK63" s="279"/>
      <c r="RFL63" s="279"/>
      <c r="RFM63" s="279"/>
      <c r="RFN63" s="279"/>
      <c r="RFO63" s="279"/>
      <c r="RFP63" s="279"/>
      <c r="RFQ63" s="279"/>
      <c r="RFR63" s="279"/>
      <c r="RFS63" s="279"/>
      <c r="RFT63" s="279"/>
      <c r="RFU63" s="279"/>
      <c r="RFV63" s="279"/>
      <c r="RFW63" s="279"/>
      <c r="RFX63" s="279"/>
      <c r="RFY63" s="279"/>
      <c r="RFZ63" s="279"/>
      <c r="RGA63" s="279"/>
      <c r="RGB63" s="279"/>
      <c r="RGC63" s="279"/>
      <c r="RGD63" s="279"/>
      <c r="RGE63" s="279"/>
      <c r="RGF63" s="279"/>
      <c r="RGG63" s="279"/>
      <c r="RGH63" s="279"/>
      <c r="RGI63" s="279"/>
      <c r="RGJ63" s="279"/>
      <c r="RGK63" s="279"/>
      <c r="RGL63" s="279"/>
      <c r="RGM63" s="279"/>
      <c r="RGN63" s="279"/>
      <c r="RGO63" s="279"/>
      <c r="RGP63" s="279"/>
      <c r="RGQ63" s="279"/>
      <c r="RGR63" s="279"/>
      <c r="RGS63" s="279"/>
      <c r="RGT63" s="279"/>
      <c r="RGU63" s="279"/>
      <c r="RGV63" s="279"/>
      <c r="RGW63" s="279"/>
      <c r="RGX63" s="279"/>
      <c r="RGY63" s="279"/>
      <c r="RGZ63" s="279"/>
      <c r="RHA63" s="279"/>
      <c r="RHB63" s="279"/>
      <c r="RHC63" s="279"/>
      <c r="RHD63" s="279"/>
      <c r="RHE63" s="279"/>
      <c r="RHF63" s="279"/>
      <c r="RHG63" s="279"/>
      <c r="RHH63" s="279"/>
      <c r="RHI63" s="279"/>
      <c r="RHJ63" s="279"/>
      <c r="RHK63" s="279"/>
      <c r="RHL63" s="279"/>
      <c r="RHM63" s="279"/>
      <c r="RHN63" s="279"/>
      <c r="RHO63" s="279"/>
      <c r="RHP63" s="279"/>
      <c r="RHQ63" s="279"/>
      <c r="RHR63" s="279"/>
      <c r="RHS63" s="279"/>
      <c r="RHT63" s="279"/>
      <c r="RHU63" s="279"/>
      <c r="RHV63" s="279"/>
      <c r="RHW63" s="279"/>
      <c r="RHX63" s="279"/>
      <c r="RHY63" s="279"/>
      <c r="RHZ63" s="279"/>
      <c r="RIA63" s="279"/>
      <c r="RIB63" s="279"/>
      <c r="RIC63" s="279"/>
      <c r="RID63" s="279"/>
      <c r="RIE63" s="279"/>
      <c r="RIF63" s="279"/>
      <c r="RIG63" s="279"/>
      <c r="RIH63" s="279"/>
      <c r="RII63" s="279"/>
      <c r="RIJ63" s="279"/>
      <c r="RIK63" s="279"/>
      <c r="RIL63" s="279"/>
      <c r="RIM63" s="279"/>
      <c r="RIN63" s="279"/>
      <c r="RIO63" s="279"/>
      <c r="RIP63" s="279"/>
      <c r="RIQ63" s="279"/>
      <c r="RIR63" s="279"/>
      <c r="RIS63" s="279"/>
      <c r="RIT63" s="279"/>
      <c r="RIU63" s="279"/>
      <c r="RIV63" s="279"/>
      <c r="RIW63" s="279"/>
      <c r="RIX63" s="279"/>
      <c r="RIY63" s="279"/>
      <c r="RIZ63" s="279"/>
      <c r="RJA63" s="279"/>
      <c r="RJB63" s="279"/>
      <c r="RJC63" s="279"/>
      <c r="RJD63" s="279"/>
      <c r="RJE63" s="279"/>
      <c r="RJF63" s="279"/>
      <c r="RJG63" s="279"/>
      <c r="RJH63" s="279"/>
      <c r="RJI63" s="279"/>
      <c r="RJJ63" s="279"/>
      <c r="RJK63" s="279"/>
      <c r="RJL63" s="279"/>
      <c r="RJM63" s="279"/>
      <c r="RJN63" s="279"/>
      <c r="RJO63" s="279"/>
      <c r="RJP63" s="279"/>
      <c r="RJQ63" s="279"/>
      <c r="RJR63" s="279"/>
      <c r="RJS63" s="279"/>
      <c r="RJT63" s="279"/>
      <c r="RJU63" s="279"/>
      <c r="RJV63" s="279"/>
      <c r="RJW63" s="279"/>
      <c r="RJX63" s="279"/>
      <c r="RJY63" s="279"/>
      <c r="RJZ63" s="279"/>
      <c r="RKA63" s="279"/>
      <c r="RKB63" s="279"/>
      <c r="RKC63" s="279"/>
      <c r="RKD63" s="279"/>
      <c r="RKE63" s="279"/>
      <c r="RKF63" s="279"/>
      <c r="RKG63" s="279"/>
      <c r="RKH63" s="279"/>
      <c r="RKI63" s="279"/>
      <c r="RKJ63" s="279"/>
      <c r="RKK63" s="279"/>
      <c r="RKL63" s="279"/>
      <c r="RKM63" s="279"/>
      <c r="RKN63" s="279"/>
      <c r="RKO63" s="279"/>
      <c r="RKP63" s="279"/>
      <c r="RKQ63" s="279"/>
      <c r="RKR63" s="279"/>
      <c r="RKS63" s="279"/>
      <c r="RKT63" s="279"/>
      <c r="RKU63" s="279"/>
      <c r="RKV63" s="279"/>
      <c r="RKW63" s="279"/>
      <c r="RKX63" s="279"/>
      <c r="RKY63" s="279"/>
      <c r="RKZ63" s="279"/>
      <c r="RLA63" s="279"/>
      <c r="RLB63" s="279"/>
      <c r="RLC63" s="279"/>
      <c r="RLD63" s="279"/>
      <c r="RLE63" s="279"/>
      <c r="RLF63" s="279"/>
      <c r="RLG63" s="279"/>
      <c r="RLH63" s="279"/>
      <c r="RLI63" s="279"/>
      <c r="RLJ63" s="279"/>
      <c r="RLK63" s="279"/>
      <c r="RLL63" s="279"/>
      <c r="RLM63" s="279"/>
      <c r="RLN63" s="279"/>
      <c r="RLO63" s="279"/>
      <c r="RLP63" s="279"/>
      <c r="RLQ63" s="279"/>
      <c r="RLR63" s="279"/>
      <c r="RLS63" s="279"/>
      <c r="RLT63" s="279"/>
      <c r="RLU63" s="279"/>
      <c r="RLV63" s="279"/>
      <c r="RLW63" s="279"/>
      <c r="RLX63" s="279"/>
      <c r="RLY63" s="279"/>
      <c r="RLZ63" s="279"/>
      <c r="RMA63" s="279"/>
      <c r="RMB63" s="279"/>
      <c r="RMC63" s="279"/>
      <c r="RMD63" s="279"/>
      <c r="RME63" s="279"/>
      <c r="RMF63" s="279"/>
      <c r="RMG63" s="279"/>
      <c r="RMH63" s="279"/>
      <c r="RMI63" s="279"/>
      <c r="RMJ63" s="279"/>
      <c r="RMK63" s="279"/>
      <c r="RML63" s="279"/>
      <c r="RMM63" s="279"/>
      <c r="RMN63" s="279"/>
      <c r="RMO63" s="279"/>
      <c r="RMP63" s="279"/>
      <c r="RMQ63" s="279"/>
      <c r="RMR63" s="279"/>
      <c r="RMS63" s="279"/>
      <c r="RMT63" s="279"/>
      <c r="RMU63" s="279"/>
      <c r="RMV63" s="279"/>
      <c r="RMW63" s="279"/>
      <c r="RMX63" s="279"/>
      <c r="RMY63" s="279"/>
      <c r="RMZ63" s="279"/>
      <c r="RNA63" s="279"/>
      <c r="RNB63" s="279"/>
      <c r="RNC63" s="279"/>
      <c r="RND63" s="279"/>
      <c r="RNE63" s="279"/>
      <c r="RNF63" s="279"/>
      <c r="RNG63" s="279"/>
      <c r="RNH63" s="279"/>
      <c r="RNI63" s="279"/>
      <c r="RNJ63" s="279"/>
      <c r="RNK63" s="279"/>
      <c r="RNL63" s="279"/>
      <c r="RNM63" s="279"/>
      <c r="RNN63" s="279"/>
      <c r="RNO63" s="279"/>
      <c r="RNP63" s="279"/>
      <c r="RNQ63" s="279"/>
      <c r="RNR63" s="279"/>
      <c r="RNS63" s="279"/>
      <c r="RNT63" s="279"/>
      <c r="RNU63" s="279"/>
      <c r="RNV63" s="279"/>
      <c r="RNW63" s="279"/>
      <c r="RNX63" s="279"/>
      <c r="RNY63" s="279"/>
      <c r="RNZ63" s="279"/>
      <c r="ROA63" s="279"/>
      <c r="ROB63" s="279"/>
      <c r="ROC63" s="279"/>
      <c r="ROD63" s="279"/>
      <c r="ROE63" s="279"/>
      <c r="ROF63" s="279"/>
      <c r="ROG63" s="279"/>
      <c r="ROH63" s="279"/>
      <c r="ROI63" s="279"/>
      <c r="ROJ63" s="279"/>
      <c r="ROK63" s="279"/>
      <c r="ROL63" s="279"/>
      <c r="ROM63" s="279"/>
      <c r="RON63" s="279"/>
      <c r="ROO63" s="279"/>
      <c r="ROP63" s="279"/>
      <c r="ROQ63" s="279"/>
      <c r="ROR63" s="279"/>
      <c r="ROS63" s="279"/>
      <c r="ROT63" s="279"/>
      <c r="ROU63" s="279"/>
      <c r="ROV63" s="279"/>
      <c r="ROW63" s="279"/>
      <c r="ROX63" s="279"/>
      <c r="ROY63" s="279"/>
      <c r="ROZ63" s="279"/>
      <c r="RPA63" s="279"/>
      <c r="RPB63" s="279"/>
      <c r="RPC63" s="279"/>
      <c r="RPD63" s="279"/>
      <c r="RPE63" s="279"/>
      <c r="RPF63" s="279"/>
      <c r="RPG63" s="279"/>
      <c r="RPH63" s="279"/>
      <c r="RPI63" s="279"/>
      <c r="RPJ63" s="279"/>
      <c r="RPK63" s="279"/>
      <c r="RPL63" s="279"/>
      <c r="RPM63" s="279"/>
      <c r="RPN63" s="279"/>
      <c r="RPO63" s="279"/>
      <c r="RPP63" s="279"/>
      <c r="RPQ63" s="279"/>
      <c r="RPR63" s="279"/>
      <c r="RPS63" s="279"/>
      <c r="RPT63" s="279"/>
      <c r="RPU63" s="279"/>
      <c r="RPV63" s="279"/>
      <c r="RPW63" s="279"/>
      <c r="RPX63" s="279"/>
      <c r="RPY63" s="279"/>
      <c r="RPZ63" s="279"/>
      <c r="RQA63" s="279"/>
      <c r="RQB63" s="279"/>
      <c r="RQC63" s="279"/>
      <c r="RQD63" s="279"/>
      <c r="RQE63" s="279"/>
      <c r="RQF63" s="279"/>
      <c r="RQG63" s="279"/>
      <c r="RQH63" s="279"/>
      <c r="RQI63" s="279"/>
      <c r="RQJ63" s="279"/>
      <c r="RQK63" s="279"/>
      <c r="RQL63" s="279"/>
      <c r="RQM63" s="279"/>
      <c r="RQN63" s="279"/>
      <c r="RQO63" s="279"/>
      <c r="RQP63" s="279"/>
      <c r="RQQ63" s="279"/>
      <c r="RQR63" s="279"/>
      <c r="RQS63" s="279"/>
      <c r="RQT63" s="279"/>
      <c r="RQU63" s="279"/>
      <c r="RQV63" s="279"/>
      <c r="RQW63" s="279"/>
      <c r="RQX63" s="279"/>
      <c r="RQY63" s="279"/>
      <c r="RQZ63" s="279"/>
      <c r="RRA63" s="279"/>
      <c r="RRB63" s="279"/>
      <c r="RRC63" s="279"/>
      <c r="RRD63" s="279"/>
      <c r="RRE63" s="279"/>
      <c r="RRF63" s="279"/>
      <c r="RRG63" s="279"/>
      <c r="RRH63" s="279"/>
      <c r="RRI63" s="279"/>
      <c r="RRJ63" s="279"/>
      <c r="RRK63" s="279"/>
      <c r="RRL63" s="279"/>
      <c r="RRM63" s="279"/>
      <c r="RRN63" s="279"/>
      <c r="RRO63" s="279"/>
      <c r="RRP63" s="279"/>
      <c r="RRQ63" s="279"/>
      <c r="RRR63" s="279"/>
      <c r="RRS63" s="279"/>
      <c r="RRT63" s="279"/>
      <c r="RRU63" s="279"/>
      <c r="RRV63" s="279"/>
      <c r="RRW63" s="279"/>
      <c r="RRX63" s="279"/>
      <c r="RRY63" s="279"/>
      <c r="RRZ63" s="279"/>
      <c r="RSA63" s="279"/>
      <c r="RSB63" s="279"/>
      <c r="RSC63" s="279"/>
      <c r="RSD63" s="279"/>
      <c r="RSE63" s="279"/>
      <c r="RSF63" s="279"/>
      <c r="RSG63" s="279"/>
      <c r="RSH63" s="279"/>
      <c r="RSI63" s="279"/>
      <c r="RSJ63" s="279"/>
      <c r="RSK63" s="279"/>
      <c r="RSL63" s="279"/>
      <c r="RSM63" s="279"/>
      <c r="RSN63" s="279"/>
      <c r="RSO63" s="279"/>
      <c r="RSP63" s="279"/>
      <c r="RSQ63" s="279"/>
      <c r="RSR63" s="279"/>
      <c r="RSS63" s="279"/>
      <c r="RST63" s="279"/>
      <c r="RSU63" s="279"/>
      <c r="RSV63" s="279"/>
      <c r="RSW63" s="279"/>
      <c r="RSX63" s="279"/>
      <c r="RSY63" s="279"/>
      <c r="RSZ63" s="279"/>
      <c r="RTA63" s="279"/>
      <c r="RTB63" s="279"/>
      <c r="RTC63" s="279"/>
      <c r="RTD63" s="279"/>
      <c r="RTE63" s="279"/>
      <c r="RTF63" s="279"/>
      <c r="RTG63" s="279"/>
      <c r="RTH63" s="279"/>
      <c r="RTI63" s="279"/>
      <c r="RTJ63" s="279"/>
      <c r="RTK63" s="279"/>
      <c r="RTL63" s="279"/>
      <c r="RTM63" s="279"/>
      <c r="RTN63" s="279"/>
      <c r="RTO63" s="279"/>
      <c r="RTP63" s="279"/>
      <c r="RTQ63" s="279"/>
      <c r="RTR63" s="279"/>
      <c r="RTS63" s="279"/>
      <c r="RTT63" s="279"/>
      <c r="RTU63" s="279"/>
      <c r="RTV63" s="279"/>
      <c r="RTW63" s="279"/>
      <c r="RTX63" s="279"/>
      <c r="RTY63" s="279"/>
      <c r="RTZ63" s="279"/>
      <c r="RUA63" s="279"/>
      <c r="RUB63" s="279"/>
      <c r="RUC63" s="279"/>
      <c r="RUD63" s="279"/>
      <c r="RUE63" s="279"/>
      <c r="RUF63" s="279"/>
      <c r="RUG63" s="279"/>
      <c r="RUH63" s="279"/>
      <c r="RUI63" s="279"/>
      <c r="RUJ63" s="279"/>
      <c r="RUK63" s="279"/>
      <c r="RUL63" s="279"/>
      <c r="RUM63" s="279"/>
      <c r="RUN63" s="279"/>
      <c r="RUO63" s="279"/>
      <c r="RUP63" s="279"/>
      <c r="RUQ63" s="279"/>
      <c r="RUR63" s="279"/>
      <c r="RUS63" s="279"/>
      <c r="RUT63" s="279"/>
      <c r="RUU63" s="279"/>
      <c r="RUV63" s="279"/>
      <c r="RUW63" s="279"/>
      <c r="RUX63" s="279"/>
      <c r="RUY63" s="279"/>
      <c r="RUZ63" s="279"/>
      <c r="RVA63" s="279"/>
      <c r="RVB63" s="279"/>
      <c r="RVC63" s="279"/>
      <c r="RVD63" s="279"/>
      <c r="RVE63" s="279"/>
      <c r="RVF63" s="279"/>
      <c r="RVG63" s="279"/>
      <c r="RVH63" s="279"/>
      <c r="RVI63" s="279"/>
      <c r="RVJ63" s="279"/>
      <c r="RVK63" s="279"/>
      <c r="RVL63" s="279"/>
      <c r="RVM63" s="279"/>
      <c r="RVN63" s="279"/>
      <c r="RVO63" s="279"/>
      <c r="RVP63" s="279"/>
      <c r="RVQ63" s="279"/>
      <c r="RVR63" s="279"/>
      <c r="RVS63" s="279"/>
      <c r="RVT63" s="279"/>
      <c r="RVU63" s="279"/>
      <c r="RVV63" s="279"/>
      <c r="RVW63" s="279"/>
      <c r="RVX63" s="279"/>
      <c r="RVY63" s="279"/>
      <c r="RVZ63" s="279"/>
      <c r="RWA63" s="279"/>
      <c r="RWB63" s="279"/>
      <c r="RWC63" s="279"/>
      <c r="RWD63" s="279"/>
      <c r="RWE63" s="279"/>
      <c r="RWF63" s="279"/>
      <c r="RWG63" s="279"/>
      <c r="RWH63" s="279"/>
      <c r="RWI63" s="279"/>
      <c r="RWJ63" s="279"/>
      <c r="RWK63" s="279"/>
      <c r="RWL63" s="279"/>
      <c r="RWM63" s="279"/>
      <c r="RWN63" s="279"/>
      <c r="RWO63" s="279"/>
      <c r="RWP63" s="279"/>
      <c r="RWQ63" s="279"/>
      <c r="RWR63" s="279"/>
      <c r="RWS63" s="279"/>
      <c r="RWT63" s="279"/>
      <c r="RWU63" s="279"/>
      <c r="RWV63" s="279"/>
      <c r="RWW63" s="279"/>
      <c r="RWX63" s="279"/>
      <c r="RWY63" s="279"/>
      <c r="RWZ63" s="279"/>
      <c r="RXA63" s="279"/>
      <c r="RXB63" s="279"/>
      <c r="RXC63" s="279"/>
      <c r="RXD63" s="279"/>
      <c r="RXE63" s="279"/>
      <c r="RXF63" s="279"/>
      <c r="RXG63" s="279"/>
      <c r="RXH63" s="279"/>
      <c r="RXI63" s="279"/>
      <c r="RXJ63" s="279"/>
      <c r="RXK63" s="279"/>
      <c r="RXL63" s="279"/>
      <c r="RXM63" s="279"/>
      <c r="RXN63" s="279"/>
      <c r="RXO63" s="279"/>
      <c r="RXP63" s="279"/>
      <c r="RXQ63" s="279"/>
      <c r="RXR63" s="279"/>
      <c r="RXS63" s="279"/>
      <c r="RXT63" s="279"/>
      <c r="RXU63" s="279"/>
      <c r="RXV63" s="279"/>
      <c r="RXW63" s="279"/>
      <c r="RXX63" s="279"/>
      <c r="RXY63" s="279"/>
      <c r="RXZ63" s="279"/>
      <c r="RYA63" s="279"/>
      <c r="RYB63" s="279"/>
      <c r="RYC63" s="279"/>
      <c r="RYD63" s="279"/>
      <c r="RYE63" s="279"/>
      <c r="RYF63" s="279"/>
      <c r="RYG63" s="279"/>
      <c r="RYH63" s="279"/>
      <c r="RYI63" s="279"/>
      <c r="RYJ63" s="279"/>
      <c r="RYK63" s="279"/>
      <c r="RYL63" s="279"/>
      <c r="RYM63" s="279"/>
      <c r="RYN63" s="279"/>
      <c r="RYO63" s="279"/>
      <c r="RYP63" s="279"/>
      <c r="RYQ63" s="279"/>
      <c r="RYR63" s="279"/>
      <c r="RYS63" s="279"/>
      <c r="RYT63" s="279"/>
      <c r="RYU63" s="279"/>
      <c r="RYV63" s="279"/>
      <c r="RYW63" s="279"/>
      <c r="RYX63" s="279"/>
      <c r="RYY63" s="279"/>
      <c r="RYZ63" s="279"/>
      <c r="RZA63" s="279"/>
      <c r="RZB63" s="279"/>
      <c r="RZC63" s="279"/>
      <c r="RZD63" s="279"/>
      <c r="RZE63" s="279"/>
      <c r="RZF63" s="279"/>
      <c r="RZG63" s="279"/>
      <c r="RZH63" s="279"/>
      <c r="RZI63" s="279"/>
      <c r="RZJ63" s="279"/>
      <c r="RZK63" s="279"/>
      <c r="RZL63" s="279"/>
      <c r="RZM63" s="279"/>
      <c r="RZN63" s="279"/>
      <c r="RZO63" s="279"/>
      <c r="RZP63" s="279"/>
      <c r="RZQ63" s="279"/>
      <c r="RZR63" s="279"/>
      <c r="RZS63" s="279"/>
      <c r="RZT63" s="279"/>
      <c r="RZU63" s="279"/>
      <c r="RZV63" s="279"/>
      <c r="RZW63" s="279"/>
      <c r="RZX63" s="279"/>
      <c r="RZY63" s="279"/>
      <c r="RZZ63" s="279"/>
      <c r="SAA63" s="279"/>
      <c r="SAB63" s="279"/>
      <c r="SAC63" s="279"/>
      <c r="SAD63" s="279"/>
      <c r="SAE63" s="279"/>
      <c r="SAF63" s="279"/>
      <c r="SAG63" s="279"/>
      <c r="SAH63" s="279"/>
      <c r="SAI63" s="279"/>
      <c r="SAJ63" s="279"/>
      <c r="SAK63" s="279"/>
      <c r="SAL63" s="279"/>
      <c r="SAM63" s="279"/>
      <c r="SAN63" s="279"/>
      <c r="SAO63" s="279"/>
      <c r="SAP63" s="279"/>
      <c r="SAQ63" s="279"/>
      <c r="SAR63" s="279"/>
      <c r="SAS63" s="279"/>
      <c r="SAT63" s="279"/>
      <c r="SAU63" s="279"/>
      <c r="SAV63" s="279"/>
      <c r="SAW63" s="279"/>
      <c r="SAX63" s="279"/>
      <c r="SAY63" s="279"/>
      <c r="SAZ63" s="279"/>
      <c r="SBA63" s="279"/>
      <c r="SBB63" s="279"/>
      <c r="SBC63" s="279"/>
      <c r="SBD63" s="279"/>
      <c r="SBE63" s="279"/>
      <c r="SBF63" s="279"/>
      <c r="SBG63" s="279"/>
      <c r="SBH63" s="279"/>
      <c r="SBI63" s="279"/>
      <c r="SBJ63" s="279"/>
      <c r="SBK63" s="279"/>
      <c r="SBL63" s="279"/>
      <c r="SBM63" s="279"/>
      <c r="SBN63" s="279"/>
      <c r="SBO63" s="279"/>
      <c r="SBP63" s="279"/>
      <c r="SBQ63" s="279"/>
      <c r="SBR63" s="279"/>
      <c r="SBS63" s="279"/>
      <c r="SBT63" s="279"/>
      <c r="SBU63" s="279"/>
      <c r="SBV63" s="279"/>
      <c r="SBW63" s="279"/>
      <c r="SBX63" s="279"/>
      <c r="SBY63" s="279"/>
      <c r="SBZ63" s="279"/>
      <c r="SCA63" s="279"/>
      <c r="SCB63" s="279"/>
      <c r="SCC63" s="279"/>
      <c r="SCD63" s="279"/>
      <c r="SCE63" s="279"/>
      <c r="SCF63" s="279"/>
      <c r="SCG63" s="279"/>
      <c r="SCH63" s="279"/>
      <c r="SCI63" s="279"/>
      <c r="SCJ63" s="279"/>
      <c r="SCK63" s="279"/>
      <c r="SCL63" s="279"/>
      <c r="SCM63" s="279"/>
      <c r="SCN63" s="279"/>
      <c r="SCO63" s="279"/>
      <c r="SCP63" s="279"/>
      <c r="SCQ63" s="279"/>
      <c r="SCR63" s="279"/>
      <c r="SCS63" s="279"/>
      <c r="SCT63" s="279"/>
      <c r="SCU63" s="279"/>
      <c r="SCV63" s="279"/>
      <c r="SCW63" s="279"/>
      <c r="SCX63" s="279"/>
      <c r="SCY63" s="279"/>
      <c r="SCZ63" s="279"/>
      <c r="SDA63" s="279"/>
      <c r="SDB63" s="279"/>
      <c r="SDC63" s="279"/>
      <c r="SDD63" s="279"/>
      <c r="SDE63" s="279"/>
      <c r="SDF63" s="279"/>
      <c r="SDG63" s="279"/>
      <c r="SDH63" s="279"/>
      <c r="SDI63" s="279"/>
      <c r="SDJ63" s="279"/>
      <c r="SDK63" s="279"/>
      <c r="SDL63" s="279"/>
      <c r="SDM63" s="279"/>
      <c r="SDN63" s="279"/>
      <c r="SDO63" s="279"/>
      <c r="SDP63" s="279"/>
      <c r="SDQ63" s="279"/>
      <c r="SDR63" s="279"/>
      <c r="SDS63" s="279"/>
      <c r="SDT63" s="279"/>
      <c r="SDU63" s="279"/>
      <c r="SDV63" s="279"/>
      <c r="SDW63" s="279"/>
      <c r="SDX63" s="279"/>
      <c r="SDY63" s="279"/>
      <c r="SDZ63" s="279"/>
      <c r="SEA63" s="279"/>
      <c r="SEB63" s="279"/>
      <c r="SEC63" s="279"/>
      <c r="SED63" s="279"/>
      <c r="SEE63" s="279"/>
      <c r="SEF63" s="279"/>
      <c r="SEG63" s="279"/>
      <c r="SEH63" s="279"/>
      <c r="SEI63" s="279"/>
      <c r="SEJ63" s="279"/>
      <c r="SEK63" s="279"/>
      <c r="SEL63" s="279"/>
      <c r="SEM63" s="279"/>
      <c r="SEN63" s="279"/>
      <c r="SEO63" s="279"/>
      <c r="SEP63" s="279"/>
      <c r="SEQ63" s="279"/>
      <c r="SER63" s="279"/>
      <c r="SES63" s="279"/>
      <c r="SET63" s="279"/>
      <c r="SEU63" s="279"/>
      <c r="SEV63" s="279"/>
      <c r="SEW63" s="279"/>
      <c r="SEX63" s="279"/>
      <c r="SEY63" s="279"/>
      <c r="SEZ63" s="279"/>
      <c r="SFA63" s="279"/>
      <c r="SFB63" s="279"/>
      <c r="SFC63" s="279"/>
      <c r="SFD63" s="279"/>
      <c r="SFE63" s="279"/>
      <c r="SFF63" s="279"/>
      <c r="SFG63" s="279"/>
      <c r="SFH63" s="279"/>
      <c r="SFI63" s="279"/>
      <c r="SFJ63" s="279"/>
      <c r="SFK63" s="279"/>
      <c r="SFL63" s="279"/>
      <c r="SFM63" s="279"/>
      <c r="SFN63" s="279"/>
      <c r="SFO63" s="279"/>
      <c r="SFP63" s="279"/>
      <c r="SFQ63" s="279"/>
      <c r="SFR63" s="279"/>
      <c r="SFS63" s="279"/>
      <c r="SFT63" s="279"/>
      <c r="SFU63" s="279"/>
      <c r="SFV63" s="279"/>
      <c r="SFW63" s="279"/>
      <c r="SFX63" s="279"/>
      <c r="SFY63" s="279"/>
      <c r="SFZ63" s="279"/>
      <c r="SGA63" s="279"/>
      <c r="SGB63" s="279"/>
      <c r="SGC63" s="279"/>
      <c r="SGD63" s="279"/>
      <c r="SGE63" s="279"/>
      <c r="SGF63" s="279"/>
      <c r="SGG63" s="279"/>
      <c r="SGH63" s="279"/>
      <c r="SGI63" s="279"/>
      <c r="SGJ63" s="279"/>
      <c r="SGK63" s="279"/>
      <c r="SGL63" s="279"/>
      <c r="SGM63" s="279"/>
      <c r="SGN63" s="279"/>
      <c r="SGO63" s="279"/>
      <c r="SGP63" s="279"/>
      <c r="SGQ63" s="279"/>
      <c r="SGR63" s="279"/>
      <c r="SGS63" s="279"/>
      <c r="SGT63" s="279"/>
      <c r="SGU63" s="279"/>
      <c r="SGV63" s="279"/>
      <c r="SGW63" s="279"/>
      <c r="SGX63" s="279"/>
      <c r="SGY63" s="279"/>
      <c r="SGZ63" s="279"/>
      <c r="SHA63" s="279"/>
      <c r="SHB63" s="279"/>
      <c r="SHC63" s="279"/>
      <c r="SHD63" s="279"/>
      <c r="SHE63" s="279"/>
      <c r="SHF63" s="279"/>
      <c r="SHG63" s="279"/>
      <c r="SHH63" s="279"/>
      <c r="SHI63" s="279"/>
      <c r="SHJ63" s="279"/>
      <c r="SHK63" s="279"/>
      <c r="SHL63" s="279"/>
      <c r="SHM63" s="279"/>
      <c r="SHN63" s="279"/>
      <c r="SHO63" s="279"/>
      <c r="SHP63" s="279"/>
      <c r="SHQ63" s="279"/>
      <c r="SHR63" s="279"/>
      <c r="SHS63" s="279"/>
      <c r="SHT63" s="279"/>
      <c r="SHU63" s="279"/>
      <c r="SHV63" s="279"/>
      <c r="SHW63" s="279"/>
      <c r="SHX63" s="279"/>
      <c r="SHY63" s="279"/>
      <c r="SHZ63" s="279"/>
      <c r="SIA63" s="279"/>
      <c r="SIB63" s="279"/>
      <c r="SIC63" s="279"/>
      <c r="SID63" s="279"/>
      <c r="SIE63" s="279"/>
      <c r="SIF63" s="279"/>
      <c r="SIG63" s="279"/>
      <c r="SIH63" s="279"/>
      <c r="SII63" s="279"/>
      <c r="SIJ63" s="279"/>
      <c r="SIK63" s="279"/>
      <c r="SIL63" s="279"/>
      <c r="SIM63" s="279"/>
      <c r="SIN63" s="279"/>
      <c r="SIO63" s="279"/>
      <c r="SIP63" s="279"/>
      <c r="SIQ63" s="279"/>
      <c r="SIR63" s="279"/>
      <c r="SIS63" s="279"/>
      <c r="SIT63" s="279"/>
      <c r="SIU63" s="279"/>
      <c r="SIV63" s="279"/>
      <c r="SIW63" s="279"/>
      <c r="SIX63" s="279"/>
      <c r="SIY63" s="279"/>
      <c r="SIZ63" s="279"/>
      <c r="SJA63" s="279"/>
      <c r="SJB63" s="279"/>
      <c r="SJC63" s="279"/>
      <c r="SJD63" s="279"/>
      <c r="SJE63" s="279"/>
      <c r="SJF63" s="279"/>
      <c r="SJG63" s="279"/>
      <c r="SJH63" s="279"/>
      <c r="SJI63" s="279"/>
      <c r="SJJ63" s="279"/>
      <c r="SJK63" s="279"/>
      <c r="SJL63" s="279"/>
      <c r="SJM63" s="279"/>
      <c r="SJN63" s="279"/>
      <c r="SJO63" s="279"/>
      <c r="SJP63" s="279"/>
      <c r="SJQ63" s="279"/>
      <c r="SJR63" s="279"/>
      <c r="SJS63" s="279"/>
      <c r="SJT63" s="279"/>
      <c r="SJU63" s="279"/>
      <c r="SJV63" s="279"/>
      <c r="SJW63" s="279"/>
      <c r="SJX63" s="279"/>
      <c r="SJY63" s="279"/>
      <c r="SJZ63" s="279"/>
      <c r="SKA63" s="279"/>
      <c r="SKB63" s="279"/>
      <c r="SKC63" s="279"/>
      <c r="SKD63" s="279"/>
      <c r="SKE63" s="279"/>
      <c r="SKF63" s="279"/>
      <c r="SKG63" s="279"/>
      <c r="SKH63" s="279"/>
      <c r="SKI63" s="279"/>
      <c r="SKJ63" s="279"/>
      <c r="SKK63" s="279"/>
      <c r="SKL63" s="279"/>
      <c r="SKM63" s="279"/>
      <c r="SKN63" s="279"/>
      <c r="SKO63" s="279"/>
      <c r="SKP63" s="279"/>
      <c r="SKQ63" s="279"/>
      <c r="SKR63" s="279"/>
      <c r="SKS63" s="279"/>
      <c r="SKT63" s="279"/>
      <c r="SKU63" s="279"/>
      <c r="SKV63" s="279"/>
      <c r="SKW63" s="279"/>
      <c r="SKX63" s="279"/>
      <c r="SKY63" s="279"/>
      <c r="SKZ63" s="279"/>
      <c r="SLA63" s="279"/>
      <c r="SLB63" s="279"/>
      <c r="SLC63" s="279"/>
      <c r="SLD63" s="279"/>
      <c r="SLE63" s="279"/>
      <c r="SLF63" s="279"/>
      <c r="SLG63" s="279"/>
      <c r="SLH63" s="279"/>
      <c r="SLI63" s="279"/>
      <c r="SLJ63" s="279"/>
      <c r="SLK63" s="279"/>
      <c r="SLL63" s="279"/>
      <c r="SLM63" s="279"/>
      <c r="SLN63" s="279"/>
      <c r="SLO63" s="279"/>
      <c r="SLP63" s="279"/>
      <c r="SLQ63" s="279"/>
      <c r="SLR63" s="279"/>
      <c r="SLS63" s="279"/>
      <c r="SLT63" s="279"/>
      <c r="SLU63" s="279"/>
      <c r="SLV63" s="279"/>
      <c r="SLW63" s="279"/>
      <c r="SLX63" s="279"/>
      <c r="SLY63" s="279"/>
      <c r="SLZ63" s="279"/>
      <c r="SMA63" s="279"/>
      <c r="SMB63" s="279"/>
      <c r="SMC63" s="279"/>
      <c r="SMD63" s="279"/>
      <c r="SME63" s="279"/>
      <c r="SMF63" s="279"/>
      <c r="SMG63" s="279"/>
      <c r="SMH63" s="279"/>
      <c r="SMI63" s="279"/>
      <c r="SMJ63" s="279"/>
      <c r="SMK63" s="279"/>
      <c r="SML63" s="279"/>
      <c r="SMM63" s="279"/>
      <c r="SMN63" s="279"/>
      <c r="SMO63" s="279"/>
      <c r="SMP63" s="279"/>
      <c r="SMQ63" s="279"/>
      <c r="SMR63" s="279"/>
      <c r="SMS63" s="279"/>
      <c r="SMT63" s="279"/>
      <c r="SMU63" s="279"/>
      <c r="SMV63" s="279"/>
      <c r="SMW63" s="279"/>
      <c r="SMX63" s="279"/>
      <c r="SMY63" s="279"/>
      <c r="SMZ63" s="279"/>
      <c r="SNA63" s="279"/>
      <c r="SNB63" s="279"/>
      <c r="SNC63" s="279"/>
      <c r="SND63" s="279"/>
      <c r="SNE63" s="279"/>
      <c r="SNF63" s="279"/>
      <c r="SNG63" s="279"/>
      <c r="SNH63" s="279"/>
      <c r="SNI63" s="279"/>
      <c r="SNJ63" s="279"/>
      <c r="SNK63" s="279"/>
      <c r="SNL63" s="279"/>
      <c r="SNM63" s="279"/>
      <c r="SNN63" s="279"/>
      <c r="SNO63" s="279"/>
      <c r="SNP63" s="279"/>
      <c r="SNQ63" s="279"/>
      <c r="SNR63" s="279"/>
      <c r="SNS63" s="279"/>
      <c r="SNT63" s="279"/>
      <c r="SNU63" s="279"/>
      <c r="SNV63" s="279"/>
      <c r="SNW63" s="279"/>
      <c r="SNX63" s="279"/>
      <c r="SNY63" s="279"/>
      <c r="SNZ63" s="279"/>
      <c r="SOA63" s="279"/>
      <c r="SOB63" s="279"/>
      <c r="SOC63" s="279"/>
      <c r="SOD63" s="279"/>
      <c r="SOE63" s="279"/>
      <c r="SOF63" s="279"/>
      <c r="SOG63" s="279"/>
      <c r="SOH63" s="279"/>
      <c r="SOI63" s="279"/>
      <c r="SOJ63" s="279"/>
      <c r="SOK63" s="279"/>
      <c r="SOL63" s="279"/>
      <c r="SOM63" s="279"/>
      <c r="SON63" s="279"/>
      <c r="SOO63" s="279"/>
      <c r="SOP63" s="279"/>
      <c r="SOQ63" s="279"/>
      <c r="SOR63" s="279"/>
      <c r="SOS63" s="279"/>
      <c r="SOT63" s="279"/>
      <c r="SOU63" s="279"/>
      <c r="SOV63" s="279"/>
      <c r="SOW63" s="279"/>
      <c r="SOX63" s="279"/>
      <c r="SOY63" s="279"/>
      <c r="SOZ63" s="279"/>
      <c r="SPA63" s="279"/>
      <c r="SPB63" s="279"/>
      <c r="SPC63" s="279"/>
      <c r="SPD63" s="279"/>
      <c r="SPE63" s="279"/>
      <c r="SPF63" s="279"/>
      <c r="SPG63" s="279"/>
      <c r="SPH63" s="279"/>
      <c r="SPI63" s="279"/>
      <c r="SPJ63" s="279"/>
      <c r="SPK63" s="279"/>
      <c r="SPL63" s="279"/>
      <c r="SPM63" s="279"/>
      <c r="SPN63" s="279"/>
      <c r="SPO63" s="279"/>
      <c r="SPP63" s="279"/>
      <c r="SPQ63" s="279"/>
      <c r="SPR63" s="279"/>
      <c r="SPS63" s="279"/>
      <c r="SPT63" s="279"/>
      <c r="SPU63" s="279"/>
      <c r="SPV63" s="279"/>
      <c r="SPW63" s="279"/>
      <c r="SPX63" s="279"/>
      <c r="SPY63" s="279"/>
      <c r="SPZ63" s="279"/>
      <c r="SQA63" s="279"/>
      <c r="SQB63" s="279"/>
      <c r="SQC63" s="279"/>
      <c r="SQD63" s="279"/>
      <c r="SQE63" s="279"/>
      <c r="SQF63" s="279"/>
      <c r="SQG63" s="279"/>
      <c r="SQH63" s="279"/>
      <c r="SQI63" s="279"/>
      <c r="SQJ63" s="279"/>
      <c r="SQK63" s="279"/>
      <c r="SQL63" s="279"/>
      <c r="SQM63" s="279"/>
      <c r="SQN63" s="279"/>
      <c r="SQO63" s="279"/>
      <c r="SQP63" s="279"/>
      <c r="SQQ63" s="279"/>
      <c r="SQR63" s="279"/>
      <c r="SQS63" s="279"/>
      <c r="SQT63" s="279"/>
      <c r="SQU63" s="279"/>
      <c r="SQV63" s="279"/>
      <c r="SQW63" s="279"/>
      <c r="SQX63" s="279"/>
      <c r="SQY63" s="279"/>
      <c r="SQZ63" s="279"/>
      <c r="SRA63" s="279"/>
      <c r="SRB63" s="279"/>
      <c r="SRC63" s="279"/>
      <c r="SRD63" s="279"/>
      <c r="SRE63" s="279"/>
      <c r="SRF63" s="279"/>
      <c r="SRG63" s="279"/>
      <c r="SRH63" s="279"/>
      <c r="SRI63" s="279"/>
      <c r="SRJ63" s="279"/>
      <c r="SRK63" s="279"/>
      <c r="SRL63" s="279"/>
      <c r="SRM63" s="279"/>
      <c r="SRN63" s="279"/>
      <c r="SRO63" s="279"/>
      <c r="SRP63" s="279"/>
      <c r="SRQ63" s="279"/>
      <c r="SRR63" s="279"/>
      <c r="SRS63" s="279"/>
      <c r="SRT63" s="279"/>
      <c r="SRU63" s="279"/>
      <c r="SRV63" s="279"/>
      <c r="SRW63" s="279"/>
      <c r="SRX63" s="279"/>
      <c r="SRY63" s="279"/>
      <c r="SRZ63" s="279"/>
      <c r="SSA63" s="279"/>
      <c r="SSB63" s="279"/>
      <c r="SSC63" s="279"/>
      <c r="SSD63" s="279"/>
      <c r="SSE63" s="279"/>
      <c r="SSF63" s="279"/>
      <c r="SSG63" s="279"/>
      <c r="SSH63" s="279"/>
      <c r="SSI63" s="279"/>
      <c r="SSJ63" s="279"/>
      <c r="SSK63" s="279"/>
      <c r="SSL63" s="279"/>
      <c r="SSM63" s="279"/>
      <c r="SSN63" s="279"/>
      <c r="SSO63" s="279"/>
      <c r="SSP63" s="279"/>
      <c r="SSQ63" s="279"/>
      <c r="SSR63" s="279"/>
      <c r="SSS63" s="279"/>
      <c r="SST63" s="279"/>
      <c r="SSU63" s="279"/>
      <c r="SSV63" s="279"/>
      <c r="SSW63" s="279"/>
      <c r="SSX63" s="279"/>
      <c r="SSY63" s="279"/>
      <c r="SSZ63" s="279"/>
      <c r="STA63" s="279"/>
      <c r="STB63" s="279"/>
      <c r="STC63" s="279"/>
      <c r="STD63" s="279"/>
      <c r="STE63" s="279"/>
      <c r="STF63" s="279"/>
      <c r="STG63" s="279"/>
      <c r="STH63" s="279"/>
      <c r="STI63" s="279"/>
      <c r="STJ63" s="279"/>
      <c r="STK63" s="279"/>
      <c r="STL63" s="279"/>
      <c r="STM63" s="279"/>
      <c r="STN63" s="279"/>
      <c r="STO63" s="279"/>
      <c r="STP63" s="279"/>
      <c r="STQ63" s="279"/>
      <c r="STR63" s="279"/>
      <c r="STS63" s="279"/>
      <c r="STT63" s="279"/>
      <c r="STU63" s="279"/>
      <c r="STV63" s="279"/>
      <c r="STW63" s="279"/>
      <c r="STX63" s="279"/>
      <c r="STY63" s="279"/>
      <c r="STZ63" s="279"/>
      <c r="SUA63" s="279"/>
      <c r="SUB63" s="279"/>
      <c r="SUC63" s="279"/>
      <c r="SUD63" s="279"/>
      <c r="SUE63" s="279"/>
      <c r="SUF63" s="279"/>
      <c r="SUG63" s="279"/>
      <c r="SUH63" s="279"/>
      <c r="SUI63" s="279"/>
      <c r="SUJ63" s="279"/>
      <c r="SUK63" s="279"/>
      <c r="SUL63" s="279"/>
      <c r="SUM63" s="279"/>
      <c r="SUN63" s="279"/>
      <c r="SUO63" s="279"/>
      <c r="SUP63" s="279"/>
      <c r="SUQ63" s="279"/>
      <c r="SUR63" s="279"/>
      <c r="SUS63" s="279"/>
      <c r="SUT63" s="279"/>
      <c r="SUU63" s="279"/>
      <c r="SUV63" s="279"/>
      <c r="SUW63" s="279"/>
      <c r="SUX63" s="279"/>
      <c r="SUY63" s="279"/>
      <c r="SUZ63" s="279"/>
      <c r="SVA63" s="279"/>
      <c r="SVB63" s="279"/>
      <c r="SVC63" s="279"/>
      <c r="SVD63" s="279"/>
      <c r="SVE63" s="279"/>
      <c r="SVF63" s="279"/>
      <c r="SVG63" s="279"/>
      <c r="SVH63" s="279"/>
      <c r="SVI63" s="279"/>
      <c r="SVJ63" s="279"/>
      <c r="SVK63" s="279"/>
      <c r="SVL63" s="279"/>
      <c r="SVM63" s="279"/>
      <c r="SVN63" s="279"/>
      <c r="SVO63" s="279"/>
      <c r="SVP63" s="279"/>
      <c r="SVQ63" s="279"/>
      <c r="SVR63" s="279"/>
      <c r="SVS63" s="279"/>
      <c r="SVT63" s="279"/>
      <c r="SVU63" s="279"/>
      <c r="SVV63" s="279"/>
      <c r="SVW63" s="279"/>
      <c r="SVX63" s="279"/>
      <c r="SVY63" s="279"/>
      <c r="SVZ63" s="279"/>
      <c r="SWA63" s="279"/>
      <c r="SWB63" s="279"/>
      <c r="SWC63" s="279"/>
      <c r="SWD63" s="279"/>
      <c r="SWE63" s="279"/>
      <c r="SWF63" s="279"/>
      <c r="SWG63" s="279"/>
      <c r="SWH63" s="279"/>
      <c r="SWI63" s="279"/>
      <c r="SWJ63" s="279"/>
      <c r="SWK63" s="279"/>
      <c r="SWL63" s="279"/>
      <c r="SWM63" s="279"/>
      <c r="SWN63" s="279"/>
      <c r="SWO63" s="279"/>
      <c r="SWP63" s="279"/>
      <c r="SWQ63" s="279"/>
      <c r="SWR63" s="279"/>
      <c r="SWS63" s="279"/>
      <c r="SWT63" s="279"/>
      <c r="SWU63" s="279"/>
      <c r="SWV63" s="279"/>
      <c r="SWW63" s="279"/>
      <c r="SWX63" s="279"/>
      <c r="SWY63" s="279"/>
      <c r="SWZ63" s="279"/>
      <c r="SXA63" s="279"/>
      <c r="SXB63" s="279"/>
      <c r="SXC63" s="279"/>
      <c r="SXD63" s="279"/>
      <c r="SXE63" s="279"/>
      <c r="SXF63" s="279"/>
      <c r="SXG63" s="279"/>
      <c r="SXH63" s="279"/>
      <c r="SXI63" s="279"/>
      <c r="SXJ63" s="279"/>
      <c r="SXK63" s="279"/>
      <c r="SXL63" s="279"/>
      <c r="SXM63" s="279"/>
      <c r="SXN63" s="279"/>
      <c r="SXO63" s="279"/>
      <c r="SXP63" s="279"/>
      <c r="SXQ63" s="279"/>
      <c r="SXR63" s="279"/>
      <c r="SXS63" s="279"/>
      <c r="SXT63" s="279"/>
      <c r="SXU63" s="279"/>
      <c r="SXV63" s="279"/>
      <c r="SXW63" s="279"/>
      <c r="SXX63" s="279"/>
      <c r="SXY63" s="279"/>
      <c r="SXZ63" s="279"/>
      <c r="SYA63" s="279"/>
      <c r="SYB63" s="279"/>
      <c r="SYC63" s="279"/>
      <c r="SYD63" s="279"/>
      <c r="SYE63" s="279"/>
      <c r="SYF63" s="279"/>
      <c r="SYG63" s="279"/>
      <c r="SYH63" s="279"/>
      <c r="SYI63" s="279"/>
      <c r="SYJ63" s="279"/>
      <c r="SYK63" s="279"/>
      <c r="SYL63" s="279"/>
      <c r="SYM63" s="279"/>
      <c r="SYN63" s="279"/>
      <c r="SYO63" s="279"/>
      <c r="SYP63" s="279"/>
      <c r="SYQ63" s="279"/>
      <c r="SYR63" s="279"/>
      <c r="SYS63" s="279"/>
      <c r="SYT63" s="279"/>
      <c r="SYU63" s="279"/>
      <c r="SYV63" s="279"/>
      <c r="SYW63" s="279"/>
      <c r="SYX63" s="279"/>
      <c r="SYY63" s="279"/>
      <c r="SYZ63" s="279"/>
      <c r="SZA63" s="279"/>
      <c r="SZB63" s="279"/>
      <c r="SZC63" s="279"/>
      <c r="SZD63" s="279"/>
      <c r="SZE63" s="279"/>
      <c r="SZF63" s="279"/>
      <c r="SZG63" s="279"/>
      <c r="SZH63" s="279"/>
      <c r="SZI63" s="279"/>
      <c r="SZJ63" s="279"/>
      <c r="SZK63" s="279"/>
      <c r="SZL63" s="279"/>
      <c r="SZM63" s="279"/>
      <c r="SZN63" s="279"/>
      <c r="SZO63" s="279"/>
      <c r="SZP63" s="279"/>
      <c r="SZQ63" s="279"/>
      <c r="SZR63" s="279"/>
      <c r="SZS63" s="279"/>
      <c r="SZT63" s="279"/>
      <c r="SZU63" s="279"/>
      <c r="SZV63" s="279"/>
      <c r="SZW63" s="279"/>
      <c r="SZX63" s="279"/>
      <c r="SZY63" s="279"/>
      <c r="SZZ63" s="279"/>
      <c r="TAA63" s="279"/>
      <c r="TAB63" s="279"/>
      <c r="TAC63" s="279"/>
      <c r="TAD63" s="279"/>
      <c r="TAE63" s="279"/>
      <c r="TAF63" s="279"/>
      <c r="TAG63" s="279"/>
      <c r="TAH63" s="279"/>
      <c r="TAI63" s="279"/>
      <c r="TAJ63" s="279"/>
      <c r="TAK63" s="279"/>
      <c r="TAL63" s="279"/>
      <c r="TAM63" s="279"/>
      <c r="TAN63" s="279"/>
      <c r="TAO63" s="279"/>
      <c r="TAP63" s="279"/>
      <c r="TAQ63" s="279"/>
      <c r="TAR63" s="279"/>
      <c r="TAS63" s="279"/>
      <c r="TAT63" s="279"/>
      <c r="TAU63" s="279"/>
      <c r="TAV63" s="279"/>
      <c r="TAW63" s="279"/>
      <c r="TAX63" s="279"/>
      <c r="TAY63" s="279"/>
      <c r="TAZ63" s="279"/>
      <c r="TBA63" s="279"/>
      <c r="TBB63" s="279"/>
      <c r="TBC63" s="279"/>
      <c r="TBD63" s="279"/>
      <c r="TBE63" s="279"/>
      <c r="TBF63" s="279"/>
      <c r="TBG63" s="279"/>
      <c r="TBH63" s="279"/>
      <c r="TBI63" s="279"/>
      <c r="TBJ63" s="279"/>
      <c r="TBK63" s="279"/>
      <c r="TBL63" s="279"/>
      <c r="TBM63" s="279"/>
      <c r="TBN63" s="279"/>
      <c r="TBO63" s="279"/>
      <c r="TBP63" s="279"/>
      <c r="TBQ63" s="279"/>
      <c r="TBR63" s="279"/>
      <c r="TBS63" s="279"/>
      <c r="TBT63" s="279"/>
      <c r="TBU63" s="279"/>
      <c r="TBV63" s="279"/>
      <c r="TBW63" s="279"/>
      <c r="TBX63" s="279"/>
      <c r="TBY63" s="279"/>
      <c r="TBZ63" s="279"/>
      <c r="TCA63" s="279"/>
      <c r="TCB63" s="279"/>
      <c r="TCC63" s="279"/>
      <c r="TCD63" s="279"/>
      <c r="TCE63" s="279"/>
      <c r="TCF63" s="279"/>
      <c r="TCG63" s="279"/>
      <c r="TCH63" s="279"/>
      <c r="TCI63" s="279"/>
      <c r="TCJ63" s="279"/>
      <c r="TCK63" s="279"/>
      <c r="TCL63" s="279"/>
      <c r="TCM63" s="279"/>
      <c r="TCN63" s="279"/>
      <c r="TCO63" s="279"/>
      <c r="TCP63" s="279"/>
      <c r="TCQ63" s="279"/>
      <c r="TCR63" s="279"/>
      <c r="TCS63" s="279"/>
      <c r="TCT63" s="279"/>
      <c r="TCU63" s="279"/>
      <c r="TCV63" s="279"/>
      <c r="TCW63" s="279"/>
      <c r="TCX63" s="279"/>
      <c r="TCY63" s="279"/>
      <c r="TCZ63" s="279"/>
      <c r="TDA63" s="279"/>
      <c r="TDB63" s="279"/>
      <c r="TDC63" s="279"/>
      <c r="TDD63" s="279"/>
      <c r="TDE63" s="279"/>
      <c r="TDF63" s="279"/>
      <c r="TDG63" s="279"/>
      <c r="TDH63" s="279"/>
      <c r="TDI63" s="279"/>
      <c r="TDJ63" s="279"/>
      <c r="TDK63" s="279"/>
      <c r="TDL63" s="279"/>
      <c r="TDM63" s="279"/>
      <c r="TDN63" s="279"/>
      <c r="TDO63" s="279"/>
      <c r="TDP63" s="279"/>
      <c r="TDQ63" s="279"/>
      <c r="TDR63" s="279"/>
      <c r="TDS63" s="279"/>
      <c r="TDT63" s="279"/>
      <c r="TDU63" s="279"/>
      <c r="TDV63" s="279"/>
      <c r="TDW63" s="279"/>
      <c r="TDX63" s="279"/>
      <c r="TDY63" s="279"/>
      <c r="TDZ63" s="279"/>
      <c r="TEA63" s="279"/>
      <c r="TEB63" s="279"/>
      <c r="TEC63" s="279"/>
      <c r="TED63" s="279"/>
      <c r="TEE63" s="279"/>
      <c r="TEF63" s="279"/>
      <c r="TEG63" s="279"/>
      <c r="TEH63" s="279"/>
      <c r="TEI63" s="279"/>
      <c r="TEJ63" s="279"/>
      <c r="TEK63" s="279"/>
      <c r="TEL63" s="279"/>
      <c r="TEM63" s="279"/>
      <c r="TEN63" s="279"/>
      <c r="TEO63" s="279"/>
      <c r="TEP63" s="279"/>
      <c r="TEQ63" s="279"/>
      <c r="TER63" s="279"/>
      <c r="TES63" s="279"/>
      <c r="TET63" s="279"/>
      <c r="TEU63" s="279"/>
      <c r="TEV63" s="279"/>
      <c r="TEW63" s="279"/>
      <c r="TEX63" s="279"/>
      <c r="TEY63" s="279"/>
      <c r="TEZ63" s="279"/>
      <c r="TFA63" s="279"/>
      <c r="TFB63" s="279"/>
      <c r="TFC63" s="279"/>
      <c r="TFD63" s="279"/>
      <c r="TFE63" s="279"/>
      <c r="TFF63" s="279"/>
      <c r="TFG63" s="279"/>
      <c r="TFH63" s="279"/>
      <c r="TFI63" s="279"/>
      <c r="TFJ63" s="279"/>
      <c r="TFK63" s="279"/>
      <c r="TFL63" s="279"/>
      <c r="TFM63" s="279"/>
      <c r="TFN63" s="279"/>
      <c r="TFO63" s="279"/>
      <c r="TFP63" s="279"/>
      <c r="TFQ63" s="279"/>
      <c r="TFR63" s="279"/>
      <c r="TFS63" s="279"/>
      <c r="TFT63" s="279"/>
      <c r="TFU63" s="279"/>
      <c r="TFV63" s="279"/>
      <c r="TFW63" s="279"/>
      <c r="TFX63" s="279"/>
      <c r="TFY63" s="279"/>
      <c r="TFZ63" s="279"/>
      <c r="TGA63" s="279"/>
      <c r="TGB63" s="279"/>
      <c r="TGC63" s="279"/>
      <c r="TGD63" s="279"/>
      <c r="TGE63" s="279"/>
      <c r="TGF63" s="279"/>
      <c r="TGG63" s="279"/>
      <c r="TGH63" s="279"/>
      <c r="TGI63" s="279"/>
      <c r="TGJ63" s="279"/>
      <c r="TGK63" s="279"/>
      <c r="TGL63" s="279"/>
      <c r="TGM63" s="279"/>
      <c r="TGN63" s="279"/>
      <c r="TGO63" s="279"/>
      <c r="TGP63" s="279"/>
      <c r="TGQ63" s="279"/>
      <c r="TGR63" s="279"/>
      <c r="TGS63" s="279"/>
      <c r="TGT63" s="279"/>
      <c r="TGU63" s="279"/>
      <c r="TGV63" s="279"/>
      <c r="TGW63" s="279"/>
      <c r="TGX63" s="279"/>
      <c r="TGY63" s="279"/>
      <c r="TGZ63" s="279"/>
      <c r="THA63" s="279"/>
      <c r="THB63" s="279"/>
      <c r="THC63" s="279"/>
      <c r="THD63" s="279"/>
      <c r="THE63" s="279"/>
      <c r="THF63" s="279"/>
      <c r="THG63" s="279"/>
      <c r="THH63" s="279"/>
      <c r="THI63" s="279"/>
      <c r="THJ63" s="279"/>
      <c r="THK63" s="279"/>
      <c r="THL63" s="279"/>
      <c r="THM63" s="279"/>
      <c r="THN63" s="279"/>
      <c r="THO63" s="279"/>
      <c r="THP63" s="279"/>
      <c r="THQ63" s="279"/>
      <c r="THR63" s="279"/>
      <c r="THS63" s="279"/>
      <c r="THT63" s="279"/>
      <c r="THU63" s="279"/>
      <c r="THV63" s="279"/>
      <c r="THW63" s="279"/>
      <c r="THX63" s="279"/>
      <c r="THY63" s="279"/>
      <c r="THZ63" s="279"/>
      <c r="TIA63" s="279"/>
      <c r="TIB63" s="279"/>
      <c r="TIC63" s="279"/>
      <c r="TID63" s="279"/>
      <c r="TIE63" s="279"/>
      <c r="TIF63" s="279"/>
      <c r="TIG63" s="279"/>
      <c r="TIH63" s="279"/>
      <c r="TII63" s="279"/>
      <c r="TIJ63" s="279"/>
      <c r="TIK63" s="279"/>
      <c r="TIL63" s="279"/>
      <c r="TIM63" s="279"/>
      <c r="TIN63" s="279"/>
      <c r="TIO63" s="279"/>
      <c r="TIP63" s="279"/>
      <c r="TIQ63" s="279"/>
      <c r="TIR63" s="279"/>
      <c r="TIS63" s="279"/>
      <c r="TIT63" s="279"/>
      <c r="TIU63" s="279"/>
      <c r="TIV63" s="279"/>
      <c r="TIW63" s="279"/>
      <c r="TIX63" s="279"/>
      <c r="TIY63" s="279"/>
      <c r="TIZ63" s="279"/>
      <c r="TJA63" s="279"/>
      <c r="TJB63" s="279"/>
      <c r="TJC63" s="279"/>
      <c r="TJD63" s="279"/>
      <c r="TJE63" s="279"/>
      <c r="TJF63" s="279"/>
      <c r="TJG63" s="279"/>
      <c r="TJH63" s="279"/>
      <c r="TJI63" s="279"/>
      <c r="TJJ63" s="279"/>
      <c r="TJK63" s="279"/>
      <c r="TJL63" s="279"/>
      <c r="TJM63" s="279"/>
      <c r="TJN63" s="279"/>
      <c r="TJO63" s="279"/>
      <c r="TJP63" s="279"/>
      <c r="TJQ63" s="279"/>
      <c r="TJR63" s="279"/>
      <c r="TJS63" s="279"/>
      <c r="TJT63" s="279"/>
      <c r="TJU63" s="279"/>
      <c r="TJV63" s="279"/>
      <c r="TJW63" s="279"/>
      <c r="TJX63" s="279"/>
      <c r="TJY63" s="279"/>
      <c r="TJZ63" s="279"/>
      <c r="TKA63" s="279"/>
      <c r="TKB63" s="279"/>
      <c r="TKC63" s="279"/>
      <c r="TKD63" s="279"/>
      <c r="TKE63" s="279"/>
      <c r="TKF63" s="279"/>
      <c r="TKG63" s="279"/>
      <c r="TKH63" s="279"/>
      <c r="TKI63" s="279"/>
      <c r="TKJ63" s="279"/>
      <c r="TKK63" s="279"/>
      <c r="TKL63" s="279"/>
      <c r="TKM63" s="279"/>
      <c r="TKN63" s="279"/>
      <c r="TKO63" s="279"/>
      <c r="TKP63" s="279"/>
      <c r="TKQ63" s="279"/>
      <c r="TKR63" s="279"/>
      <c r="TKS63" s="279"/>
      <c r="TKT63" s="279"/>
      <c r="TKU63" s="279"/>
      <c r="TKV63" s="279"/>
      <c r="TKW63" s="279"/>
      <c r="TKX63" s="279"/>
      <c r="TKY63" s="279"/>
      <c r="TKZ63" s="279"/>
      <c r="TLA63" s="279"/>
      <c r="TLB63" s="279"/>
      <c r="TLC63" s="279"/>
      <c r="TLD63" s="279"/>
      <c r="TLE63" s="279"/>
      <c r="TLF63" s="279"/>
      <c r="TLG63" s="279"/>
      <c r="TLH63" s="279"/>
      <c r="TLI63" s="279"/>
      <c r="TLJ63" s="279"/>
      <c r="TLK63" s="279"/>
      <c r="TLL63" s="279"/>
      <c r="TLM63" s="279"/>
      <c r="TLN63" s="279"/>
      <c r="TLO63" s="279"/>
      <c r="TLP63" s="279"/>
      <c r="TLQ63" s="279"/>
      <c r="TLR63" s="279"/>
      <c r="TLS63" s="279"/>
      <c r="TLT63" s="279"/>
      <c r="TLU63" s="279"/>
      <c r="TLV63" s="279"/>
      <c r="TLW63" s="279"/>
      <c r="TLX63" s="279"/>
      <c r="TLY63" s="279"/>
      <c r="TLZ63" s="279"/>
      <c r="TMA63" s="279"/>
      <c r="TMB63" s="279"/>
      <c r="TMC63" s="279"/>
      <c r="TMD63" s="279"/>
      <c r="TME63" s="279"/>
      <c r="TMF63" s="279"/>
      <c r="TMG63" s="279"/>
      <c r="TMH63" s="279"/>
      <c r="TMI63" s="279"/>
      <c r="TMJ63" s="279"/>
      <c r="TMK63" s="279"/>
      <c r="TML63" s="279"/>
      <c r="TMM63" s="279"/>
      <c r="TMN63" s="279"/>
      <c r="TMO63" s="279"/>
      <c r="TMP63" s="279"/>
      <c r="TMQ63" s="279"/>
      <c r="TMR63" s="279"/>
      <c r="TMS63" s="279"/>
      <c r="TMT63" s="279"/>
      <c r="TMU63" s="279"/>
      <c r="TMV63" s="279"/>
      <c r="TMW63" s="279"/>
      <c r="TMX63" s="279"/>
      <c r="TMY63" s="279"/>
      <c r="TMZ63" s="279"/>
      <c r="TNA63" s="279"/>
      <c r="TNB63" s="279"/>
      <c r="TNC63" s="279"/>
      <c r="TND63" s="279"/>
      <c r="TNE63" s="279"/>
      <c r="TNF63" s="279"/>
      <c r="TNG63" s="279"/>
      <c r="TNH63" s="279"/>
      <c r="TNI63" s="279"/>
      <c r="TNJ63" s="279"/>
      <c r="TNK63" s="279"/>
      <c r="TNL63" s="279"/>
      <c r="TNM63" s="279"/>
      <c r="TNN63" s="279"/>
      <c r="TNO63" s="279"/>
      <c r="TNP63" s="279"/>
      <c r="TNQ63" s="279"/>
      <c r="TNR63" s="279"/>
      <c r="TNS63" s="279"/>
      <c r="TNT63" s="279"/>
      <c r="TNU63" s="279"/>
      <c r="TNV63" s="279"/>
      <c r="TNW63" s="279"/>
      <c r="TNX63" s="279"/>
      <c r="TNY63" s="279"/>
      <c r="TNZ63" s="279"/>
      <c r="TOA63" s="279"/>
      <c r="TOB63" s="279"/>
      <c r="TOC63" s="279"/>
      <c r="TOD63" s="279"/>
      <c r="TOE63" s="279"/>
      <c r="TOF63" s="279"/>
      <c r="TOG63" s="279"/>
      <c r="TOH63" s="279"/>
      <c r="TOI63" s="279"/>
      <c r="TOJ63" s="279"/>
      <c r="TOK63" s="279"/>
      <c r="TOL63" s="279"/>
      <c r="TOM63" s="279"/>
      <c r="TON63" s="279"/>
      <c r="TOO63" s="279"/>
      <c r="TOP63" s="279"/>
      <c r="TOQ63" s="279"/>
      <c r="TOR63" s="279"/>
      <c r="TOS63" s="279"/>
      <c r="TOT63" s="279"/>
      <c r="TOU63" s="279"/>
      <c r="TOV63" s="279"/>
      <c r="TOW63" s="279"/>
      <c r="TOX63" s="279"/>
      <c r="TOY63" s="279"/>
      <c r="TOZ63" s="279"/>
      <c r="TPA63" s="279"/>
      <c r="TPB63" s="279"/>
      <c r="TPC63" s="279"/>
      <c r="TPD63" s="279"/>
      <c r="TPE63" s="279"/>
      <c r="TPF63" s="279"/>
      <c r="TPG63" s="279"/>
      <c r="TPH63" s="279"/>
      <c r="TPI63" s="279"/>
      <c r="TPJ63" s="279"/>
      <c r="TPK63" s="279"/>
      <c r="TPL63" s="279"/>
      <c r="TPM63" s="279"/>
      <c r="TPN63" s="279"/>
      <c r="TPO63" s="279"/>
      <c r="TPP63" s="279"/>
      <c r="TPQ63" s="279"/>
      <c r="TPR63" s="279"/>
      <c r="TPS63" s="279"/>
      <c r="TPT63" s="279"/>
      <c r="TPU63" s="279"/>
      <c r="TPV63" s="279"/>
      <c r="TPW63" s="279"/>
      <c r="TPX63" s="279"/>
      <c r="TPY63" s="279"/>
      <c r="TPZ63" s="279"/>
      <c r="TQA63" s="279"/>
      <c r="TQB63" s="279"/>
      <c r="TQC63" s="279"/>
      <c r="TQD63" s="279"/>
      <c r="TQE63" s="279"/>
      <c r="TQF63" s="279"/>
      <c r="TQG63" s="279"/>
      <c r="TQH63" s="279"/>
      <c r="TQI63" s="279"/>
      <c r="TQJ63" s="279"/>
      <c r="TQK63" s="279"/>
      <c r="TQL63" s="279"/>
      <c r="TQM63" s="279"/>
      <c r="TQN63" s="279"/>
      <c r="TQO63" s="279"/>
      <c r="TQP63" s="279"/>
      <c r="TQQ63" s="279"/>
      <c r="TQR63" s="279"/>
      <c r="TQS63" s="279"/>
      <c r="TQT63" s="279"/>
      <c r="TQU63" s="279"/>
      <c r="TQV63" s="279"/>
      <c r="TQW63" s="279"/>
      <c r="TQX63" s="279"/>
      <c r="TQY63" s="279"/>
      <c r="TQZ63" s="279"/>
      <c r="TRA63" s="279"/>
      <c r="TRB63" s="279"/>
      <c r="TRC63" s="279"/>
      <c r="TRD63" s="279"/>
      <c r="TRE63" s="279"/>
      <c r="TRF63" s="279"/>
      <c r="TRG63" s="279"/>
      <c r="TRH63" s="279"/>
      <c r="TRI63" s="279"/>
      <c r="TRJ63" s="279"/>
      <c r="TRK63" s="279"/>
      <c r="TRL63" s="279"/>
      <c r="TRM63" s="279"/>
      <c r="TRN63" s="279"/>
      <c r="TRO63" s="279"/>
      <c r="TRP63" s="279"/>
      <c r="TRQ63" s="279"/>
      <c r="TRR63" s="279"/>
      <c r="TRS63" s="279"/>
      <c r="TRT63" s="279"/>
      <c r="TRU63" s="279"/>
      <c r="TRV63" s="279"/>
      <c r="TRW63" s="279"/>
      <c r="TRX63" s="279"/>
      <c r="TRY63" s="279"/>
      <c r="TRZ63" s="279"/>
      <c r="TSA63" s="279"/>
      <c r="TSB63" s="279"/>
      <c r="TSC63" s="279"/>
      <c r="TSD63" s="279"/>
      <c r="TSE63" s="279"/>
      <c r="TSF63" s="279"/>
      <c r="TSG63" s="279"/>
      <c r="TSH63" s="279"/>
      <c r="TSI63" s="279"/>
      <c r="TSJ63" s="279"/>
      <c r="TSK63" s="279"/>
      <c r="TSL63" s="279"/>
      <c r="TSM63" s="279"/>
      <c r="TSN63" s="279"/>
      <c r="TSO63" s="279"/>
      <c r="TSP63" s="279"/>
      <c r="TSQ63" s="279"/>
      <c r="TSR63" s="279"/>
      <c r="TSS63" s="279"/>
      <c r="TST63" s="279"/>
      <c r="TSU63" s="279"/>
      <c r="TSV63" s="279"/>
      <c r="TSW63" s="279"/>
      <c r="TSX63" s="279"/>
      <c r="TSY63" s="279"/>
      <c r="TSZ63" s="279"/>
      <c r="TTA63" s="279"/>
      <c r="TTB63" s="279"/>
      <c r="TTC63" s="279"/>
      <c r="TTD63" s="279"/>
      <c r="TTE63" s="279"/>
      <c r="TTF63" s="279"/>
      <c r="TTG63" s="279"/>
      <c r="TTH63" s="279"/>
      <c r="TTI63" s="279"/>
      <c r="TTJ63" s="279"/>
      <c r="TTK63" s="279"/>
      <c r="TTL63" s="279"/>
      <c r="TTM63" s="279"/>
      <c r="TTN63" s="279"/>
      <c r="TTO63" s="279"/>
      <c r="TTP63" s="279"/>
      <c r="TTQ63" s="279"/>
      <c r="TTR63" s="279"/>
      <c r="TTS63" s="279"/>
      <c r="TTT63" s="279"/>
      <c r="TTU63" s="279"/>
      <c r="TTV63" s="279"/>
      <c r="TTW63" s="279"/>
      <c r="TTX63" s="279"/>
      <c r="TTY63" s="279"/>
      <c r="TTZ63" s="279"/>
      <c r="TUA63" s="279"/>
      <c r="TUB63" s="279"/>
      <c r="TUC63" s="279"/>
      <c r="TUD63" s="279"/>
      <c r="TUE63" s="279"/>
      <c r="TUF63" s="279"/>
      <c r="TUG63" s="279"/>
      <c r="TUH63" s="279"/>
      <c r="TUI63" s="279"/>
      <c r="TUJ63" s="279"/>
      <c r="TUK63" s="279"/>
      <c r="TUL63" s="279"/>
      <c r="TUM63" s="279"/>
      <c r="TUN63" s="279"/>
      <c r="TUO63" s="279"/>
      <c r="TUP63" s="279"/>
      <c r="TUQ63" s="279"/>
      <c r="TUR63" s="279"/>
      <c r="TUS63" s="279"/>
      <c r="TUT63" s="279"/>
      <c r="TUU63" s="279"/>
      <c r="TUV63" s="279"/>
      <c r="TUW63" s="279"/>
      <c r="TUX63" s="279"/>
      <c r="TUY63" s="279"/>
      <c r="TUZ63" s="279"/>
      <c r="TVA63" s="279"/>
      <c r="TVB63" s="279"/>
      <c r="TVC63" s="279"/>
      <c r="TVD63" s="279"/>
      <c r="TVE63" s="279"/>
      <c r="TVF63" s="279"/>
      <c r="TVG63" s="279"/>
      <c r="TVH63" s="279"/>
      <c r="TVI63" s="279"/>
      <c r="TVJ63" s="279"/>
      <c r="TVK63" s="279"/>
      <c r="TVL63" s="279"/>
      <c r="TVM63" s="279"/>
      <c r="TVN63" s="279"/>
      <c r="TVO63" s="279"/>
      <c r="TVP63" s="279"/>
      <c r="TVQ63" s="279"/>
      <c r="TVR63" s="279"/>
      <c r="TVS63" s="279"/>
      <c r="TVT63" s="279"/>
      <c r="TVU63" s="279"/>
      <c r="TVV63" s="279"/>
      <c r="TVW63" s="279"/>
      <c r="TVX63" s="279"/>
      <c r="TVY63" s="279"/>
      <c r="TVZ63" s="279"/>
      <c r="TWA63" s="279"/>
      <c r="TWB63" s="279"/>
      <c r="TWC63" s="279"/>
      <c r="TWD63" s="279"/>
      <c r="TWE63" s="279"/>
      <c r="TWF63" s="279"/>
      <c r="TWG63" s="279"/>
      <c r="TWH63" s="279"/>
      <c r="TWI63" s="279"/>
      <c r="TWJ63" s="279"/>
      <c r="TWK63" s="279"/>
      <c r="TWL63" s="279"/>
      <c r="TWM63" s="279"/>
      <c r="TWN63" s="279"/>
      <c r="TWO63" s="279"/>
      <c r="TWP63" s="279"/>
      <c r="TWQ63" s="279"/>
      <c r="TWR63" s="279"/>
      <c r="TWS63" s="279"/>
      <c r="TWT63" s="279"/>
      <c r="TWU63" s="279"/>
      <c r="TWV63" s="279"/>
      <c r="TWW63" s="279"/>
      <c r="TWX63" s="279"/>
      <c r="TWY63" s="279"/>
      <c r="TWZ63" s="279"/>
      <c r="TXA63" s="279"/>
      <c r="TXB63" s="279"/>
      <c r="TXC63" s="279"/>
      <c r="TXD63" s="279"/>
      <c r="TXE63" s="279"/>
      <c r="TXF63" s="279"/>
      <c r="TXG63" s="279"/>
      <c r="TXH63" s="279"/>
      <c r="TXI63" s="279"/>
      <c r="TXJ63" s="279"/>
      <c r="TXK63" s="279"/>
      <c r="TXL63" s="279"/>
      <c r="TXM63" s="279"/>
      <c r="TXN63" s="279"/>
      <c r="TXO63" s="279"/>
      <c r="TXP63" s="279"/>
      <c r="TXQ63" s="279"/>
      <c r="TXR63" s="279"/>
      <c r="TXS63" s="279"/>
      <c r="TXT63" s="279"/>
      <c r="TXU63" s="279"/>
      <c r="TXV63" s="279"/>
      <c r="TXW63" s="279"/>
      <c r="TXX63" s="279"/>
      <c r="TXY63" s="279"/>
      <c r="TXZ63" s="279"/>
      <c r="TYA63" s="279"/>
      <c r="TYB63" s="279"/>
      <c r="TYC63" s="279"/>
      <c r="TYD63" s="279"/>
      <c r="TYE63" s="279"/>
      <c r="TYF63" s="279"/>
      <c r="TYG63" s="279"/>
      <c r="TYH63" s="279"/>
      <c r="TYI63" s="279"/>
      <c r="TYJ63" s="279"/>
      <c r="TYK63" s="279"/>
      <c r="TYL63" s="279"/>
      <c r="TYM63" s="279"/>
      <c r="TYN63" s="279"/>
      <c r="TYO63" s="279"/>
      <c r="TYP63" s="279"/>
      <c r="TYQ63" s="279"/>
      <c r="TYR63" s="279"/>
      <c r="TYS63" s="279"/>
      <c r="TYT63" s="279"/>
      <c r="TYU63" s="279"/>
      <c r="TYV63" s="279"/>
      <c r="TYW63" s="279"/>
      <c r="TYX63" s="279"/>
      <c r="TYY63" s="279"/>
      <c r="TYZ63" s="279"/>
      <c r="TZA63" s="279"/>
      <c r="TZB63" s="279"/>
      <c r="TZC63" s="279"/>
      <c r="TZD63" s="279"/>
      <c r="TZE63" s="279"/>
      <c r="TZF63" s="279"/>
      <c r="TZG63" s="279"/>
      <c r="TZH63" s="279"/>
      <c r="TZI63" s="279"/>
      <c r="TZJ63" s="279"/>
      <c r="TZK63" s="279"/>
      <c r="TZL63" s="279"/>
      <c r="TZM63" s="279"/>
      <c r="TZN63" s="279"/>
      <c r="TZO63" s="279"/>
      <c r="TZP63" s="279"/>
      <c r="TZQ63" s="279"/>
      <c r="TZR63" s="279"/>
      <c r="TZS63" s="279"/>
      <c r="TZT63" s="279"/>
      <c r="TZU63" s="279"/>
      <c r="TZV63" s="279"/>
      <c r="TZW63" s="279"/>
      <c r="TZX63" s="279"/>
      <c r="TZY63" s="279"/>
      <c r="TZZ63" s="279"/>
      <c r="UAA63" s="279"/>
      <c r="UAB63" s="279"/>
      <c r="UAC63" s="279"/>
      <c r="UAD63" s="279"/>
      <c r="UAE63" s="279"/>
      <c r="UAF63" s="279"/>
      <c r="UAG63" s="279"/>
      <c r="UAH63" s="279"/>
      <c r="UAI63" s="279"/>
      <c r="UAJ63" s="279"/>
      <c r="UAK63" s="279"/>
      <c r="UAL63" s="279"/>
      <c r="UAM63" s="279"/>
      <c r="UAN63" s="279"/>
      <c r="UAO63" s="279"/>
      <c r="UAP63" s="279"/>
      <c r="UAQ63" s="279"/>
      <c r="UAR63" s="279"/>
      <c r="UAS63" s="279"/>
      <c r="UAT63" s="279"/>
      <c r="UAU63" s="279"/>
      <c r="UAV63" s="279"/>
      <c r="UAW63" s="279"/>
      <c r="UAX63" s="279"/>
      <c r="UAY63" s="279"/>
      <c r="UAZ63" s="279"/>
      <c r="UBA63" s="279"/>
      <c r="UBB63" s="279"/>
      <c r="UBC63" s="279"/>
      <c r="UBD63" s="279"/>
      <c r="UBE63" s="279"/>
      <c r="UBF63" s="279"/>
      <c r="UBG63" s="279"/>
      <c r="UBH63" s="279"/>
      <c r="UBI63" s="279"/>
      <c r="UBJ63" s="279"/>
      <c r="UBK63" s="279"/>
      <c r="UBL63" s="279"/>
      <c r="UBM63" s="279"/>
      <c r="UBN63" s="279"/>
      <c r="UBO63" s="279"/>
      <c r="UBP63" s="279"/>
      <c r="UBQ63" s="279"/>
      <c r="UBR63" s="279"/>
      <c r="UBS63" s="279"/>
      <c r="UBT63" s="279"/>
      <c r="UBU63" s="279"/>
      <c r="UBV63" s="279"/>
      <c r="UBW63" s="279"/>
      <c r="UBX63" s="279"/>
      <c r="UBY63" s="279"/>
      <c r="UBZ63" s="279"/>
      <c r="UCA63" s="279"/>
      <c r="UCB63" s="279"/>
      <c r="UCC63" s="279"/>
      <c r="UCD63" s="279"/>
      <c r="UCE63" s="279"/>
      <c r="UCF63" s="279"/>
      <c r="UCG63" s="279"/>
      <c r="UCH63" s="279"/>
      <c r="UCI63" s="279"/>
      <c r="UCJ63" s="279"/>
      <c r="UCK63" s="279"/>
      <c r="UCL63" s="279"/>
      <c r="UCM63" s="279"/>
      <c r="UCN63" s="279"/>
      <c r="UCO63" s="279"/>
      <c r="UCP63" s="279"/>
      <c r="UCQ63" s="279"/>
      <c r="UCR63" s="279"/>
      <c r="UCS63" s="279"/>
      <c r="UCT63" s="279"/>
      <c r="UCU63" s="279"/>
      <c r="UCV63" s="279"/>
      <c r="UCW63" s="279"/>
      <c r="UCX63" s="279"/>
      <c r="UCY63" s="279"/>
      <c r="UCZ63" s="279"/>
      <c r="UDA63" s="279"/>
      <c r="UDB63" s="279"/>
      <c r="UDC63" s="279"/>
      <c r="UDD63" s="279"/>
      <c r="UDE63" s="279"/>
      <c r="UDF63" s="279"/>
      <c r="UDG63" s="279"/>
      <c r="UDH63" s="279"/>
      <c r="UDI63" s="279"/>
      <c r="UDJ63" s="279"/>
      <c r="UDK63" s="279"/>
      <c r="UDL63" s="279"/>
      <c r="UDM63" s="279"/>
      <c r="UDN63" s="279"/>
      <c r="UDO63" s="279"/>
      <c r="UDP63" s="279"/>
      <c r="UDQ63" s="279"/>
      <c r="UDR63" s="279"/>
      <c r="UDS63" s="279"/>
      <c r="UDT63" s="279"/>
      <c r="UDU63" s="279"/>
      <c r="UDV63" s="279"/>
      <c r="UDW63" s="279"/>
      <c r="UDX63" s="279"/>
      <c r="UDY63" s="279"/>
      <c r="UDZ63" s="279"/>
      <c r="UEA63" s="279"/>
      <c r="UEB63" s="279"/>
      <c r="UEC63" s="279"/>
      <c r="UED63" s="279"/>
      <c r="UEE63" s="279"/>
      <c r="UEF63" s="279"/>
      <c r="UEG63" s="279"/>
      <c r="UEH63" s="279"/>
      <c r="UEI63" s="279"/>
      <c r="UEJ63" s="279"/>
      <c r="UEK63" s="279"/>
      <c r="UEL63" s="279"/>
      <c r="UEM63" s="279"/>
      <c r="UEN63" s="279"/>
      <c r="UEO63" s="279"/>
      <c r="UEP63" s="279"/>
      <c r="UEQ63" s="279"/>
      <c r="UER63" s="279"/>
      <c r="UES63" s="279"/>
      <c r="UET63" s="279"/>
      <c r="UEU63" s="279"/>
      <c r="UEV63" s="279"/>
      <c r="UEW63" s="279"/>
      <c r="UEX63" s="279"/>
      <c r="UEY63" s="279"/>
      <c r="UEZ63" s="279"/>
      <c r="UFA63" s="279"/>
      <c r="UFB63" s="279"/>
      <c r="UFC63" s="279"/>
      <c r="UFD63" s="279"/>
      <c r="UFE63" s="279"/>
      <c r="UFF63" s="279"/>
      <c r="UFG63" s="279"/>
      <c r="UFH63" s="279"/>
      <c r="UFI63" s="279"/>
      <c r="UFJ63" s="279"/>
      <c r="UFK63" s="279"/>
      <c r="UFL63" s="279"/>
      <c r="UFM63" s="279"/>
      <c r="UFN63" s="279"/>
      <c r="UFO63" s="279"/>
      <c r="UFP63" s="279"/>
      <c r="UFQ63" s="279"/>
      <c r="UFR63" s="279"/>
      <c r="UFS63" s="279"/>
      <c r="UFT63" s="279"/>
      <c r="UFU63" s="279"/>
      <c r="UFV63" s="279"/>
      <c r="UFW63" s="279"/>
      <c r="UFX63" s="279"/>
      <c r="UFY63" s="279"/>
      <c r="UFZ63" s="279"/>
      <c r="UGA63" s="279"/>
      <c r="UGB63" s="279"/>
      <c r="UGC63" s="279"/>
      <c r="UGD63" s="279"/>
      <c r="UGE63" s="279"/>
      <c r="UGF63" s="279"/>
      <c r="UGG63" s="279"/>
      <c r="UGH63" s="279"/>
      <c r="UGI63" s="279"/>
      <c r="UGJ63" s="279"/>
      <c r="UGK63" s="279"/>
      <c r="UGL63" s="279"/>
      <c r="UGM63" s="279"/>
      <c r="UGN63" s="279"/>
      <c r="UGO63" s="279"/>
      <c r="UGP63" s="279"/>
      <c r="UGQ63" s="279"/>
      <c r="UGR63" s="279"/>
      <c r="UGS63" s="279"/>
      <c r="UGT63" s="279"/>
      <c r="UGU63" s="279"/>
      <c r="UGV63" s="279"/>
      <c r="UGW63" s="279"/>
      <c r="UGX63" s="279"/>
      <c r="UGY63" s="279"/>
      <c r="UGZ63" s="279"/>
      <c r="UHA63" s="279"/>
      <c r="UHB63" s="279"/>
      <c r="UHC63" s="279"/>
      <c r="UHD63" s="279"/>
      <c r="UHE63" s="279"/>
      <c r="UHF63" s="279"/>
      <c r="UHG63" s="279"/>
      <c r="UHH63" s="279"/>
      <c r="UHI63" s="279"/>
      <c r="UHJ63" s="279"/>
      <c r="UHK63" s="279"/>
      <c r="UHL63" s="279"/>
      <c r="UHM63" s="279"/>
      <c r="UHN63" s="279"/>
      <c r="UHO63" s="279"/>
      <c r="UHP63" s="279"/>
      <c r="UHQ63" s="279"/>
      <c r="UHR63" s="279"/>
      <c r="UHS63" s="279"/>
      <c r="UHT63" s="279"/>
      <c r="UHU63" s="279"/>
      <c r="UHV63" s="279"/>
      <c r="UHW63" s="279"/>
      <c r="UHX63" s="279"/>
      <c r="UHY63" s="279"/>
      <c r="UHZ63" s="279"/>
      <c r="UIA63" s="279"/>
      <c r="UIB63" s="279"/>
      <c r="UIC63" s="279"/>
      <c r="UID63" s="279"/>
      <c r="UIE63" s="279"/>
      <c r="UIF63" s="279"/>
      <c r="UIG63" s="279"/>
      <c r="UIH63" s="279"/>
      <c r="UII63" s="279"/>
      <c r="UIJ63" s="279"/>
      <c r="UIK63" s="279"/>
      <c r="UIL63" s="279"/>
      <c r="UIM63" s="279"/>
      <c r="UIN63" s="279"/>
      <c r="UIO63" s="279"/>
      <c r="UIP63" s="279"/>
      <c r="UIQ63" s="279"/>
      <c r="UIR63" s="279"/>
      <c r="UIS63" s="279"/>
      <c r="UIT63" s="279"/>
      <c r="UIU63" s="279"/>
      <c r="UIV63" s="279"/>
      <c r="UIW63" s="279"/>
      <c r="UIX63" s="279"/>
      <c r="UIY63" s="279"/>
      <c r="UIZ63" s="279"/>
      <c r="UJA63" s="279"/>
      <c r="UJB63" s="279"/>
      <c r="UJC63" s="279"/>
      <c r="UJD63" s="279"/>
      <c r="UJE63" s="279"/>
      <c r="UJF63" s="279"/>
      <c r="UJG63" s="279"/>
      <c r="UJH63" s="279"/>
      <c r="UJI63" s="279"/>
      <c r="UJJ63" s="279"/>
      <c r="UJK63" s="279"/>
      <c r="UJL63" s="279"/>
      <c r="UJM63" s="279"/>
      <c r="UJN63" s="279"/>
      <c r="UJO63" s="279"/>
      <c r="UJP63" s="279"/>
      <c r="UJQ63" s="279"/>
      <c r="UJR63" s="279"/>
      <c r="UJS63" s="279"/>
      <c r="UJT63" s="279"/>
      <c r="UJU63" s="279"/>
      <c r="UJV63" s="279"/>
      <c r="UJW63" s="279"/>
      <c r="UJX63" s="279"/>
      <c r="UJY63" s="279"/>
      <c r="UJZ63" s="279"/>
      <c r="UKA63" s="279"/>
      <c r="UKB63" s="279"/>
      <c r="UKC63" s="279"/>
      <c r="UKD63" s="279"/>
      <c r="UKE63" s="279"/>
      <c r="UKF63" s="279"/>
      <c r="UKG63" s="279"/>
      <c r="UKH63" s="279"/>
      <c r="UKI63" s="279"/>
      <c r="UKJ63" s="279"/>
      <c r="UKK63" s="279"/>
      <c r="UKL63" s="279"/>
      <c r="UKM63" s="279"/>
      <c r="UKN63" s="279"/>
      <c r="UKO63" s="279"/>
      <c r="UKP63" s="279"/>
      <c r="UKQ63" s="279"/>
      <c r="UKR63" s="279"/>
      <c r="UKS63" s="279"/>
      <c r="UKT63" s="279"/>
      <c r="UKU63" s="279"/>
      <c r="UKV63" s="279"/>
      <c r="UKW63" s="279"/>
      <c r="UKX63" s="279"/>
      <c r="UKY63" s="279"/>
      <c r="UKZ63" s="279"/>
      <c r="ULA63" s="279"/>
      <c r="ULB63" s="279"/>
      <c r="ULC63" s="279"/>
      <c r="ULD63" s="279"/>
      <c r="ULE63" s="279"/>
      <c r="ULF63" s="279"/>
      <c r="ULG63" s="279"/>
      <c r="ULH63" s="279"/>
      <c r="ULI63" s="279"/>
      <c r="ULJ63" s="279"/>
      <c r="ULK63" s="279"/>
      <c r="ULL63" s="279"/>
      <c r="ULM63" s="279"/>
      <c r="ULN63" s="279"/>
      <c r="ULO63" s="279"/>
      <c r="ULP63" s="279"/>
      <c r="ULQ63" s="279"/>
      <c r="ULR63" s="279"/>
      <c r="ULS63" s="279"/>
      <c r="ULT63" s="279"/>
      <c r="ULU63" s="279"/>
      <c r="ULV63" s="279"/>
      <c r="ULW63" s="279"/>
      <c r="ULX63" s="279"/>
      <c r="ULY63" s="279"/>
      <c r="ULZ63" s="279"/>
      <c r="UMA63" s="279"/>
      <c r="UMB63" s="279"/>
      <c r="UMC63" s="279"/>
      <c r="UMD63" s="279"/>
      <c r="UME63" s="279"/>
      <c r="UMF63" s="279"/>
      <c r="UMG63" s="279"/>
      <c r="UMH63" s="279"/>
      <c r="UMI63" s="279"/>
      <c r="UMJ63" s="279"/>
      <c r="UMK63" s="279"/>
      <c r="UML63" s="279"/>
      <c r="UMM63" s="279"/>
      <c r="UMN63" s="279"/>
      <c r="UMO63" s="279"/>
      <c r="UMP63" s="279"/>
      <c r="UMQ63" s="279"/>
      <c r="UMR63" s="279"/>
      <c r="UMS63" s="279"/>
      <c r="UMT63" s="279"/>
      <c r="UMU63" s="279"/>
      <c r="UMV63" s="279"/>
      <c r="UMW63" s="279"/>
      <c r="UMX63" s="279"/>
      <c r="UMY63" s="279"/>
      <c r="UMZ63" s="279"/>
      <c r="UNA63" s="279"/>
      <c r="UNB63" s="279"/>
      <c r="UNC63" s="279"/>
      <c r="UND63" s="279"/>
      <c r="UNE63" s="279"/>
      <c r="UNF63" s="279"/>
      <c r="UNG63" s="279"/>
      <c r="UNH63" s="279"/>
      <c r="UNI63" s="279"/>
      <c r="UNJ63" s="279"/>
      <c r="UNK63" s="279"/>
      <c r="UNL63" s="279"/>
      <c r="UNM63" s="279"/>
      <c r="UNN63" s="279"/>
      <c r="UNO63" s="279"/>
      <c r="UNP63" s="279"/>
      <c r="UNQ63" s="279"/>
      <c r="UNR63" s="279"/>
      <c r="UNS63" s="279"/>
      <c r="UNT63" s="279"/>
      <c r="UNU63" s="279"/>
      <c r="UNV63" s="279"/>
      <c r="UNW63" s="279"/>
      <c r="UNX63" s="279"/>
      <c r="UNY63" s="279"/>
      <c r="UNZ63" s="279"/>
      <c r="UOA63" s="279"/>
      <c r="UOB63" s="279"/>
      <c r="UOC63" s="279"/>
      <c r="UOD63" s="279"/>
      <c r="UOE63" s="279"/>
      <c r="UOF63" s="279"/>
      <c r="UOG63" s="279"/>
      <c r="UOH63" s="279"/>
      <c r="UOI63" s="279"/>
      <c r="UOJ63" s="279"/>
      <c r="UOK63" s="279"/>
      <c r="UOL63" s="279"/>
      <c r="UOM63" s="279"/>
      <c r="UON63" s="279"/>
      <c r="UOO63" s="279"/>
      <c r="UOP63" s="279"/>
      <c r="UOQ63" s="279"/>
      <c r="UOR63" s="279"/>
      <c r="UOS63" s="279"/>
      <c r="UOT63" s="279"/>
      <c r="UOU63" s="279"/>
      <c r="UOV63" s="279"/>
      <c r="UOW63" s="279"/>
      <c r="UOX63" s="279"/>
      <c r="UOY63" s="279"/>
      <c r="UOZ63" s="279"/>
      <c r="UPA63" s="279"/>
      <c r="UPB63" s="279"/>
      <c r="UPC63" s="279"/>
      <c r="UPD63" s="279"/>
      <c r="UPE63" s="279"/>
      <c r="UPF63" s="279"/>
      <c r="UPG63" s="279"/>
      <c r="UPH63" s="279"/>
      <c r="UPI63" s="279"/>
      <c r="UPJ63" s="279"/>
      <c r="UPK63" s="279"/>
      <c r="UPL63" s="279"/>
      <c r="UPM63" s="279"/>
      <c r="UPN63" s="279"/>
      <c r="UPO63" s="279"/>
      <c r="UPP63" s="279"/>
      <c r="UPQ63" s="279"/>
      <c r="UPR63" s="279"/>
      <c r="UPS63" s="279"/>
      <c r="UPT63" s="279"/>
      <c r="UPU63" s="279"/>
      <c r="UPV63" s="279"/>
      <c r="UPW63" s="279"/>
      <c r="UPX63" s="279"/>
      <c r="UPY63" s="279"/>
      <c r="UPZ63" s="279"/>
      <c r="UQA63" s="279"/>
      <c r="UQB63" s="279"/>
      <c r="UQC63" s="279"/>
      <c r="UQD63" s="279"/>
      <c r="UQE63" s="279"/>
      <c r="UQF63" s="279"/>
      <c r="UQG63" s="279"/>
      <c r="UQH63" s="279"/>
      <c r="UQI63" s="279"/>
      <c r="UQJ63" s="279"/>
      <c r="UQK63" s="279"/>
      <c r="UQL63" s="279"/>
      <c r="UQM63" s="279"/>
      <c r="UQN63" s="279"/>
      <c r="UQO63" s="279"/>
      <c r="UQP63" s="279"/>
      <c r="UQQ63" s="279"/>
      <c r="UQR63" s="279"/>
      <c r="UQS63" s="279"/>
      <c r="UQT63" s="279"/>
      <c r="UQU63" s="279"/>
      <c r="UQV63" s="279"/>
      <c r="UQW63" s="279"/>
      <c r="UQX63" s="279"/>
      <c r="UQY63" s="279"/>
      <c r="UQZ63" s="279"/>
      <c r="URA63" s="279"/>
      <c r="URB63" s="279"/>
      <c r="URC63" s="279"/>
      <c r="URD63" s="279"/>
      <c r="URE63" s="279"/>
      <c r="URF63" s="279"/>
      <c r="URG63" s="279"/>
      <c r="URH63" s="279"/>
      <c r="URI63" s="279"/>
      <c r="URJ63" s="279"/>
      <c r="URK63" s="279"/>
      <c r="URL63" s="279"/>
      <c r="URM63" s="279"/>
      <c r="URN63" s="279"/>
      <c r="URO63" s="279"/>
      <c r="URP63" s="279"/>
      <c r="URQ63" s="279"/>
      <c r="URR63" s="279"/>
      <c r="URS63" s="279"/>
      <c r="URT63" s="279"/>
      <c r="URU63" s="279"/>
      <c r="URV63" s="279"/>
      <c r="URW63" s="279"/>
      <c r="URX63" s="279"/>
      <c r="URY63" s="279"/>
      <c r="URZ63" s="279"/>
      <c r="USA63" s="279"/>
      <c r="USB63" s="279"/>
      <c r="USC63" s="279"/>
      <c r="USD63" s="279"/>
      <c r="USE63" s="279"/>
      <c r="USF63" s="279"/>
      <c r="USG63" s="279"/>
      <c r="USH63" s="279"/>
      <c r="USI63" s="279"/>
      <c r="USJ63" s="279"/>
      <c r="USK63" s="279"/>
      <c r="USL63" s="279"/>
      <c r="USM63" s="279"/>
      <c r="USN63" s="279"/>
      <c r="USO63" s="279"/>
      <c r="USP63" s="279"/>
      <c r="USQ63" s="279"/>
      <c r="USR63" s="279"/>
      <c r="USS63" s="279"/>
      <c r="UST63" s="279"/>
      <c r="USU63" s="279"/>
      <c r="USV63" s="279"/>
      <c r="USW63" s="279"/>
      <c r="USX63" s="279"/>
      <c r="USY63" s="279"/>
      <c r="USZ63" s="279"/>
      <c r="UTA63" s="279"/>
      <c r="UTB63" s="279"/>
      <c r="UTC63" s="279"/>
      <c r="UTD63" s="279"/>
      <c r="UTE63" s="279"/>
      <c r="UTF63" s="279"/>
      <c r="UTG63" s="279"/>
      <c r="UTH63" s="279"/>
      <c r="UTI63" s="279"/>
      <c r="UTJ63" s="279"/>
      <c r="UTK63" s="279"/>
      <c r="UTL63" s="279"/>
      <c r="UTM63" s="279"/>
      <c r="UTN63" s="279"/>
      <c r="UTO63" s="279"/>
      <c r="UTP63" s="279"/>
      <c r="UTQ63" s="279"/>
      <c r="UTR63" s="279"/>
      <c r="UTS63" s="279"/>
      <c r="UTT63" s="279"/>
      <c r="UTU63" s="279"/>
      <c r="UTV63" s="279"/>
      <c r="UTW63" s="279"/>
      <c r="UTX63" s="279"/>
      <c r="UTY63" s="279"/>
      <c r="UTZ63" s="279"/>
      <c r="UUA63" s="279"/>
      <c r="UUB63" s="279"/>
      <c r="UUC63" s="279"/>
      <c r="UUD63" s="279"/>
      <c r="UUE63" s="279"/>
      <c r="UUF63" s="279"/>
      <c r="UUG63" s="279"/>
      <c r="UUH63" s="279"/>
      <c r="UUI63" s="279"/>
      <c r="UUJ63" s="279"/>
      <c r="UUK63" s="279"/>
      <c r="UUL63" s="279"/>
      <c r="UUM63" s="279"/>
      <c r="UUN63" s="279"/>
      <c r="UUO63" s="279"/>
      <c r="UUP63" s="279"/>
      <c r="UUQ63" s="279"/>
      <c r="UUR63" s="279"/>
      <c r="UUS63" s="279"/>
      <c r="UUT63" s="279"/>
      <c r="UUU63" s="279"/>
      <c r="UUV63" s="279"/>
      <c r="UUW63" s="279"/>
      <c r="UUX63" s="279"/>
      <c r="UUY63" s="279"/>
      <c r="UUZ63" s="279"/>
      <c r="UVA63" s="279"/>
      <c r="UVB63" s="279"/>
      <c r="UVC63" s="279"/>
      <c r="UVD63" s="279"/>
      <c r="UVE63" s="279"/>
      <c r="UVF63" s="279"/>
      <c r="UVG63" s="279"/>
      <c r="UVH63" s="279"/>
      <c r="UVI63" s="279"/>
      <c r="UVJ63" s="279"/>
      <c r="UVK63" s="279"/>
      <c r="UVL63" s="279"/>
      <c r="UVM63" s="279"/>
      <c r="UVN63" s="279"/>
      <c r="UVO63" s="279"/>
      <c r="UVP63" s="279"/>
      <c r="UVQ63" s="279"/>
      <c r="UVR63" s="279"/>
      <c r="UVS63" s="279"/>
      <c r="UVT63" s="279"/>
      <c r="UVU63" s="279"/>
      <c r="UVV63" s="279"/>
      <c r="UVW63" s="279"/>
      <c r="UVX63" s="279"/>
      <c r="UVY63" s="279"/>
      <c r="UVZ63" s="279"/>
      <c r="UWA63" s="279"/>
      <c r="UWB63" s="279"/>
      <c r="UWC63" s="279"/>
      <c r="UWD63" s="279"/>
      <c r="UWE63" s="279"/>
      <c r="UWF63" s="279"/>
      <c r="UWG63" s="279"/>
      <c r="UWH63" s="279"/>
      <c r="UWI63" s="279"/>
      <c r="UWJ63" s="279"/>
      <c r="UWK63" s="279"/>
      <c r="UWL63" s="279"/>
      <c r="UWM63" s="279"/>
      <c r="UWN63" s="279"/>
      <c r="UWO63" s="279"/>
      <c r="UWP63" s="279"/>
      <c r="UWQ63" s="279"/>
      <c r="UWR63" s="279"/>
      <c r="UWS63" s="279"/>
      <c r="UWT63" s="279"/>
      <c r="UWU63" s="279"/>
      <c r="UWV63" s="279"/>
      <c r="UWW63" s="279"/>
      <c r="UWX63" s="279"/>
      <c r="UWY63" s="279"/>
      <c r="UWZ63" s="279"/>
      <c r="UXA63" s="279"/>
      <c r="UXB63" s="279"/>
      <c r="UXC63" s="279"/>
      <c r="UXD63" s="279"/>
      <c r="UXE63" s="279"/>
      <c r="UXF63" s="279"/>
      <c r="UXG63" s="279"/>
      <c r="UXH63" s="279"/>
      <c r="UXI63" s="279"/>
      <c r="UXJ63" s="279"/>
      <c r="UXK63" s="279"/>
      <c r="UXL63" s="279"/>
      <c r="UXM63" s="279"/>
      <c r="UXN63" s="279"/>
      <c r="UXO63" s="279"/>
      <c r="UXP63" s="279"/>
      <c r="UXQ63" s="279"/>
      <c r="UXR63" s="279"/>
      <c r="UXS63" s="279"/>
      <c r="UXT63" s="279"/>
      <c r="UXU63" s="279"/>
      <c r="UXV63" s="279"/>
      <c r="UXW63" s="279"/>
      <c r="UXX63" s="279"/>
      <c r="UXY63" s="279"/>
      <c r="UXZ63" s="279"/>
      <c r="UYA63" s="279"/>
      <c r="UYB63" s="279"/>
      <c r="UYC63" s="279"/>
      <c r="UYD63" s="279"/>
      <c r="UYE63" s="279"/>
      <c r="UYF63" s="279"/>
      <c r="UYG63" s="279"/>
      <c r="UYH63" s="279"/>
      <c r="UYI63" s="279"/>
      <c r="UYJ63" s="279"/>
      <c r="UYK63" s="279"/>
      <c r="UYL63" s="279"/>
      <c r="UYM63" s="279"/>
      <c r="UYN63" s="279"/>
      <c r="UYO63" s="279"/>
      <c r="UYP63" s="279"/>
      <c r="UYQ63" s="279"/>
      <c r="UYR63" s="279"/>
      <c r="UYS63" s="279"/>
      <c r="UYT63" s="279"/>
      <c r="UYU63" s="279"/>
      <c r="UYV63" s="279"/>
      <c r="UYW63" s="279"/>
      <c r="UYX63" s="279"/>
      <c r="UYY63" s="279"/>
      <c r="UYZ63" s="279"/>
      <c r="UZA63" s="279"/>
      <c r="UZB63" s="279"/>
      <c r="UZC63" s="279"/>
      <c r="UZD63" s="279"/>
      <c r="UZE63" s="279"/>
      <c r="UZF63" s="279"/>
      <c r="UZG63" s="279"/>
      <c r="UZH63" s="279"/>
      <c r="UZI63" s="279"/>
      <c r="UZJ63" s="279"/>
      <c r="UZK63" s="279"/>
      <c r="UZL63" s="279"/>
      <c r="UZM63" s="279"/>
      <c r="UZN63" s="279"/>
      <c r="UZO63" s="279"/>
      <c r="UZP63" s="279"/>
      <c r="UZQ63" s="279"/>
      <c r="UZR63" s="279"/>
      <c r="UZS63" s="279"/>
      <c r="UZT63" s="279"/>
      <c r="UZU63" s="279"/>
      <c r="UZV63" s="279"/>
      <c r="UZW63" s="279"/>
      <c r="UZX63" s="279"/>
      <c r="UZY63" s="279"/>
      <c r="UZZ63" s="279"/>
      <c r="VAA63" s="279"/>
      <c r="VAB63" s="279"/>
      <c r="VAC63" s="279"/>
      <c r="VAD63" s="279"/>
      <c r="VAE63" s="279"/>
      <c r="VAF63" s="279"/>
      <c r="VAG63" s="279"/>
      <c r="VAH63" s="279"/>
      <c r="VAI63" s="279"/>
      <c r="VAJ63" s="279"/>
      <c r="VAK63" s="279"/>
      <c r="VAL63" s="279"/>
      <c r="VAM63" s="279"/>
      <c r="VAN63" s="279"/>
      <c r="VAO63" s="279"/>
      <c r="VAP63" s="279"/>
      <c r="VAQ63" s="279"/>
      <c r="VAR63" s="279"/>
      <c r="VAS63" s="279"/>
      <c r="VAT63" s="279"/>
      <c r="VAU63" s="279"/>
      <c r="VAV63" s="279"/>
      <c r="VAW63" s="279"/>
      <c r="VAX63" s="279"/>
      <c r="VAY63" s="279"/>
      <c r="VAZ63" s="279"/>
      <c r="VBA63" s="279"/>
      <c r="VBB63" s="279"/>
      <c r="VBC63" s="279"/>
      <c r="VBD63" s="279"/>
      <c r="VBE63" s="279"/>
      <c r="VBF63" s="279"/>
      <c r="VBG63" s="279"/>
      <c r="VBH63" s="279"/>
      <c r="VBI63" s="279"/>
      <c r="VBJ63" s="279"/>
      <c r="VBK63" s="279"/>
      <c r="VBL63" s="279"/>
      <c r="VBM63" s="279"/>
      <c r="VBN63" s="279"/>
      <c r="VBO63" s="279"/>
      <c r="VBP63" s="279"/>
      <c r="VBQ63" s="279"/>
      <c r="VBR63" s="279"/>
      <c r="VBS63" s="279"/>
      <c r="VBT63" s="279"/>
      <c r="VBU63" s="279"/>
      <c r="VBV63" s="279"/>
      <c r="VBW63" s="279"/>
      <c r="VBX63" s="279"/>
      <c r="VBY63" s="279"/>
      <c r="VBZ63" s="279"/>
      <c r="VCA63" s="279"/>
      <c r="VCB63" s="279"/>
      <c r="VCC63" s="279"/>
      <c r="VCD63" s="279"/>
      <c r="VCE63" s="279"/>
      <c r="VCF63" s="279"/>
      <c r="VCG63" s="279"/>
      <c r="VCH63" s="279"/>
      <c r="VCI63" s="279"/>
      <c r="VCJ63" s="279"/>
      <c r="VCK63" s="279"/>
      <c r="VCL63" s="279"/>
      <c r="VCM63" s="279"/>
      <c r="VCN63" s="279"/>
      <c r="VCO63" s="279"/>
      <c r="VCP63" s="279"/>
      <c r="VCQ63" s="279"/>
      <c r="VCR63" s="279"/>
      <c r="VCS63" s="279"/>
      <c r="VCT63" s="279"/>
      <c r="VCU63" s="279"/>
      <c r="VCV63" s="279"/>
      <c r="VCW63" s="279"/>
      <c r="VCX63" s="279"/>
      <c r="VCY63" s="279"/>
      <c r="VCZ63" s="279"/>
      <c r="VDA63" s="279"/>
      <c r="VDB63" s="279"/>
      <c r="VDC63" s="279"/>
      <c r="VDD63" s="279"/>
      <c r="VDE63" s="279"/>
      <c r="VDF63" s="279"/>
      <c r="VDG63" s="279"/>
      <c r="VDH63" s="279"/>
      <c r="VDI63" s="279"/>
      <c r="VDJ63" s="279"/>
      <c r="VDK63" s="279"/>
      <c r="VDL63" s="279"/>
      <c r="VDM63" s="279"/>
      <c r="VDN63" s="279"/>
      <c r="VDO63" s="279"/>
      <c r="VDP63" s="279"/>
      <c r="VDQ63" s="279"/>
      <c r="VDR63" s="279"/>
      <c r="VDS63" s="279"/>
      <c r="VDT63" s="279"/>
      <c r="VDU63" s="279"/>
      <c r="VDV63" s="279"/>
      <c r="VDW63" s="279"/>
      <c r="VDX63" s="279"/>
      <c r="VDY63" s="279"/>
      <c r="VDZ63" s="279"/>
      <c r="VEA63" s="279"/>
      <c r="VEB63" s="279"/>
      <c r="VEC63" s="279"/>
      <c r="VED63" s="279"/>
      <c r="VEE63" s="279"/>
      <c r="VEF63" s="279"/>
      <c r="VEG63" s="279"/>
      <c r="VEH63" s="279"/>
      <c r="VEI63" s="279"/>
      <c r="VEJ63" s="279"/>
      <c r="VEK63" s="279"/>
      <c r="VEL63" s="279"/>
      <c r="VEM63" s="279"/>
      <c r="VEN63" s="279"/>
      <c r="VEO63" s="279"/>
      <c r="VEP63" s="279"/>
      <c r="VEQ63" s="279"/>
      <c r="VER63" s="279"/>
      <c r="VES63" s="279"/>
      <c r="VET63" s="279"/>
      <c r="VEU63" s="279"/>
      <c r="VEV63" s="279"/>
      <c r="VEW63" s="279"/>
      <c r="VEX63" s="279"/>
      <c r="VEY63" s="279"/>
      <c r="VEZ63" s="279"/>
      <c r="VFA63" s="279"/>
      <c r="VFB63" s="279"/>
      <c r="VFC63" s="279"/>
      <c r="VFD63" s="279"/>
      <c r="VFE63" s="279"/>
      <c r="VFF63" s="279"/>
      <c r="VFG63" s="279"/>
      <c r="VFH63" s="279"/>
      <c r="VFI63" s="279"/>
      <c r="VFJ63" s="279"/>
      <c r="VFK63" s="279"/>
      <c r="VFL63" s="279"/>
      <c r="VFM63" s="279"/>
      <c r="VFN63" s="279"/>
      <c r="VFO63" s="279"/>
      <c r="VFP63" s="279"/>
      <c r="VFQ63" s="279"/>
      <c r="VFR63" s="279"/>
      <c r="VFS63" s="279"/>
      <c r="VFT63" s="279"/>
      <c r="VFU63" s="279"/>
      <c r="VFV63" s="279"/>
      <c r="VFW63" s="279"/>
      <c r="VFX63" s="279"/>
      <c r="VFY63" s="279"/>
      <c r="VFZ63" s="279"/>
      <c r="VGA63" s="279"/>
      <c r="VGB63" s="279"/>
      <c r="VGC63" s="279"/>
      <c r="VGD63" s="279"/>
      <c r="VGE63" s="279"/>
      <c r="VGF63" s="279"/>
      <c r="VGG63" s="279"/>
      <c r="VGH63" s="279"/>
      <c r="VGI63" s="279"/>
      <c r="VGJ63" s="279"/>
      <c r="VGK63" s="279"/>
      <c r="VGL63" s="279"/>
      <c r="VGM63" s="279"/>
      <c r="VGN63" s="279"/>
      <c r="VGO63" s="279"/>
      <c r="VGP63" s="279"/>
      <c r="VGQ63" s="279"/>
      <c r="VGR63" s="279"/>
      <c r="VGS63" s="279"/>
      <c r="VGT63" s="279"/>
      <c r="VGU63" s="279"/>
      <c r="VGV63" s="279"/>
      <c r="VGW63" s="279"/>
      <c r="VGX63" s="279"/>
      <c r="VGY63" s="279"/>
      <c r="VGZ63" s="279"/>
      <c r="VHA63" s="279"/>
      <c r="VHB63" s="279"/>
      <c r="VHC63" s="279"/>
      <c r="VHD63" s="279"/>
      <c r="VHE63" s="279"/>
      <c r="VHF63" s="279"/>
      <c r="VHG63" s="279"/>
      <c r="VHH63" s="279"/>
      <c r="VHI63" s="279"/>
      <c r="VHJ63" s="279"/>
      <c r="VHK63" s="279"/>
      <c r="VHL63" s="279"/>
      <c r="VHM63" s="279"/>
      <c r="VHN63" s="279"/>
      <c r="VHO63" s="279"/>
      <c r="VHP63" s="279"/>
      <c r="VHQ63" s="279"/>
      <c r="VHR63" s="279"/>
      <c r="VHS63" s="279"/>
      <c r="VHT63" s="279"/>
      <c r="VHU63" s="279"/>
      <c r="VHV63" s="279"/>
      <c r="VHW63" s="279"/>
      <c r="VHX63" s="279"/>
      <c r="VHY63" s="279"/>
      <c r="VHZ63" s="279"/>
      <c r="VIA63" s="279"/>
      <c r="VIB63" s="279"/>
      <c r="VIC63" s="279"/>
      <c r="VID63" s="279"/>
      <c r="VIE63" s="279"/>
      <c r="VIF63" s="279"/>
      <c r="VIG63" s="279"/>
      <c r="VIH63" s="279"/>
      <c r="VII63" s="279"/>
      <c r="VIJ63" s="279"/>
      <c r="VIK63" s="279"/>
      <c r="VIL63" s="279"/>
      <c r="VIM63" s="279"/>
      <c r="VIN63" s="279"/>
      <c r="VIO63" s="279"/>
      <c r="VIP63" s="279"/>
      <c r="VIQ63" s="279"/>
      <c r="VIR63" s="279"/>
      <c r="VIS63" s="279"/>
      <c r="VIT63" s="279"/>
      <c r="VIU63" s="279"/>
      <c r="VIV63" s="279"/>
      <c r="VIW63" s="279"/>
      <c r="VIX63" s="279"/>
      <c r="VIY63" s="279"/>
      <c r="VIZ63" s="279"/>
      <c r="VJA63" s="279"/>
      <c r="VJB63" s="279"/>
      <c r="VJC63" s="279"/>
      <c r="VJD63" s="279"/>
      <c r="VJE63" s="279"/>
      <c r="VJF63" s="279"/>
      <c r="VJG63" s="279"/>
      <c r="VJH63" s="279"/>
      <c r="VJI63" s="279"/>
      <c r="VJJ63" s="279"/>
      <c r="VJK63" s="279"/>
      <c r="VJL63" s="279"/>
      <c r="VJM63" s="279"/>
      <c r="VJN63" s="279"/>
      <c r="VJO63" s="279"/>
      <c r="VJP63" s="279"/>
      <c r="VJQ63" s="279"/>
      <c r="VJR63" s="279"/>
      <c r="VJS63" s="279"/>
      <c r="VJT63" s="279"/>
      <c r="VJU63" s="279"/>
      <c r="VJV63" s="279"/>
      <c r="VJW63" s="279"/>
      <c r="VJX63" s="279"/>
      <c r="VJY63" s="279"/>
      <c r="VJZ63" s="279"/>
      <c r="VKA63" s="279"/>
      <c r="VKB63" s="279"/>
      <c r="VKC63" s="279"/>
      <c r="VKD63" s="279"/>
      <c r="VKE63" s="279"/>
      <c r="VKF63" s="279"/>
      <c r="VKG63" s="279"/>
      <c r="VKH63" s="279"/>
      <c r="VKI63" s="279"/>
      <c r="VKJ63" s="279"/>
      <c r="VKK63" s="279"/>
      <c r="VKL63" s="279"/>
      <c r="VKM63" s="279"/>
      <c r="VKN63" s="279"/>
      <c r="VKO63" s="279"/>
      <c r="VKP63" s="279"/>
      <c r="VKQ63" s="279"/>
      <c r="VKR63" s="279"/>
      <c r="VKS63" s="279"/>
      <c r="VKT63" s="279"/>
      <c r="VKU63" s="279"/>
      <c r="VKV63" s="279"/>
      <c r="VKW63" s="279"/>
      <c r="VKX63" s="279"/>
      <c r="VKY63" s="279"/>
      <c r="VKZ63" s="279"/>
      <c r="VLA63" s="279"/>
      <c r="VLB63" s="279"/>
      <c r="VLC63" s="279"/>
      <c r="VLD63" s="279"/>
      <c r="VLE63" s="279"/>
      <c r="VLF63" s="279"/>
      <c r="VLG63" s="279"/>
      <c r="VLH63" s="279"/>
      <c r="VLI63" s="279"/>
      <c r="VLJ63" s="279"/>
      <c r="VLK63" s="279"/>
      <c r="VLL63" s="279"/>
      <c r="VLM63" s="279"/>
      <c r="VLN63" s="279"/>
      <c r="VLO63" s="279"/>
      <c r="VLP63" s="279"/>
      <c r="VLQ63" s="279"/>
      <c r="VLR63" s="279"/>
      <c r="VLS63" s="279"/>
      <c r="VLT63" s="279"/>
      <c r="VLU63" s="279"/>
      <c r="VLV63" s="279"/>
      <c r="VLW63" s="279"/>
      <c r="VLX63" s="279"/>
      <c r="VLY63" s="279"/>
      <c r="VLZ63" s="279"/>
      <c r="VMA63" s="279"/>
      <c r="VMB63" s="279"/>
      <c r="VMC63" s="279"/>
      <c r="VMD63" s="279"/>
      <c r="VME63" s="279"/>
      <c r="VMF63" s="279"/>
      <c r="VMG63" s="279"/>
      <c r="VMH63" s="279"/>
      <c r="VMI63" s="279"/>
      <c r="VMJ63" s="279"/>
      <c r="VMK63" s="279"/>
      <c r="VML63" s="279"/>
      <c r="VMM63" s="279"/>
      <c r="VMN63" s="279"/>
      <c r="VMO63" s="279"/>
      <c r="VMP63" s="279"/>
      <c r="VMQ63" s="279"/>
      <c r="VMR63" s="279"/>
      <c r="VMS63" s="279"/>
      <c r="VMT63" s="279"/>
      <c r="VMU63" s="279"/>
      <c r="VMV63" s="279"/>
      <c r="VMW63" s="279"/>
      <c r="VMX63" s="279"/>
      <c r="VMY63" s="279"/>
      <c r="VMZ63" s="279"/>
      <c r="VNA63" s="279"/>
      <c r="VNB63" s="279"/>
      <c r="VNC63" s="279"/>
      <c r="VND63" s="279"/>
      <c r="VNE63" s="279"/>
      <c r="VNF63" s="279"/>
      <c r="VNG63" s="279"/>
      <c r="VNH63" s="279"/>
      <c r="VNI63" s="279"/>
      <c r="VNJ63" s="279"/>
      <c r="VNK63" s="279"/>
      <c r="VNL63" s="279"/>
      <c r="VNM63" s="279"/>
      <c r="VNN63" s="279"/>
      <c r="VNO63" s="279"/>
      <c r="VNP63" s="279"/>
      <c r="VNQ63" s="279"/>
      <c r="VNR63" s="279"/>
      <c r="VNS63" s="279"/>
      <c r="VNT63" s="279"/>
      <c r="VNU63" s="279"/>
      <c r="VNV63" s="279"/>
      <c r="VNW63" s="279"/>
      <c r="VNX63" s="279"/>
      <c r="VNY63" s="279"/>
      <c r="VNZ63" s="279"/>
      <c r="VOA63" s="279"/>
      <c r="VOB63" s="279"/>
      <c r="VOC63" s="279"/>
      <c r="VOD63" s="279"/>
      <c r="VOE63" s="279"/>
      <c r="VOF63" s="279"/>
      <c r="VOG63" s="279"/>
      <c r="VOH63" s="279"/>
      <c r="VOI63" s="279"/>
      <c r="VOJ63" s="279"/>
      <c r="VOK63" s="279"/>
      <c r="VOL63" s="279"/>
      <c r="VOM63" s="279"/>
      <c r="VON63" s="279"/>
      <c r="VOO63" s="279"/>
      <c r="VOP63" s="279"/>
      <c r="VOQ63" s="279"/>
      <c r="VOR63" s="279"/>
      <c r="VOS63" s="279"/>
      <c r="VOT63" s="279"/>
      <c r="VOU63" s="279"/>
      <c r="VOV63" s="279"/>
      <c r="VOW63" s="279"/>
      <c r="VOX63" s="279"/>
      <c r="VOY63" s="279"/>
      <c r="VOZ63" s="279"/>
      <c r="VPA63" s="279"/>
      <c r="VPB63" s="279"/>
      <c r="VPC63" s="279"/>
      <c r="VPD63" s="279"/>
      <c r="VPE63" s="279"/>
      <c r="VPF63" s="279"/>
      <c r="VPG63" s="279"/>
      <c r="VPH63" s="279"/>
      <c r="VPI63" s="279"/>
      <c r="VPJ63" s="279"/>
      <c r="VPK63" s="279"/>
      <c r="VPL63" s="279"/>
      <c r="VPM63" s="279"/>
      <c r="VPN63" s="279"/>
      <c r="VPO63" s="279"/>
      <c r="VPP63" s="279"/>
      <c r="VPQ63" s="279"/>
      <c r="VPR63" s="279"/>
      <c r="VPS63" s="279"/>
      <c r="VPT63" s="279"/>
      <c r="VPU63" s="279"/>
      <c r="VPV63" s="279"/>
      <c r="VPW63" s="279"/>
      <c r="VPX63" s="279"/>
      <c r="VPY63" s="279"/>
      <c r="VPZ63" s="279"/>
      <c r="VQA63" s="279"/>
      <c r="VQB63" s="279"/>
      <c r="VQC63" s="279"/>
      <c r="VQD63" s="279"/>
      <c r="VQE63" s="279"/>
      <c r="VQF63" s="279"/>
      <c r="VQG63" s="279"/>
      <c r="VQH63" s="279"/>
      <c r="VQI63" s="279"/>
      <c r="VQJ63" s="279"/>
      <c r="VQK63" s="279"/>
      <c r="VQL63" s="279"/>
      <c r="VQM63" s="279"/>
      <c r="VQN63" s="279"/>
      <c r="VQO63" s="279"/>
      <c r="VQP63" s="279"/>
      <c r="VQQ63" s="279"/>
      <c r="VQR63" s="279"/>
      <c r="VQS63" s="279"/>
      <c r="VQT63" s="279"/>
      <c r="VQU63" s="279"/>
      <c r="VQV63" s="279"/>
      <c r="VQW63" s="279"/>
      <c r="VQX63" s="279"/>
      <c r="VQY63" s="279"/>
      <c r="VQZ63" s="279"/>
      <c r="VRA63" s="279"/>
      <c r="VRB63" s="279"/>
      <c r="VRC63" s="279"/>
      <c r="VRD63" s="279"/>
      <c r="VRE63" s="279"/>
      <c r="VRF63" s="279"/>
      <c r="VRG63" s="279"/>
      <c r="VRH63" s="279"/>
      <c r="VRI63" s="279"/>
      <c r="VRJ63" s="279"/>
      <c r="VRK63" s="279"/>
      <c r="VRL63" s="279"/>
      <c r="VRM63" s="279"/>
      <c r="VRN63" s="279"/>
      <c r="VRO63" s="279"/>
      <c r="VRP63" s="279"/>
      <c r="VRQ63" s="279"/>
      <c r="VRR63" s="279"/>
      <c r="VRS63" s="279"/>
      <c r="VRT63" s="279"/>
      <c r="VRU63" s="279"/>
      <c r="VRV63" s="279"/>
      <c r="VRW63" s="279"/>
      <c r="VRX63" s="279"/>
      <c r="VRY63" s="279"/>
      <c r="VRZ63" s="279"/>
      <c r="VSA63" s="279"/>
      <c r="VSB63" s="279"/>
      <c r="VSC63" s="279"/>
      <c r="VSD63" s="279"/>
      <c r="VSE63" s="279"/>
      <c r="VSF63" s="279"/>
      <c r="VSG63" s="279"/>
      <c r="VSH63" s="279"/>
      <c r="VSI63" s="279"/>
      <c r="VSJ63" s="279"/>
      <c r="VSK63" s="279"/>
      <c r="VSL63" s="279"/>
      <c r="VSM63" s="279"/>
      <c r="VSN63" s="279"/>
      <c r="VSO63" s="279"/>
      <c r="VSP63" s="279"/>
      <c r="VSQ63" s="279"/>
      <c r="VSR63" s="279"/>
      <c r="VSS63" s="279"/>
      <c r="VST63" s="279"/>
      <c r="VSU63" s="279"/>
      <c r="VSV63" s="279"/>
      <c r="VSW63" s="279"/>
      <c r="VSX63" s="279"/>
      <c r="VSY63" s="279"/>
      <c r="VSZ63" s="279"/>
      <c r="VTA63" s="279"/>
      <c r="VTB63" s="279"/>
      <c r="VTC63" s="279"/>
      <c r="VTD63" s="279"/>
      <c r="VTE63" s="279"/>
      <c r="VTF63" s="279"/>
      <c r="VTG63" s="279"/>
      <c r="VTH63" s="279"/>
      <c r="VTI63" s="279"/>
      <c r="VTJ63" s="279"/>
      <c r="VTK63" s="279"/>
      <c r="VTL63" s="279"/>
      <c r="VTM63" s="279"/>
      <c r="VTN63" s="279"/>
      <c r="VTO63" s="279"/>
      <c r="VTP63" s="279"/>
      <c r="VTQ63" s="279"/>
      <c r="VTR63" s="279"/>
      <c r="VTS63" s="279"/>
      <c r="VTT63" s="279"/>
      <c r="VTU63" s="279"/>
      <c r="VTV63" s="279"/>
      <c r="VTW63" s="279"/>
      <c r="VTX63" s="279"/>
      <c r="VTY63" s="279"/>
      <c r="VTZ63" s="279"/>
      <c r="VUA63" s="279"/>
      <c r="VUB63" s="279"/>
      <c r="VUC63" s="279"/>
      <c r="VUD63" s="279"/>
      <c r="VUE63" s="279"/>
      <c r="VUF63" s="279"/>
      <c r="VUG63" s="279"/>
      <c r="VUH63" s="279"/>
      <c r="VUI63" s="279"/>
      <c r="VUJ63" s="279"/>
      <c r="VUK63" s="279"/>
      <c r="VUL63" s="279"/>
      <c r="VUM63" s="279"/>
      <c r="VUN63" s="279"/>
      <c r="VUO63" s="279"/>
      <c r="VUP63" s="279"/>
      <c r="VUQ63" s="279"/>
      <c r="VUR63" s="279"/>
      <c r="VUS63" s="279"/>
      <c r="VUT63" s="279"/>
      <c r="VUU63" s="279"/>
      <c r="VUV63" s="279"/>
      <c r="VUW63" s="279"/>
      <c r="VUX63" s="279"/>
      <c r="VUY63" s="279"/>
      <c r="VUZ63" s="279"/>
      <c r="VVA63" s="279"/>
      <c r="VVB63" s="279"/>
      <c r="VVC63" s="279"/>
      <c r="VVD63" s="279"/>
      <c r="VVE63" s="279"/>
      <c r="VVF63" s="279"/>
      <c r="VVG63" s="279"/>
      <c r="VVH63" s="279"/>
      <c r="VVI63" s="279"/>
      <c r="VVJ63" s="279"/>
      <c r="VVK63" s="279"/>
      <c r="VVL63" s="279"/>
      <c r="VVM63" s="279"/>
      <c r="VVN63" s="279"/>
      <c r="VVO63" s="279"/>
      <c r="VVP63" s="279"/>
      <c r="VVQ63" s="279"/>
      <c r="VVR63" s="279"/>
      <c r="VVS63" s="279"/>
      <c r="VVT63" s="279"/>
      <c r="VVU63" s="279"/>
      <c r="VVV63" s="279"/>
      <c r="VVW63" s="279"/>
      <c r="VVX63" s="279"/>
      <c r="VVY63" s="279"/>
      <c r="VVZ63" s="279"/>
      <c r="VWA63" s="279"/>
      <c r="VWB63" s="279"/>
      <c r="VWC63" s="279"/>
      <c r="VWD63" s="279"/>
      <c r="VWE63" s="279"/>
      <c r="VWF63" s="279"/>
      <c r="VWG63" s="279"/>
      <c r="VWH63" s="279"/>
      <c r="VWI63" s="279"/>
      <c r="VWJ63" s="279"/>
      <c r="VWK63" s="279"/>
      <c r="VWL63" s="279"/>
      <c r="VWM63" s="279"/>
      <c r="VWN63" s="279"/>
      <c r="VWO63" s="279"/>
      <c r="VWP63" s="279"/>
      <c r="VWQ63" s="279"/>
      <c r="VWR63" s="279"/>
      <c r="VWS63" s="279"/>
      <c r="VWT63" s="279"/>
      <c r="VWU63" s="279"/>
      <c r="VWV63" s="279"/>
      <c r="VWW63" s="279"/>
      <c r="VWX63" s="279"/>
      <c r="VWY63" s="279"/>
      <c r="VWZ63" s="279"/>
      <c r="VXA63" s="279"/>
      <c r="VXB63" s="279"/>
      <c r="VXC63" s="279"/>
      <c r="VXD63" s="279"/>
      <c r="VXE63" s="279"/>
      <c r="VXF63" s="279"/>
      <c r="VXG63" s="279"/>
      <c r="VXH63" s="279"/>
      <c r="VXI63" s="279"/>
      <c r="VXJ63" s="279"/>
      <c r="VXK63" s="279"/>
      <c r="VXL63" s="279"/>
      <c r="VXM63" s="279"/>
      <c r="VXN63" s="279"/>
      <c r="VXO63" s="279"/>
      <c r="VXP63" s="279"/>
      <c r="VXQ63" s="279"/>
      <c r="VXR63" s="279"/>
      <c r="VXS63" s="279"/>
      <c r="VXT63" s="279"/>
      <c r="VXU63" s="279"/>
      <c r="VXV63" s="279"/>
      <c r="VXW63" s="279"/>
      <c r="VXX63" s="279"/>
      <c r="VXY63" s="279"/>
      <c r="VXZ63" s="279"/>
      <c r="VYA63" s="279"/>
      <c r="VYB63" s="279"/>
      <c r="VYC63" s="279"/>
      <c r="VYD63" s="279"/>
      <c r="VYE63" s="279"/>
      <c r="VYF63" s="279"/>
      <c r="VYG63" s="279"/>
      <c r="VYH63" s="279"/>
      <c r="VYI63" s="279"/>
      <c r="VYJ63" s="279"/>
      <c r="VYK63" s="279"/>
      <c r="VYL63" s="279"/>
      <c r="VYM63" s="279"/>
      <c r="VYN63" s="279"/>
      <c r="VYO63" s="279"/>
      <c r="VYP63" s="279"/>
      <c r="VYQ63" s="279"/>
      <c r="VYR63" s="279"/>
      <c r="VYS63" s="279"/>
      <c r="VYT63" s="279"/>
      <c r="VYU63" s="279"/>
      <c r="VYV63" s="279"/>
      <c r="VYW63" s="279"/>
      <c r="VYX63" s="279"/>
      <c r="VYY63" s="279"/>
      <c r="VYZ63" s="279"/>
      <c r="VZA63" s="279"/>
      <c r="VZB63" s="279"/>
      <c r="VZC63" s="279"/>
      <c r="VZD63" s="279"/>
      <c r="VZE63" s="279"/>
      <c r="VZF63" s="279"/>
      <c r="VZG63" s="279"/>
      <c r="VZH63" s="279"/>
      <c r="VZI63" s="279"/>
      <c r="VZJ63" s="279"/>
      <c r="VZK63" s="279"/>
      <c r="VZL63" s="279"/>
      <c r="VZM63" s="279"/>
      <c r="VZN63" s="279"/>
      <c r="VZO63" s="279"/>
      <c r="VZP63" s="279"/>
      <c r="VZQ63" s="279"/>
      <c r="VZR63" s="279"/>
      <c r="VZS63" s="279"/>
      <c r="VZT63" s="279"/>
      <c r="VZU63" s="279"/>
      <c r="VZV63" s="279"/>
      <c r="VZW63" s="279"/>
      <c r="VZX63" s="279"/>
      <c r="VZY63" s="279"/>
      <c r="VZZ63" s="279"/>
      <c r="WAA63" s="279"/>
      <c r="WAB63" s="279"/>
      <c r="WAC63" s="279"/>
      <c r="WAD63" s="279"/>
      <c r="WAE63" s="279"/>
      <c r="WAF63" s="279"/>
      <c r="WAG63" s="279"/>
      <c r="WAH63" s="279"/>
      <c r="WAI63" s="279"/>
      <c r="WAJ63" s="279"/>
      <c r="WAK63" s="279"/>
      <c r="WAL63" s="279"/>
      <c r="WAM63" s="279"/>
      <c r="WAN63" s="279"/>
      <c r="WAO63" s="279"/>
      <c r="WAP63" s="279"/>
      <c r="WAQ63" s="279"/>
      <c r="WAR63" s="279"/>
      <c r="WAS63" s="279"/>
      <c r="WAT63" s="279"/>
      <c r="WAU63" s="279"/>
      <c r="WAV63" s="279"/>
      <c r="WAW63" s="279"/>
      <c r="WAX63" s="279"/>
      <c r="WAY63" s="279"/>
      <c r="WAZ63" s="279"/>
      <c r="WBA63" s="279"/>
      <c r="WBB63" s="279"/>
      <c r="WBC63" s="279"/>
      <c r="WBD63" s="279"/>
      <c r="WBE63" s="279"/>
      <c r="WBF63" s="279"/>
      <c r="WBG63" s="279"/>
      <c r="WBH63" s="279"/>
      <c r="WBI63" s="279"/>
      <c r="WBJ63" s="279"/>
      <c r="WBK63" s="279"/>
      <c r="WBL63" s="279"/>
      <c r="WBM63" s="279"/>
      <c r="WBN63" s="279"/>
      <c r="WBO63" s="279"/>
      <c r="WBP63" s="279"/>
      <c r="WBQ63" s="279"/>
      <c r="WBR63" s="279"/>
      <c r="WBS63" s="279"/>
      <c r="WBT63" s="279"/>
      <c r="WBU63" s="279"/>
      <c r="WBV63" s="279"/>
      <c r="WBW63" s="279"/>
      <c r="WBX63" s="279"/>
      <c r="WBY63" s="279"/>
      <c r="WBZ63" s="279"/>
      <c r="WCA63" s="279"/>
      <c r="WCB63" s="279"/>
      <c r="WCC63" s="279"/>
      <c r="WCD63" s="279"/>
      <c r="WCE63" s="279"/>
      <c r="WCF63" s="279"/>
      <c r="WCG63" s="279"/>
      <c r="WCH63" s="279"/>
      <c r="WCI63" s="279"/>
      <c r="WCJ63" s="279"/>
      <c r="WCK63" s="279"/>
      <c r="WCL63" s="279"/>
      <c r="WCM63" s="279"/>
      <c r="WCN63" s="279"/>
      <c r="WCO63" s="279"/>
      <c r="WCP63" s="279"/>
      <c r="WCQ63" s="279"/>
      <c r="WCR63" s="279"/>
      <c r="WCS63" s="279"/>
      <c r="WCT63" s="279"/>
      <c r="WCU63" s="279"/>
      <c r="WCV63" s="279"/>
      <c r="WCW63" s="279"/>
      <c r="WCX63" s="279"/>
      <c r="WCY63" s="279"/>
      <c r="WCZ63" s="279"/>
      <c r="WDA63" s="279"/>
      <c r="WDB63" s="279"/>
      <c r="WDC63" s="279"/>
      <c r="WDD63" s="279"/>
      <c r="WDE63" s="279"/>
      <c r="WDF63" s="279"/>
      <c r="WDG63" s="279"/>
      <c r="WDH63" s="279"/>
      <c r="WDI63" s="279"/>
      <c r="WDJ63" s="279"/>
      <c r="WDK63" s="279"/>
      <c r="WDL63" s="279"/>
      <c r="WDM63" s="279"/>
      <c r="WDN63" s="279"/>
      <c r="WDO63" s="279"/>
      <c r="WDP63" s="279"/>
      <c r="WDQ63" s="279"/>
      <c r="WDR63" s="279"/>
      <c r="WDS63" s="279"/>
      <c r="WDT63" s="279"/>
      <c r="WDU63" s="279"/>
      <c r="WDV63" s="279"/>
      <c r="WDW63" s="279"/>
      <c r="WDX63" s="279"/>
      <c r="WDY63" s="279"/>
      <c r="WDZ63" s="279"/>
      <c r="WEA63" s="279"/>
      <c r="WEB63" s="279"/>
      <c r="WEC63" s="279"/>
      <c r="WED63" s="279"/>
      <c r="WEE63" s="279"/>
      <c r="WEF63" s="279"/>
      <c r="WEG63" s="279"/>
      <c r="WEH63" s="279"/>
      <c r="WEI63" s="279"/>
      <c r="WEJ63" s="279"/>
      <c r="WEK63" s="279"/>
      <c r="WEL63" s="279"/>
      <c r="WEM63" s="279"/>
      <c r="WEN63" s="279"/>
      <c r="WEO63" s="279"/>
      <c r="WEP63" s="279"/>
      <c r="WEQ63" s="279"/>
      <c r="WER63" s="279"/>
      <c r="WES63" s="279"/>
      <c r="WET63" s="279"/>
      <c r="WEU63" s="279"/>
      <c r="WEV63" s="279"/>
      <c r="WEW63" s="279"/>
      <c r="WEX63" s="279"/>
      <c r="WEY63" s="279"/>
      <c r="WEZ63" s="279"/>
      <c r="WFA63" s="279"/>
      <c r="WFB63" s="279"/>
      <c r="WFC63" s="279"/>
      <c r="WFD63" s="279"/>
      <c r="WFE63" s="279"/>
      <c r="WFF63" s="279"/>
      <c r="WFG63" s="279"/>
      <c r="WFH63" s="279"/>
      <c r="WFI63" s="279"/>
      <c r="WFJ63" s="279"/>
      <c r="WFK63" s="279"/>
      <c r="WFL63" s="279"/>
      <c r="WFM63" s="279"/>
      <c r="WFN63" s="279"/>
      <c r="WFO63" s="279"/>
      <c r="WFP63" s="279"/>
      <c r="WFQ63" s="279"/>
      <c r="WFR63" s="279"/>
      <c r="WFS63" s="279"/>
      <c r="WFT63" s="279"/>
      <c r="WFU63" s="279"/>
      <c r="WFV63" s="279"/>
      <c r="WFW63" s="279"/>
      <c r="WFX63" s="279"/>
      <c r="WFY63" s="279"/>
      <c r="WFZ63" s="279"/>
      <c r="WGA63" s="279"/>
      <c r="WGB63" s="279"/>
      <c r="WGC63" s="279"/>
      <c r="WGD63" s="279"/>
      <c r="WGE63" s="279"/>
      <c r="WGF63" s="279"/>
      <c r="WGG63" s="279"/>
      <c r="WGH63" s="279"/>
      <c r="WGI63" s="279"/>
      <c r="WGJ63" s="279"/>
      <c r="WGK63" s="279"/>
      <c r="WGL63" s="279"/>
      <c r="WGM63" s="279"/>
      <c r="WGN63" s="279"/>
      <c r="WGO63" s="279"/>
      <c r="WGP63" s="279"/>
      <c r="WGQ63" s="279"/>
      <c r="WGR63" s="279"/>
      <c r="WGS63" s="279"/>
      <c r="WGT63" s="279"/>
      <c r="WGU63" s="279"/>
      <c r="WGV63" s="279"/>
      <c r="WGW63" s="279"/>
      <c r="WGX63" s="279"/>
      <c r="WGY63" s="279"/>
      <c r="WGZ63" s="279"/>
      <c r="WHA63" s="279"/>
      <c r="WHB63" s="279"/>
      <c r="WHC63" s="279"/>
      <c r="WHD63" s="279"/>
      <c r="WHE63" s="279"/>
      <c r="WHF63" s="279"/>
      <c r="WHG63" s="279"/>
      <c r="WHH63" s="279"/>
      <c r="WHI63" s="279"/>
      <c r="WHJ63" s="279"/>
      <c r="WHK63" s="279"/>
      <c r="WHL63" s="279"/>
      <c r="WHM63" s="279"/>
      <c r="WHN63" s="279"/>
      <c r="WHO63" s="279"/>
      <c r="WHP63" s="279"/>
      <c r="WHQ63" s="279"/>
      <c r="WHR63" s="279"/>
      <c r="WHS63" s="279"/>
      <c r="WHT63" s="279"/>
      <c r="WHU63" s="279"/>
      <c r="WHV63" s="279"/>
      <c r="WHW63" s="279"/>
      <c r="WHX63" s="279"/>
      <c r="WHY63" s="279"/>
      <c r="WHZ63" s="279"/>
      <c r="WIA63" s="279"/>
      <c r="WIB63" s="279"/>
      <c r="WIC63" s="279"/>
      <c r="WID63" s="279"/>
      <c r="WIE63" s="279"/>
      <c r="WIF63" s="279"/>
      <c r="WIG63" s="279"/>
      <c r="WIH63" s="279"/>
      <c r="WII63" s="279"/>
      <c r="WIJ63" s="279"/>
      <c r="WIK63" s="279"/>
      <c r="WIL63" s="279"/>
      <c r="WIM63" s="279"/>
      <c r="WIN63" s="279"/>
      <c r="WIO63" s="279"/>
      <c r="WIP63" s="279"/>
      <c r="WIQ63" s="279"/>
      <c r="WIR63" s="279"/>
      <c r="WIS63" s="279"/>
      <c r="WIT63" s="279"/>
      <c r="WIU63" s="279"/>
      <c r="WIV63" s="279"/>
      <c r="WIW63" s="279"/>
      <c r="WIX63" s="279"/>
      <c r="WIY63" s="279"/>
      <c r="WIZ63" s="279"/>
      <c r="WJA63" s="279"/>
      <c r="WJB63" s="279"/>
      <c r="WJC63" s="279"/>
      <c r="WJD63" s="279"/>
      <c r="WJE63" s="279"/>
      <c r="WJF63" s="279"/>
      <c r="WJG63" s="279"/>
      <c r="WJH63" s="279"/>
      <c r="WJI63" s="279"/>
      <c r="WJJ63" s="279"/>
      <c r="WJK63" s="279"/>
      <c r="WJL63" s="279"/>
      <c r="WJM63" s="279"/>
      <c r="WJN63" s="279"/>
      <c r="WJO63" s="279"/>
      <c r="WJP63" s="279"/>
      <c r="WJQ63" s="279"/>
      <c r="WJR63" s="279"/>
      <c r="WJS63" s="279"/>
      <c r="WJT63" s="279"/>
      <c r="WJU63" s="279"/>
      <c r="WJV63" s="279"/>
      <c r="WJW63" s="279"/>
      <c r="WJX63" s="279"/>
      <c r="WJY63" s="279"/>
      <c r="WJZ63" s="279"/>
      <c r="WKA63" s="279"/>
      <c r="WKB63" s="279"/>
      <c r="WKC63" s="279"/>
      <c r="WKD63" s="279"/>
      <c r="WKE63" s="279"/>
      <c r="WKF63" s="279"/>
      <c r="WKG63" s="279"/>
      <c r="WKH63" s="279"/>
      <c r="WKI63" s="279"/>
      <c r="WKJ63" s="279"/>
      <c r="WKK63" s="279"/>
      <c r="WKL63" s="279"/>
      <c r="WKM63" s="279"/>
      <c r="WKN63" s="279"/>
      <c r="WKO63" s="279"/>
      <c r="WKP63" s="279"/>
      <c r="WKQ63" s="279"/>
      <c r="WKR63" s="279"/>
      <c r="WKS63" s="279"/>
      <c r="WKT63" s="279"/>
      <c r="WKU63" s="279"/>
      <c r="WKV63" s="279"/>
      <c r="WKW63" s="279"/>
      <c r="WKX63" s="279"/>
      <c r="WKY63" s="279"/>
      <c r="WKZ63" s="279"/>
      <c r="WLA63" s="279"/>
      <c r="WLB63" s="279"/>
      <c r="WLC63" s="279"/>
      <c r="WLD63" s="279"/>
      <c r="WLE63" s="279"/>
      <c r="WLF63" s="279"/>
      <c r="WLG63" s="279"/>
      <c r="WLH63" s="279"/>
      <c r="WLI63" s="279"/>
      <c r="WLJ63" s="279"/>
      <c r="WLK63" s="279"/>
      <c r="WLL63" s="279"/>
      <c r="WLM63" s="279"/>
      <c r="WLN63" s="279"/>
      <c r="WLO63" s="279"/>
      <c r="WLP63" s="279"/>
      <c r="WLQ63" s="279"/>
      <c r="WLR63" s="279"/>
      <c r="WLS63" s="279"/>
      <c r="WLT63" s="279"/>
      <c r="WLU63" s="279"/>
      <c r="WLV63" s="279"/>
      <c r="WLW63" s="279"/>
      <c r="WLX63" s="279"/>
      <c r="WLY63" s="279"/>
      <c r="WLZ63" s="279"/>
      <c r="WMA63" s="279"/>
      <c r="WMB63" s="279"/>
      <c r="WMC63" s="279"/>
      <c r="WMD63" s="279"/>
      <c r="WME63" s="279"/>
      <c r="WMF63" s="279"/>
      <c r="WMG63" s="279"/>
      <c r="WMH63" s="279"/>
      <c r="WMI63" s="279"/>
      <c r="WMJ63" s="279"/>
      <c r="WMK63" s="279"/>
      <c r="WML63" s="279"/>
      <c r="WMM63" s="279"/>
      <c r="WMN63" s="279"/>
      <c r="WMO63" s="279"/>
      <c r="WMP63" s="279"/>
      <c r="WMQ63" s="279"/>
      <c r="WMR63" s="279"/>
      <c r="WMS63" s="279"/>
      <c r="WMT63" s="279"/>
      <c r="WMU63" s="279"/>
      <c r="WMV63" s="279"/>
      <c r="WMW63" s="279"/>
      <c r="WMX63" s="279"/>
      <c r="WMY63" s="279"/>
      <c r="WMZ63" s="279"/>
      <c r="WNA63" s="279"/>
      <c r="WNB63" s="279"/>
      <c r="WNC63" s="279"/>
      <c r="WND63" s="279"/>
      <c r="WNE63" s="279"/>
      <c r="WNF63" s="279"/>
      <c r="WNG63" s="279"/>
      <c r="WNH63" s="279"/>
      <c r="WNI63" s="279"/>
      <c r="WNJ63" s="279"/>
      <c r="WNK63" s="279"/>
      <c r="WNL63" s="279"/>
      <c r="WNM63" s="279"/>
      <c r="WNN63" s="279"/>
      <c r="WNO63" s="279"/>
      <c r="WNP63" s="279"/>
      <c r="WNQ63" s="279"/>
      <c r="WNR63" s="279"/>
      <c r="WNS63" s="279"/>
      <c r="WNT63" s="279"/>
      <c r="WNU63" s="279"/>
      <c r="WNV63" s="279"/>
      <c r="WNW63" s="279"/>
      <c r="WNX63" s="279"/>
      <c r="WNY63" s="279"/>
      <c r="WNZ63" s="279"/>
      <c r="WOA63" s="279"/>
      <c r="WOB63" s="279"/>
      <c r="WOC63" s="279"/>
      <c r="WOD63" s="279"/>
      <c r="WOE63" s="279"/>
      <c r="WOF63" s="279"/>
      <c r="WOG63" s="279"/>
      <c r="WOH63" s="279"/>
      <c r="WOI63" s="279"/>
      <c r="WOJ63" s="279"/>
      <c r="WOK63" s="279"/>
      <c r="WOL63" s="279"/>
      <c r="WOM63" s="279"/>
      <c r="WON63" s="279"/>
      <c r="WOO63" s="279"/>
      <c r="WOP63" s="279"/>
      <c r="WOQ63" s="279"/>
      <c r="WOR63" s="279"/>
      <c r="WOS63" s="279"/>
      <c r="WOT63" s="279"/>
      <c r="WOU63" s="279"/>
      <c r="WOV63" s="279"/>
      <c r="WOW63" s="279"/>
      <c r="WOX63" s="279"/>
      <c r="WOY63" s="279"/>
      <c r="WOZ63" s="279"/>
      <c r="WPA63" s="279"/>
      <c r="WPB63" s="279"/>
      <c r="WPC63" s="279"/>
      <c r="WPD63" s="279"/>
      <c r="WPE63" s="279"/>
      <c r="WPF63" s="279"/>
      <c r="WPG63" s="279"/>
      <c r="WPH63" s="279"/>
      <c r="WPI63" s="279"/>
      <c r="WPJ63" s="279"/>
      <c r="WPK63" s="279"/>
      <c r="WPL63" s="279"/>
      <c r="WPM63" s="279"/>
      <c r="WPN63" s="279"/>
      <c r="WPO63" s="279"/>
      <c r="WPP63" s="279"/>
      <c r="WPQ63" s="279"/>
      <c r="WPR63" s="279"/>
      <c r="WPS63" s="279"/>
      <c r="WPT63" s="279"/>
      <c r="WPU63" s="279"/>
      <c r="WPV63" s="279"/>
      <c r="WPW63" s="279"/>
      <c r="WPX63" s="279"/>
      <c r="WPY63" s="279"/>
      <c r="WPZ63" s="279"/>
      <c r="WQA63" s="279"/>
      <c r="WQB63" s="279"/>
      <c r="WQC63" s="279"/>
      <c r="WQD63" s="279"/>
      <c r="WQE63" s="279"/>
      <c r="WQF63" s="279"/>
      <c r="WQG63" s="279"/>
      <c r="WQH63" s="279"/>
      <c r="WQI63" s="279"/>
      <c r="WQJ63" s="279"/>
      <c r="WQK63" s="279"/>
      <c r="WQL63" s="279"/>
      <c r="WQM63" s="279"/>
      <c r="WQN63" s="279"/>
      <c r="WQO63" s="279"/>
      <c r="WQP63" s="279"/>
      <c r="WQQ63" s="279"/>
      <c r="WQR63" s="279"/>
      <c r="WQS63" s="279"/>
      <c r="WQT63" s="279"/>
      <c r="WQU63" s="279"/>
      <c r="WQV63" s="279"/>
      <c r="WQW63" s="279"/>
      <c r="WQX63" s="279"/>
      <c r="WQY63" s="279"/>
      <c r="WQZ63" s="279"/>
      <c r="WRA63" s="279"/>
      <c r="WRB63" s="279"/>
      <c r="WRC63" s="279"/>
      <c r="WRD63" s="279"/>
      <c r="WRE63" s="279"/>
      <c r="WRF63" s="279"/>
      <c r="WRG63" s="279"/>
      <c r="WRH63" s="279"/>
      <c r="WRI63" s="279"/>
      <c r="WRJ63" s="279"/>
      <c r="WRK63" s="279"/>
      <c r="WRL63" s="279"/>
      <c r="WRM63" s="279"/>
      <c r="WRN63" s="279"/>
      <c r="WRO63" s="279"/>
      <c r="WRP63" s="279"/>
      <c r="WRQ63" s="279"/>
      <c r="WRR63" s="279"/>
      <c r="WRS63" s="279"/>
      <c r="WRT63" s="279"/>
      <c r="WRU63" s="279"/>
      <c r="WRV63" s="279"/>
      <c r="WRW63" s="279"/>
      <c r="WRX63" s="279"/>
      <c r="WRY63" s="279"/>
      <c r="WRZ63" s="279"/>
      <c r="WSA63" s="279"/>
      <c r="WSB63" s="279"/>
      <c r="WSC63" s="279"/>
      <c r="WSD63" s="279"/>
      <c r="WSE63" s="279"/>
      <c r="WSF63" s="279"/>
      <c r="WSG63" s="279"/>
      <c r="WSH63" s="279"/>
      <c r="WSI63" s="279"/>
      <c r="WSJ63" s="279"/>
      <c r="WSK63" s="279"/>
      <c r="WSL63" s="279"/>
      <c r="WSM63" s="279"/>
      <c r="WSN63" s="279"/>
      <c r="WSO63" s="279"/>
      <c r="WSP63" s="279"/>
      <c r="WSQ63" s="279"/>
      <c r="WSR63" s="279"/>
      <c r="WSS63" s="279"/>
      <c r="WST63" s="279"/>
      <c r="WSU63" s="279"/>
      <c r="WSV63" s="279"/>
      <c r="WSW63" s="279"/>
      <c r="WSX63" s="279"/>
      <c r="WSY63" s="279"/>
      <c r="WSZ63" s="279"/>
      <c r="WTA63" s="279"/>
      <c r="WTB63" s="279"/>
      <c r="WTC63" s="279"/>
      <c r="WTD63" s="279"/>
      <c r="WTE63" s="279"/>
      <c r="WTF63" s="279"/>
      <c r="WTG63" s="279"/>
      <c r="WTH63" s="279"/>
      <c r="WTI63" s="279"/>
      <c r="WTJ63" s="279"/>
      <c r="WTK63" s="279"/>
      <c r="WTL63" s="279"/>
      <c r="WTM63" s="279"/>
      <c r="WTN63" s="279"/>
      <c r="WTO63" s="279"/>
      <c r="WTP63" s="279"/>
      <c r="WTQ63" s="279"/>
      <c r="WTR63" s="279"/>
      <c r="WTS63" s="279"/>
      <c r="WTT63" s="279"/>
      <c r="WTU63" s="279"/>
      <c r="WTV63" s="279"/>
      <c r="WTW63" s="279"/>
      <c r="WTX63" s="279"/>
      <c r="WTY63" s="279"/>
      <c r="WTZ63" s="279"/>
      <c r="WUA63" s="279"/>
      <c r="WUB63" s="279"/>
      <c r="WUC63" s="279"/>
      <c r="WUD63" s="279"/>
      <c r="WUE63" s="279"/>
      <c r="WUF63" s="279"/>
      <c r="WUG63" s="279"/>
      <c r="WUH63" s="279"/>
      <c r="WUI63" s="279"/>
      <c r="WUJ63" s="279"/>
      <c r="WUK63" s="279"/>
      <c r="WUL63" s="279"/>
      <c r="WUM63" s="279"/>
      <c r="WUN63" s="279"/>
      <c r="WUO63" s="279"/>
      <c r="WUP63" s="279"/>
      <c r="WUQ63" s="279"/>
      <c r="WUR63" s="279"/>
      <c r="WUS63" s="279"/>
      <c r="WUT63" s="279"/>
      <c r="WUU63" s="279"/>
      <c r="WUV63" s="279"/>
      <c r="WUW63" s="279"/>
      <c r="WUX63" s="279"/>
      <c r="WUY63" s="279"/>
      <c r="WUZ63" s="279"/>
      <c r="WVA63" s="279"/>
      <c r="WVB63" s="279"/>
      <c r="WVC63" s="279"/>
      <c r="WVD63" s="279"/>
      <c r="WVE63" s="279"/>
      <c r="WVF63" s="279"/>
      <c r="WVG63" s="279"/>
      <c r="WVH63" s="279"/>
      <c r="WVI63" s="279"/>
      <c r="WVJ63" s="279"/>
      <c r="WVK63" s="279"/>
      <c r="WVL63" s="279"/>
      <c r="WVM63" s="279"/>
      <c r="WVN63" s="279"/>
      <c r="WVO63" s="279"/>
      <c r="WVP63" s="279"/>
      <c r="WVQ63" s="279"/>
      <c r="WVR63" s="279"/>
      <c r="WVS63" s="279"/>
      <c r="WVT63" s="279"/>
      <c r="WVU63" s="279"/>
      <c r="WVV63" s="279"/>
      <c r="WVW63" s="279"/>
      <c r="WVX63" s="279"/>
      <c r="WVY63" s="279"/>
      <c r="WVZ63" s="279"/>
      <c r="WWA63" s="279"/>
      <c r="WWB63" s="279"/>
      <c r="WWC63" s="279"/>
      <c r="WWD63" s="279"/>
      <c r="WWE63" s="279"/>
      <c r="WWF63" s="279"/>
      <c r="WWG63" s="279"/>
      <c r="WWH63" s="279"/>
      <c r="WWI63" s="279"/>
      <c r="WWJ63" s="279"/>
      <c r="WWK63" s="279"/>
      <c r="WWL63" s="279"/>
      <c r="WWM63" s="279"/>
      <c r="WWN63" s="279"/>
      <c r="WWO63" s="279"/>
      <c r="WWP63" s="279"/>
      <c r="WWQ63" s="279"/>
      <c r="WWR63" s="279"/>
      <c r="WWS63" s="279"/>
      <c r="WWT63" s="279"/>
      <c r="WWU63" s="279"/>
      <c r="WWV63" s="279"/>
      <c r="WWW63" s="279"/>
      <c r="WWX63" s="279"/>
      <c r="WWY63" s="279"/>
      <c r="WWZ63" s="279"/>
      <c r="WXA63" s="279"/>
      <c r="WXB63" s="279"/>
      <c r="WXC63" s="279"/>
      <c r="WXD63" s="279"/>
      <c r="WXE63" s="279"/>
      <c r="WXF63" s="279"/>
      <c r="WXG63" s="279"/>
      <c r="WXH63" s="279"/>
      <c r="WXI63" s="279"/>
      <c r="WXJ63" s="279"/>
      <c r="WXK63" s="279"/>
      <c r="WXL63" s="279"/>
      <c r="WXM63" s="279"/>
      <c r="WXN63" s="279"/>
      <c r="WXO63" s="279"/>
      <c r="WXP63" s="279"/>
      <c r="WXQ63" s="279"/>
      <c r="WXR63" s="279"/>
      <c r="WXS63" s="279"/>
      <c r="WXT63" s="279"/>
      <c r="WXU63" s="279"/>
      <c r="WXV63" s="279"/>
      <c r="WXW63" s="279"/>
      <c r="WXX63" s="279"/>
      <c r="WXY63" s="279"/>
      <c r="WXZ63" s="279"/>
      <c r="WYA63" s="279"/>
      <c r="WYB63" s="279"/>
      <c r="WYC63" s="279"/>
      <c r="WYD63" s="279"/>
      <c r="WYE63" s="279"/>
      <c r="WYF63" s="279"/>
      <c r="WYG63" s="279"/>
      <c r="WYH63" s="279"/>
      <c r="WYI63" s="279"/>
      <c r="WYJ63" s="279"/>
      <c r="WYK63" s="279"/>
      <c r="WYL63" s="279"/>
      <c r="WYM63" s="279"/>
      <c r="WYN63" s="279"/>
      <c r="WYO63" s="279"/>
      <c r="WYP63" s="279"/>
      <c r="WYQ63" s="279"/>
      <c r="WYR63" s="279"/>
      <c r="WYS63" s="279"/>
      <c r="WYT63" s="279"/>
      <c r="WYU63" s="279"/>
      <c r="WYV63" s="279"/>
      <c r="WYW63" s="279"/>
      <c r="WYX63" s="279"/>
      <c r="WYY63" s="279"/>
      <c r="WYZ63" s="279"/>
      <c r="WZA63" s="279"/>
      <c r="WZB63" s="279"/>
      <c r="WZC63" s="279"/>
      <c r="WZD63" s="279"/>
      <c r="WZE63" s="279"/>
      <c r="WZF63" s="279"/>
      <c r="WZG63" s="279"/>
      <c r="WZH63" s="279"/>
      <c r="WZI63" s="279"/>
      <c r="WZJ63" s="279"/>
      <c r="WZK63" s="279"/>
      <c r="WZL63" s="279"/>
      <c r="WZM63" s="279"/>
      <c r="WZN63" s="279"/>
      <c r="WZO63" s="279"/>
      <c r="WZP63" s="279"/>
      <c r="WZQ63" s="279"/>
      <c r="WZR63" s="279"/>
      <c r="WZS63" s="279"/>
      <c r="WZT63" s="279"/>
      <c r="WZU63" s="279"/>
      <c r="WZV63" s="279"/>
      <c r="WZW63" s="279"/>
      <c r="WZX63" s="279"/>
      <c r="WZY63" s="279"/>
      <c r="WZZ63" s="279"/>
      <c r="XAA63" s="279"/>
      <c r="XAB63" s="279"/>
      <c r="XAC63" s="279"/>
      <c r="XAD63" s="279"/>
      <c r="XAE63" s="279"/>
      <c r="XAF63" s="279"/>
      <c r="XAG63" s="279"/>
      <c r="XAH63" s="279"/>
      <c r="XAI63" s="279"/>
      <c r="XAJ63" s="279"/>
      <c r="XAK63" s="279"/>
      <c r="XAL63" s="279"/>
      <c r="XAM63" s="279"/>
      <c r="XAN63" s="279"/>
      <c r="XAO63" s="279"/>
      <c r="XAP63" s="279"/>
      <c r="XAQ63" s="279"/>
      <c r="XAR63" s="279"/>
      <c r="XAS63" s="279"/>
      <c r="XAT63" s="279"/>
      <c r="XAU63" s="279"/>
      <c r="XAV63" s="279"/>
      <c r="XAW63" s="279"/>
      <c r="XAX63" s="279"/>
      <c r="XAY63" s="279"/>
      <c r="XAZ63" s="279"/>
      <c r="XBA63" s="279"/>
      <c r="XBB63" s="279"/>
      <c r="XBC63" s="279"/>
      <c r="XBD63" s="279"/>
      <c r="XBE63" s="279"/>
      <c r="XBF63" s="279"/>
      <c r="XBG63" s="279"/>
      <c r="XBH63" s="279"/>
      <c r="XBI63" s="279"/>
      <c r="XBJ63" s="279"/>
      <c r="XBK63" s="279"/>
      <c r="XBL63" s="279"/>
      <c r="XBM63" s="279"/>
      <c r="XBN63" s="279"/>
      <c r="XBO63" s="279"/>
      <c r="XBP63" s="279"/>
      <c r="XBQ63" s="279"/>
      <c r="XBR63" s="279"/>
      <c r="XBS63" s="279"/>
      <c r="XBT63" s="279"/>
      <c r="XBU63" s="279"/>
      <c r="XBV63" s="279"/>
      <c r="XBW63" s="279"/>
      <c r="XBX63" s="279"/>
      <c r="XBY63" s="279"/>
      <c r="XBZ63" s="279"/>
      <c r="XCA63" s="279"/>
      <c r="XCB63" s="279"/>
      <c r="XCC63" s="279"/>
      <c r="XCD63" s="279"/>
      <c r="XCE63" s="279"/>
      <c r="XCF63" s="279"/>
      <c r="XCG63" s="279"/>
      <c r="XCH63" s="279"/>
      <c r="XCI63" s="279"/>
      <c r="XCJ63" s="279"/>
      <c r="XCK63" s="279"/>
      <c r="XCL63" s="279"/>
      <c r="XCM63" s="279"/>
      <c r="XCN63" s="279"/>
      <c r="XCO63" s="279"/>
      <c r="XCP63" s="279"/>
      <c r="XCQ63" s="279"/>
      <c r="XCR63" s="279"/>
      <c r="XCS63" s="279"/>
      <c r="XCT63" s="279"/>
      <c r="XCU63" s="279"/>
      <c r="XCV63" s="279"/>
      <c r="XCW63" s="279"/>
      <c r="XCX63" s="279"/>
      <c r="XCY63" s="279"/>
      <c r="XCZ63" s="279"/>
      <c r="XDA63" s="279"/>
      <c r="XDB63" s="279"/>
      <c r="XDC63" s="279"/>
      <c r="XDD63" s="279"/>
      <c r="XDE63" s="279"/>
      <c r="XDF63" s="279"/>
      <c r="XDG63" s="279"/>
      <c r="XDH63" s="279"/>
      <c r="XDI63" s="279"/>
      <c r="XDJ63" s="279"/>
      <c r="XDK63" s="279"/>
      <c r="XDL63" s="279"/>
      <c r="XDM63" s="279"/>
      <c r="XDN63" s="279"/>
      <c r="XDO63" s="279"/>
      <c r="XDP63" s="279"/>
      <c r="XDQ63" s="279"/>
      <c r="XDR63" s="279"/>
      <c r="XDS63" s="279"/>
      <c r="XDT63" s="279"/>
      <c r="XDU63" s="279"/>
      <c r="XDV63" s="279"/>
      <c r="XDW63" s="279"/>
      <c r="XDX63" s="279"/>
      <c r="XDY63" s="279"/>
      <c r="XDZ63" s="279"/>
      <c r="XEA63" s="279"/>
      <c r="XEB63" s="279"/>
      <c r="XEC63" s="279"/>
      <c r="XED63" s="279"/>
      <c r="XEE63" s="279"/>
      <c r="XEF63" s="279"/>
      <c r="XEG63" s="279"/>
      <c r="XEH63" s="279"/>
      <c r="XEI63" s="279"/>
      <c r="XEJ63" s="279"/>
      <c r="XEK63" s="279"/>
      <c r="XEL63" s="279"/>
      <c r="XEM63" s="279"/>
      <c r="XEN63" s="279"/>
      <c r="XEO63" s="279"/>
      <c r="XEP63" s="279"/>
      <c r="XEQ63" s="279"/>
      <c r="XER63" s="279"/>
      <c r="XES63" s="279"/>
      <c r="XET63" s="279"/>
      <c r="XEU63" s="279"/>
      <c r="XEV63" s="279"/>
      <c r="XEW63" s="279"/>
      <c r="XEX63" s="279"/>
      <c r="XEY63" s="279"/>
      <c r="XEZ63" s="279"/>
      <c r="XFA63" s="279"/>
      <c r="XFB63" s="279"/>
      <c r="XFC63" s="279"/>
    </row>
    <row r="64" spans="1:16383" x14ac:dyDescent="0.2">
      <c r="E64" s="45" t="str">
        <f>InpS!E118</f>
        <v xml:space="preserve">Surface Water: Band 17 </v>
      </c>
      <c r="F64" s="45"/>
      <c r="G64" s="60">
        <f xml:space="preserve"> DiscountCalc!$G$88</f>
        <v>0</v>
      </c>
      <c r="H64" s="239" t="str">
        <f>InpS!H118</f>
        <v>£</v>
      </c>
      <c r="I64" s="298">
        <v>2</v>
      </c>
      <c r="J64" s="45"/>
      <c r="K64" s="66">
        <f>InpS!K118</f>
        <v>21112.19</v>
      </c>
      <c r="L64" s="66">
        <f>InpS!L118</f>
        <v>20012.28</v>
      </c>
      <c r="M64" s="18"/>
      <c r="N64" s="394">
        <f t="shared" si="16"/>
        <v>21112.19</v>
      </c>
      <c r="O64" s="394">
        <f t="shared" si="17"/>
        <v>20012.28</v>
      </c>
      <c r="P64" s="18"/>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c r="BT64" s="279"/>
      <c r="BU64" s="279"/>
      <c r="BV64" s="279"/>
      <c r="BW64" s="279"/>
      <c r="BX64" s="279"/>
      <c r="BY64" s="279"/>
      <c r="BZ64" s="279"/>
      <c r="CA64" s="279"/>
      <c r="CB64" s="279"/>
      <c r="CC64" s="279"/>
      <c r="CD64" s="279"/>
      <c r="CE64" s="279"/>
      <c r="CF64" s="279"/>
      <c r="CG64" s="279"/>
      <c r="CH64" s="279"/>
      <c r="CI64" s="279"/>
      <c r="CJ64" s="279"/>
      <c r="CK64" s="279"/>
      <c r="CL64" s="279"/>
      <c r="CM64" s="279"/>
      <c r="CN64" s="279"/>
      <c r="CO64" s="279"/>
      <c r="CP64" s="296"/>
      <c r="CU64" s="376"/>
    </row>
    <row r="65" spans="1:99" x14ac:dyDescent="0.2">
      <c r="E65" s="45" t="str">
        <f>InpS!E119</f>
        <v>Surface Water: Band 18</v>
      </c>
      <c r="F65" s="45"/>
      <c r="G65" s="60">
        <f xml:space="preserve"> DiscountCalc!$G$88</f>
        <v>0</v>
      </c>
      <c r="H65" s="239" t="str">
        <f>InpS!H119</f>
        <v>£</v>
      </c>
      <c r="I65" s="298">
        <v>2</v>
      </c>
      <c r="J65" s="45"/>
      <c r="K65" s="66">
        <f>InpS!K119</f>
        <v>24362.32</v>
      </c>
      <c r="L65" s="66">
        <f>InpS!L119</f>
        <v>23093.08</v>
      </c>
      <c r="M65" s="18"/>
      <c r="N65" s="394">
        <f t="shared" si="16"/>
        <v>24362.32</v>
      </c>
      <c r="O65" s="394">
        <f t="shared" si="17"/>
        <v>23093.08</v>
      </c>
      <c r="P65" s="18"/>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79"/>
      <c r="BR65" s="279"/>
      <c r="BS65" s="279"/>
      <c r="BT65" s="279"/>
      <c r="BU65" s="279"/>
      <c r="BV65" s="279"/>
      <c r="BW65" s="279"/>
      <c r="BX65" s="279"/>
      <c r="BY65" s="279"/>
      <c r="BZ65" s="279"/>
      <c r="CA65" s="279"/>
      <c r="CB65" s="279"/>
      <c r="CC65" s="279"/>
      <c r="CD65" s="279"/>
      <c r="CE65" s="279"/>
      <c r="CF65" s="279"/>
      <c r="CG65" s="279"/>
      <c r="CH65" s="279"/>
      <c r="CI65" s="279"/>
      <c r="CJ65" s="279"/>
      <c r="CK65" s="279"/>
      <c r="CL65" s="279"/>
      <c r="CM65" s="279"/>
      <c r="CN65" s="279"/>
      <c r="CO65" s="279"/>
      <c r="CU65" s="376"/>
    </row>
    <row r="66" spans="1:99" x14ac:dyDescent="0.2">
      <c r="E66" s="45" t="str">
        <f>InpS!E120</f>
        <v>Surface Water: Band 19</v>
      </c>
      <c r="F66" s="45"/>
      <c r="G66" s="60">
        <f xml:space="preserve"> DiscountCalc!$G$88</f>
        <v>0</v>
      </c>
      <c r="H66" s="239" t="str">
        <f>InpS!H120</f>
        <v>£</v>
      </c>
      <c r="I66" s="298">
        <v>2</v>
      </c>
      <c r="J66" s="45"/>
      <c r="K66" s="66">
        <f>InpS!K120</f>
        <v>27612.46</v>
      </c>
      <c r="L66" s="66">
        <f>InpS!L120</f>
        <v>26173.89</v>
      </c>
      <c r="N66" s="394">
        <f t="shared" si="16"/>
        <v>27612.46</v>
      </c>
      <c r="O66" s="394">
        <f t="shared" si="17"/>
        <v>26173.89</v>
      </c>
    </row>
    <row r="67" spans="1:99" x14ac:dyDescent="0.2">
      <c r="A67" s="102"/>
      <c r="B67" s="103"/>
      <c r="C67" s="44"/>
      <c r="D67" s="82"/>
      <c r="E67" s="45" t="str">
        <f>InpS!E121</f>
        <v>Surface Water: Band 20</v>
      </c>
      <c r="F67" s="45"/>
      <c r="G67" s="60">
        <f xml:space="preserve"> DiscountCalc!$G$88</f>
        <v>0</v>
      </c>
      <c r="H67" s="239" t="str">
        <f>InpS!H121</f>
        <v>£</v>
      </c>
      <c r="I67" s="298">
        <v>2</v>
      </c>
      <c r="J67" s="45"/>
      <c r="K67" s="66">
        <f>InpS!K121</f>
        <v>30862.7</v>
      </c>
      <c r="L67" s="66">
        <f>InpS!L121</f>
        <v>29254.799999999999</v>
      </c>
      <c r="M67" s="82"/>
      <c r="N67" s="394">
        <f t="shared" si="16"/>
        <v>30862.7</v>
      </c>
      <c r="O67" s="394">
        <f t="shared" si="17"/>
        <v>29254.799999999999</v>
      </c>
      <c r="P67" s="82"/>
      <c r="Q67" s="392"/>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4"/>
      <c r="AY67" s="384"/>
      <c r="AZ67" s="384"/>
      <c r="BA67" s="384"/>
      <c r="BB67" s="384"/>
      <c r="BC67" s="384"/>
      <c r="BD67" s="384"/>
      <c r="BE67" s="384"/>
      <c r="BF67" s="384"/>
      <c r="BG67" s="384"/>
      <c r="BH67" s="384"/>
      <c r="BI67" s="384"/>
      <c r="BJ67" s="384"/>
      <c r="BK67" s="384"/>
      <c r="BL67" s="384"/>
      <c r="BM67" s="384"/>
      <c r="BN67" s="384"/>
      <c r="BO67" s="384"/>
      <c r="BP67" s="384"/>
      <c r="BQ67" s="384"/>
      <c r="BR67" s="384"/>
      <c r="BS67" s="384"/>
      <c r="BT67" s="384"/>
      <c r="BU67" s="384"/>
      <c r="BV67" s="384"/>
      <c r="BW67" s="384"/>
      <c r="BX67" s="384"/>
      <c r="BY67" s="384"/>
      <c r="BZ67" s="384"/>
      <c r="CA67" s="384"/>
      <c r="CB67" s="384"/>
      <c r="CC67" s="384"/>
      <c r="CD67" s="384"/>
      <c r="CE67" s="384"/>
      <c r="CF67" s="384"/>
      <c r="CG67" s="384"/>
      <c r="CH67" s="384"/>
      <c r="CI67" s="384"/>
      <c r="CJ67" s="384"/>
      <c r="CK67" s="384"/>
      <c r="CL67" s="384"/>
      <c r="CM67" s="384"/>
      <c r="CN67" s="384"/>
      <c r="CO67" s="384"/>
    </row>
    <row r="68" spans="1:99" x14ac:dyDescent="0.2">
      <c r="A68" s="102"/>
      <c r="B68" s="103"/>
      <c r="C68" s="44"/>
      <c r="D68" s="82"/>
      <c r="E68" s="45" t="str">
        <f>InpS!E122</f>
        <v>Surface Water: Band 21</v>
      </c>
      <c r="F68" s="45"/>
      <c r="G68" s="60">
        <f xml:space="preserve"> DiscountCalc!$G$88</f>
        <v>0</v>
      </c>
      <c r="H68" s="239" t="str">
        <f>InpS!H122</f>
        <v>£</v>
      </c>
      <c r="I68" s="298">
        <v>2</v>
      </c>
      <c r="J68" s="45"/>
      <c r="K68" s="66">
        <f>InpS!K122</f>
        <v>48725.02</v>
      </c>
      <c r="L68" s="66">
        <f>InpS!L122</f>
        <v>46186.52</v>
      </c>
      <c r="M68" s="45"/>
      <c r="N68" s="394">
        <f t="shared" si="16"/>
        <v>48725.02</v>
      </c>
      <c r="O68" s="394">
        <f t="shared" si="17"/>
        <v>46186.52</v>
      </c>
      <c r="P68" s="45"/>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279"/>
      <c r="BW68" s="279"/>
      <c r="BX68" s="279"/>
      <c r="BY68" s="279"/>
      <c r="BZ68" s="279"/>
      <c r="CA68" s="279"/>
      <c r="CB68" s="279"/>
      <c r="CC68" s="279"/>
      <c r="CD68" s="279"/>
      <c r="CE68" s="279"/>
      <c r="CF68" s="279"/>
      <c r="CG68" s="279"/>
      <c r="CH68" s="279"/>
      <c r="CI68" s="279"/>
      <c r="CJ68" s="279"/>
      <c r="CK68" s="279"/>
      <c r="CL68" s="279"/>
      <c r="CM68" s="279"/>
      <c r="CN68" s="279"/>
      <c r="CO68" s="279"/>
    </row>
    <row r="69" spans="1:99" x14ac:dyDescent="0.2">
      <c r="A69" s="102"/>
      <c r="B69" s="103"/>
      <c r="C69" s="44"/>
      <c r="D69" s="82"/>
      <c r="E69" s="45" t="str">
        <f>InpS!E123</f>
        <v>Surface Water: Band 22</v>
      </c>
      <c r="F69" s="45"/>
      <c r="G69" s="60">
        <f xml:space="preserve"> DiscountCalc!$G$88</f>
        <v>0</v>
      </c>
      <c r="H69" s="239" t="str">
        <f>InpS!H123</f>
        <v>£</v>
      </c>
      <c r="I69" s="298">
        <v>2</v>
      </c>
      <c r="J69" s="45"/>
      <c r="K69" s="66">
        <f>InpS!K123</f>
        <v>113707.94</v>
      </c>
      <c r="L69" s="66">
        <f>InpS!L123</f>
        <v>107783.94</v>
      </c>
      <c r="M69" s="45"/>
      <c r="N69" s="394">
        <f t="shared" si="16"/>
        <v>113707.94</v>
      </c>
      <c r="O69" s="394">
        <f t="shared" si="17"/>
        <v>107783.94</v>
      </c>
      <c r="P69" s="45"/>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279"/>
      <c r="BR69" s="279"/>
      <c r="BS69" s="279"/>
      <c r="BT69" s="279"/>
      <c r="BU69" s="279"/>
      <c r="BV69" s="279"/>
      <c r="BW69" s="279"/>
      <c r="BX69" s="279"/>
      <c r="BY69" s="279"/>
      <c r="BZ69" s="279"/>
      <c r="CA69" s="279"/>
      <c r="CB69" s="279"/>
      <c r="CC69" s="279"/>
      <c r="CD69" s="279"/>
      <c r="CE69" s="279"/>
      <c r="CF69" s="279"/>
      <c r="CG69" s="279"/>
      <c r="CH69" s="279"/>
      <c r="CI69" s="279"/>
      <c r="CJ69" s="279"/>
      <c r="CK69" s="279"/>
      <c r="CL69" s="279"/>
      <c r="CM69" s="279"/>
      <c r="CN69" s="279"/>
      <c r="CO69" s="279"/>
    </row>
    <row r="70" spans="1:99" x14ac:dyDescent="0.2">
      <c r="A70" s="102"/>
      <c r="B70" s="103"/>
      <c r="C70" s="44"/>
      <c r="D70" s="82"/>
      <c r="E70" s="82"/>
      <c r="F70" s="82"/>
      <c r="G70" s="82"/>
      <c r="H70" s="236"/>
      <c r="I70" s="221"/>
      <c r="J70" s="82"/>
      <c r="K70" s="82"/>
      <c r="L70" s="82"/>
      <c r="M70" s="82"/>
      <c r="N70" s="82"/>
      <c r="O70" s="82"/>
      <c r="P70" s="82"/>
    </row>
    <row r="71" spans="1:99" ht="13.5" thickBot="1" x14ac:dyDescent="0.25">
      <c r="A71" s="58" t="s">
        <v>146</v>
      </c>
      <c r="B71" s="9"/>
      <c r="C71" s="194"/>
      <c r="D71" s="72"/>
      <c r="E71" s="11"/>
      <c r="F71" s="12"/>
      <c r="G71" s="12"/>
      <c r="H71" s="158"/>
      <c r="I71" s="21"/>
      <c r="J71" s="13"/>
      <c r="K71" s="21"/>
      <c r="L71" s="21"/>
      <c r="M71" s="13"/>
      <c r="N71" s="21"/>
      <c r="O71" s="21"/>
      <c r="P71" s="13"/>
      <c r="Q71" s="391"/>
      <c r="R71" s="380"/>
      <c r="S71" s="380"/>
      <c r="T71" s="380"/>
      <c r="U71" s="380"/>
      <c r="V71" s="380"/>
      <c r="W71" s="380"/>
      <c r="X71" s="380"/>
      <c r="Y71" s="380"/>
      <c r="Z71" s="380"/>
      <c r="AA71" s="380"/>
      <c r="AB71" s="380"/>
      <c r="AC71" s="380"/>
      <c r="AD71" s="380"/>
      <c r="AE71" s="380"/>
      <c r="AF71" s="380"/>
      <c r="AG71" s="380"/>
      <c r="AH71" s="380"/>
      <c r="AI71" s="380"/>
      <c r="AJ71" s="380"/>
      <c r="AK71" s="380"/>
      <c r="AL71" s="380"/>
      <c r="AM71" s="380"/>
      <c r="AN71" s="380"/>
      <c r="AO71" s="380"/>
      <c r="AP71" s="380"/>
      <c r="AQ71" s="380"/>
      <c r="AR71" s="380"/>
      <c r="AS71" s="380"/>
      <c r="AT71" s="380"/>
      <c r="AU71" s="380"/>
      <c r="AV71" s="380"/>
      <c r="AW71" s="380"/>
      <c r="AX71" s="380"/>
      <c r="AY71" s="380"/>
      <c r="AZ71" s="380"/>
      <c r="BA71" s="380"/>
      <c r="BB71" s="380"/>
      <c r="BC71" s="380"/>
      <c r="BD71" s="380"/>
      <c r="BE71" s="380"/>
      <c r="BF71" s="380"/>
      <c r="BG71" s="380"/>
      <c r="BH71" s="380"/>
      <c r="BI71" s="380"/>
      <c r="BJ71" s="380"/>
      <c r="BK71" s="380"/>
      <c r="BL71" s="380"/>
      <c r="BM71" s="380"/>
      <c r="BN71" s="380"/>
      <c r="BO71" s="380"/>
      <c r="BP71" s="380"/>
      <c r="BQ71" s="380"/>
      <c r="BR71" s="380"/>
      <c r="BS71" s="380"/>
      <c r="BT71" s="380"/>
      <c r="BU71" s="380"/>
      <c r="BV71" s="380"/>
      <c r="BW71" s="380"/>
      <c r="BX71" s="380"/>
      <c r="BY71" s="380"/>
      <c r="BZ71" s="380"/>
      <c r="CA71" s="380"/>
      <c r="CB71" s="380"/>
      <c r="CC71" s="380"/>
      <c r="CD71" s="380"/>
      <c r="CE71" s="380"/>
      <c r="CF71" s="380"/>
      <c r="CG71" s="380"/>
      <c r="CH71" s="380"/>
      <c r="CI71" s="380"/>
      <c r="CJ71" s="380"/>
      <c r="CK71" s="380"/>
      <c r="CL71" s="380"/>
      <c r="CM71" s="380"/>
      <c r="CN71" s="380"/>
      <c r="CO71" s="380"/>
    </row>
    <row r="72" spans="1:99" ht="13.5" hidden="1" thickTop="1" x14ac:dyDescent="0.2"/>
  </sheetData>
  <sheetProtection algorithmName="SHA-512" hashValue="Ybltf59J/9hWMTy6GdMTMOI6QVc0BiTzbgw/uvkdIeG+O1P01IXE/mYEdjusndIDGN/Gj5C/KaxADLmGvW+8Xg==" saltValue="nQ2CJWkD7Cex4iV9wkgY8w==" spinCount="100000" sheet="1" objects="1" scenarios="1"/>
  <conditionalFormatting sqref="K1:L1 R1:CO1">
    <cfRule type="cellIs" dxfId="84" priority="144" operator="equal">
      <formula>OverallError</formula>
    </cfRule>
  </conditionalFormatting>
  <conditionalFormatting sqref="H1">
    <cfRule type="cellIs" dxfId="83" priority="145" operator="equal">
      <formula>OverallError</formula>
    </cfRule>
  </conditionalFormatting>
  <conditionalFormatting sqref="H3 D3:F3 H55">
    <cfRule type="cellIs" dxfId="82" priority="141" operator="lessThan">
      <formula>0</formula>
    </cfRule>
  </conditionalFormatting>
  <conditionalFormatting sqref="K3">
    <cfRule type="cellIs" dxfId="81" priority="140" operator="lessThan">
      <formula>0</formula>
    </cfRule>
  </conditionalFormatting>
  <conditionalFormatting sqref="K59:K60 K52:L52 Q52:CO52">
    <cfRule type="cellIs" dxfId="80" priority="109" operator="lessThan">
      <formula>0</formula>
    </cfRule>
  </conditionalFormatting>
  <conditionalFormatting sqref="H67">
    <cfRule type="cellIs" dxfId="79" priority="104" operator="lessThan">
      <formula>0</formula>
    </cfRule>
  </conditionalFormatting>
  <conditionalFormatting sqref="K41:K47">
    <cfRule type="cellIs" dxfId="78" priority="105" operator="lessThan">
      <formula>0</formula>
    </cfRule>
  </conditionalFormatting>
  <conditionalFormatting sqref="D16:F16">
    <cfRule type="cellIs" dxfId="77" priority="137" operator="lessThan">
      <formula>0</formula>
    </cfRule>
  </conditionalFormatting>
  <conditionalFormatting sqref="L16 Q16:CO16">
    <cfRule type="cellIs" dxfId="76" priority="136" operator="lessThan">
      <formula>0</formula>
    </cfRule>
  </conditionalFormatting>
  <conditionalFormatting sqref="K28">
    <cfRule type="cellIs" dxfId="75" priority="111" operator="lessThan">
      <formula>0</formula>
    </cfRule>
  </conditionalFormatting>
  <conditionalFormatting sqref="K5">
    <cfRule type="cellIs" dxfId="74" priority="130" operator="lessThan">
      <formula>0</formula>
    </cfRule>
  </conditionalFormatting>
  <conditionalFormatting sqref="D11:F12 E11:E22">
    <cfRule type="cellIs" dxfId="73" priority="133" operator="lessThan">
      <formula>0</formula>
    </cfRule>
  </conditionalFormatting>
  <conditionalFormatting sqref="D13:F13">
    <cfRule type="cellIs" dxfId="72" priority="123" operator="lessThan">
      <formula>0</formula>
    </cfRule>
  </conditionalFormatting>
  <conditionalFormatting sqref="H5 D5:F5">
    <cfRule type="cellIs" dxfId="71" priority="131" operator="lessThan">
      <formula>0</formula>
    </cfRule>
  </conditionalFormatting>
  <conditionalFormatting sqref="D14:F14">
    <cfRule type="cellIs" dxfId="70" priority="125" operator="lessThan">
      <formula>0</formula>
    </cfRule>
  </conditionalFormatting>
  <conditionalFormatting sqref="D15:F15">
    <cfRule type="cellIs" dxfId="69" priority="127" operator="lessThan">
      <formula>0</formula>
    </cfRule>
  </conditionalFormatting>
  <conditionalFormatting sqref="H57 D57:F57">
    <cfRule type="cellIs" dxfId="68" priority="97" operator="lessThan">
      <formula>0</formula>
    </cfRule>
  </conditionalFormatting>
  <conditionalFormatting sqref="D39:F39 H39">
    <cfRule type="cellIs" dxfId="67" priority="114" operator="lessThan">
      <formula>0</formula>
    </cfRule>
  </conditionalFormatting>
  <conditionalFormatting sqref="D17:F17">
    <cfRule type="cellIs" dxfId="66" priority="121" operator="lessThan">
      <formula>0</formula>
    </cfRule>
  </conditionalFormatting>
  <conditionalFormatting sqref="H22 D22:F22">
    <cfRule type="cellIs" dxfId="65" priority="119" operator="lessThan">
      <formula>0</formula>
    </cfRule>
  </conditionalFormatting>
  <conditionalFormatting sqref="K22">
    <cfRule type="cellIs" dxfId="64" priority="118" operator="lessThan">
      <formula>0</formula>
    </cfRule>
  </conditionalFormatting>
  <conditionalFormatting sqref="H53 D53:F53">
    <cfRule type="cellIs" dxfId="63" priority="99" operator="lessThan">
      <formula>0</formula>
    </cfRule>
  </conditionalFormatting>
  <conditionalFormatting sqref="K53">
    <cfRule type="cellIs" dxfId="62" priority="98" operator="lessThan">
      <formula>0</formula>
    </cfRule>
  </conditionalFormatting>
  <conditionalFormatting sqref="H28 D28:F28">
    <cfRule type="cellIs" dxfId="61" priority="112" operator="lessThan">
      <formula>0</formula>
    </cfRule>
  </conditionalFormatting>
  <conditionalFormatting sqref="H52 D52:F52 D60:F60 H59:H60 D59 F59">
    <cfRule type="cellIs" dxfId="60" priority="110" operator="lessThan">
      <formula>0</formula>
    </cfRule>
  </conditionalFormatting>
  <conditionalFormatting sqref="D48 H41:H47 D41:F47">
    <cfRule type="cellIs" dxfId="59" priority="106" operator="lessThan">
      <formula>0</formula>
    </cfRule>
  </conditionalFormatting>
  <conditionalFormatting sqref="E20:F20">
    <cfRule type="cellIs" dxfId="58" priority="88" operator="lessThan">
      <formula>0</formula>
    </cfRule>
  </conditionalFormatting>
  <conditionalFormatting sqref="H51 D51:F51">
    <cfRule type="cellIs" dxfId="57" priority="102" operator="lessThan">
      <formula>0</formula>
    </cfRule>
  </conditionalFormatting>
  <conditionalFormatting sqref="D54:F54 H54 D55">
    <cfRule type="cellIs" dxfId="56" priority="84" operator="lessThan">
      <formula>0</formula>
    </cfRule>
  </conditionalFormatting>
  <conditionalFormatting sqref="H50 D50:F50">
    <cfRule type="cellIs" dxfId="55" priority="101" operator="lessThan">
      <formula>0</formula>
    </cfRule>
  </conditionalFormatting>
  <conditionalFormatting sqref="H49 D49:F49 E50:E52">
    <cfRule type="cellIs" dxfId="54" priority="100" operator="lessThan">
      <formula>0</formula>
    </cfRule>
  </conditionalFormatting>
  <conditionalFormatting sqref="K54">
    <cfRule type="cellIs" dxfId="53" priority="83" operator="lessThan">
      <formula>0</formula>
    </cfRule>
  </conditionalFormatting>
  <conditionalFormatting sqref="K57">
    <cfRule type="cellIs" dxfId="52" priority="96" operator="lessThan">
      <formula>0</formula>
    </cfRule>
  </conditionalFormatting>
  <conditionalFormatting sqref="K51:L51 Q51:CO51">
    <cfRule type="cellIs" dxfId="51" priority="95" operator="lessThan">
      <formula>0</formula>
    </cfRule>
  </conditionalFormatting>
  <conditionalFormatting sqref="K49:L51 Q50:CO51 R49:CO49">
    <cfRule type="cellIs" dxfId="50" priority="93" operator="lessThan">
      <formula>0</formula>
    </cfRule>
  </conditionalFormatting>
  <conditionalFormatting sqref="K50:L50 Q50:CO50">
    <cfRule type="cellIs" dxfId="49" priority="94" operator="lessThan">
      <formula>0</formula>
    </cfRule>
  </conditionalFormatting>
  <conditionalFormatting sqref="D18:F19 D20">
    <cfRule type="cellIs" dxfId="48" priority="92" operator="lessThan">
      <formula>0</formula>
    </cfRule>
  </conditionalFormatting>
  <conditionalFormatting sqref="H56 D56:F56">
    <cfRule type="cellIs" dxfId="47" priority="82" operator="lessThan">
      <formula>0</formula>
    </cfRule>
  </conditionalFormatting>
  <conditionalFormatting sqref="D21:F21">
    <cfRule type="cellIs" dxfId="46" priority="90" operator="lessThan">
      <formula>0</formula>
    </cfRule>
  </conditionalFormatting>
  <conditionalFormatting sqref="E55:F55">
    <cfRule type="cellIs" dxfId="45" priority="80" operator="lessThan">
      <formula>0</formula>
    </cfRule>
  </conditionalFormatting>
  <conditionalFormatting sqref="L20 Q20:CO20">
    <cfRule type="cellIs" dxfId="44" priority="85" operator="lessThan">
      <formula>0</formula>
    </cfRule>
  </conditionalFormatting>
  <conditionalFormatting sqref="L19 Q19:CO19">
    <cfRule type="cellIs" dxfId="43" priority="86" operator="lessThan">
      <formula>0</formula>
    </cfRule>
  </conditionalFormatting>
  <conditionalFormatting sqref="K56">
    <cfRule type="cellIs" dxfId="42" priority="81" operator="lessThan">
      <formula>0</formula>
    </cfRule>
  </conditionalFormatting>
  <conditionalFormatting sqref="K55:L55 Q55:CO55">
    <cfRule type="cellIs" dxfId="41" priority="79" operator="lessThan">
      <formula>0</formula>
    </cfRule>
  </conditionalFormatting>
  <conditionalFormatting sqref="H61 D61:F61">
    <cfRule type="cellIs" dxfId="40" priority="78" operator="lessThan">
      <formula>0</formula>
    </cfRule>
  </conditionalFormatting>
  <conditionalFormatting sqref="K61">
    <cfRule type="cellIs" dxfId="39" priority="77" operator="lessThan">
      <formula>0</formula>
    </cfRule>
  </conditionalFormatting>
  <conditionalFormatting sqref="CQ1">
    <cfRule type="cellIs" dxfId="38" priority="76" operator="equal">
      <formula>OverallError</formula>
    </cfRule>
  </conditionalFormatting>
  <conditionalFormatting sqref="N1:O1">
    <cfRule type="cellIs" dxfId="37" priority="68" operator="equal">
      <formula>OverallError</formula>
    </cfRule>
  </conditionalFormatting>
  <conditionalFormatting sqref="N3">
    <cfRule type="cellIs" dxfId="36" priority="67" operator="lessThan">
      <formula>0</formula>
    </cfRule>
  </conditionalFormatting>
  <conditionalFormatting sqref="N5">
    <cfRule type="cellIs" dxfId="35" priority="63" operator="lessThan">
      <formula>0</formula>
    </cfRule>
  </conditionalFormatting>
  <conditionalFormatting sqref="N22">
    <cfRule type="cellIs" dxfId="34" priority="58" operator="lessThan">
      <formula>0</formula>
    </cfRule>
  </conditionalFormatting>
  <conditionalFormatting sqref="N28">
    <cfRule type="cellIs" dxfId="33" priority="55" operator="lessThan">
      <formula>0</formula>
    </cfRule>
  </conditionalFormatting>
  <conditionalFormatting sqref="N41:N47">
    <cfRule type="cellIs" dxfId="32" priority="52" operator="lessThan">
      <formula>0</formula>
    </cfRule>
  </conditionalFormatting>
  <conditionalFormatting sqref="Q1">
    <cfRule type="cellIs" dxfId="31" priority="36" operator="equal">
      <formula>OverallError</formula>
    </cfRule>
  </conditionalFormatting>
  <conditionalFormatting sqref="Q3">
    <cfRule type="cellIs" dxfId="30" priority="35" operator="lessThan">
      <formula>0</formula>
    </cfRule>
  </conditionalFormatting>
  <conditionalFormatting sqref="K9">
    <cfRule type="cellIs" dxfId="29" priority="33" operator="lessThan">
      <formula>0</formula>
    </cfRule>
  </conditionalFormatting>
  <conditionalFormatting sqref="H9 D9:F9">
    <cfRule type="cellIs" dxfId="28" priority="34" operator="lessThan">
      <formula>0</formula>
    </cfRule>
  </conditionalFormatting>
  <conditionalFormatting sqref="N9">
    <cfRule type="cellIs" dxfId="27" priority="32" operator="lessThan">
      <formula>0</formula>
    </cfRule>
  </conditionalFormatting>
  <conditionalFormatting sqref="H16">
    <cfRule type="cellIs" dxfId="26" priority="31" operator="lessThan">
      <formula>0</formula>
    </cfRule>
  </conditionalFormatting>
  <conditionalFormatting sqref="H11:H21">
    <cfRule type="cellIs" dxfId="25" priority="30" operator="lessThan">
      <formula>0</formula>
    </cfRule>
  </conditionalFormatting>
  <conditionalFormatting sqref="H14">
    <cfRule type="cellIs" dxfId="24" priority="28" operator="lessThan">
      <formula>0</formula>
    </cfRule>
  </conditionalFormatting>
  <conditionalFormatting sqref="H15">
    <cfRule type="cellIs" dxfId="23" priority="29" operator="lessThan">
      <formula>0</formula>
    </cfRule>
  </conditionalFormatting>
  <conditionalFormatting sqref="H13">
    <cfRule type="cellIs" dxfId="22" priority="27" operator="lessThan">
      <formula>0</formula>
    </cfRule>
  </conditionalFormatting>
  <conditionalFormatting sqref="H17">
    <cfRule type="cellIs" dxfId="21" priority="26" operator="lessThan">
      <formula>0</formula>
    </cfRule>
  </conditionalFormatting>
  <conditionalFormatting sqref="H18:H19">
    <cfRule type="cellIs" dxfId="20" priority="25" operator="lessThan">
      <formula>0</formula>
    </cfRule>
  </conditionalFormatting>
  <conditionalFormatting sqref="H21">
    <cfRule type="cellIs" dxfId="19" priority="24" operator="lessThan">
      <formula>0</formula>
    </cfRule>
  </conditionalFormatting>
  <conditionalFormatting sqref="H20">
    <cfRule type="cellIs" dxfId="18" priority="23" operator="lessThan">
      <formula>0</formula>
    </cfRule>
  </conditionalFormatting>
  <conditionalFormatting sqref="K16:L16">
    <cfRule type="cellIs" dxfId="17" priority="22" operator="lessThan">
      <formula>0</formula>
    </cfRule>
  </conditionalFormatting>
  <conditionalFormatting sqref="K11:L21">
    <cfRule type="cellIs" dxfId="16" priority="21" operator="lessThan">
      <formula>0</formula>
    </cfRule>
  </conditionalFormatting>
  <conditionalFormatting sqref="K14:L14">
    <cfRule type="cellIs" dxfId="15" priority="19" operator="lessThan">
      <formula>0</formula>
    </cfRule>
  </conditionalFormatting>
  <conditionalFormatting sqref="K15:L15">
    <cfRule type="cellIs" dxfId="14" priority="20" operator="lessThan">
      <formula>0</formula>
    </cfRule>
  </conditionalFormatting>
  <conditionalFormatting sqref="K13:L13">
    <cfRule type="cellIs" dxfId="13" priority="18" operator="lessThan">
      <formula>0</formula>
    </cfRule>
  </conditionalFormatting>
  <conditionalFormatting sqref="K17:L17">
    <cfRule type="cellIs" dxfId="12" priority="17" operator="lessThan">
      <formula>0</formula>
    </cfRule>
  </conditionalFormatting>
  <conditionalFormatting sqref="K18:L19">
    <cfRule type="cellIs" dxfId="11" priority="16" operator="lessThan">
      <formula>0</formula>
    </cfRule>
  </conditionalFormatting>
  <conditionalFormatting sqref="K21:L21">
    <cfRule type="cellIs" dxfId="10" priority="15" operator="lessThan">
      <formula>0</formula>
    </cfRule>
  </conditionalFormatting>
  <conditionalFormatting sqref="K20:L20">
    <cfRule type="cellIs" dxfId="9" priority="14" operator="lessThan">
      <formula>0</formula>
    </cfRule>
  </conditionalFormatting>
  <conditionalFormatting sqref="E48:F69 H48:H69">
    <cfRule type="cellIs" dxfId="8" priority="5" operator="lessThan">
      <formula>0</formula>
    </cfRule>
  </conditionalFormatting>
  <conditionalFormatting sqref="D32:D33">
    <cfRule type="cellIs" dxfId="7" priority="13" operator="lessThan">
      <formula>0</formula>
    </cfRule>
  </conditionalFormatting>
  <conditionalFormatting sqref="K48:L69">
    <cfRule type="cellIs" dxfId="6" priority="4" operator="lessThan">
      <formula>0</formula>
    </cfRule>
  </conditionalFormatting>
  <conditionalFormatting sqref="K37">
    <cfRule type="cellIs" dxfId="5" priority="9" operator="lessThan">
      <formula>0</formula>
    </cfRule>
  </conditionalFormatting>
  <conditionalFormatting sqref="H37 D37:F37">
    <cfRule type="cellIs" dxfId="4" priority="10" operator="lessThan">
      <formula>0</formula>
    </cfRule>
  </conditionalFormatting>
  <conditionalFormatting sqref="N37">
    <cfRule type="cellIs" dxfId="3" priority="8" operator="lessThan">
      <formula>0</formula>
    </cfRule>
  </conditionalFormatting>
  <conditionalFormatting sqref="K39:L39">
    <cfRule type="cellIs" dxfId="2" priority="6" operator="lessThan">
      <formula>0</formula>
    </cfRule>
  </conditionalFormatting>
  <conditionalFormatting sqref="K40:L46">
    <cfRule type="cellIs" dxfId="1" priority="1" operator="lessThan">
      <formula>0</formula>
    </cfRule>
  </conditionalFormatting>
  <conditionalFormatting sqref="D40:F40 E40:F46 H40:H46">
    <cfRule type="cellIs" dxfId="0" priority="2" operator="less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Guide</vt:lpstr>
      <vt:lpstr>UserInput</vt:lpstr>
      <vt:lpstr>InpC</vt:lpstr>
      <vt:lpstr>InpS</vt:lpstr>
      <vt:lpstr>StandardCharges</vt:lpstr>
      <vt:lpstr>Costs</vt:lpstr>
      <vt:lpstr>ComSum</vt:lpstr>
      <vt:lpstr>DiscountCalc</vt:lpstr>
      <vt:lpstr>Rates</vt:lpstr>
      <vt:lpstr>Boolean</vt:lpstr>
    </vt:vector>
  </TitlesOfParts>
  <Company>Severn Trent Water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McLaughlin, James</dc:creator>
  <cp:lastModifiedBy>McLaughlin, James</cp:lastModifiedBy>
  <dcterms:created xsi:type="dcterms:W3CDTF">2016-07-04T07:53:33Z</dcterms:created>
  <dcterms:modified xsi:type="dcterms:W3CDTF">2020-01-15T11:59:06Z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d1f72a0-9918-4564-91ff-bbeac1603032_Enabled">
    <vt:lpwstr>true</vt:lpwstr>
  </property>
  <property fmtid="{D5CDD505-2E9C-101B-9397-08002B2CF9AE}" pid="3" name="MSIP_Label_5d1f72a0-9918-4564-91ff-bbeac1603032_SetDate">
    <vt:lpwstr>2020-01-15T05:29:58Z</vt:lpwstr>
  </property>
  <property fmtid="{D5CDD505-2E9C-101B-9397-08002B2CF9AE}" pid="4" name="MSIP_Label_5d1f72a0-9918-4564-91ff-bbeac1603032_Method">
    <vt:lpwstr>Privileged</vt:lpwstr>
  </property>
  <property fmtid="{D5CDD505-2E9C-101B-9397-08002B2CF9AE}" pid="5" name="MSIP_Label_5d1f72a0-9918-4564-91ff-bbeac1603032_Name">
    <vt:lpwstr>OFFICIAL COMMERCIAL</vt:lpwstr>
  </property>
  <property fmtid="{D5CDD505-2E9C-101B-9397-08002B2CF9AE}" pid="6" name="MSIP_Label_5d1f72a0-9918-4564-91ff-bbeac1603032_SiteId">
    <vt:lpwstr>e15c1e99-7be3-495c-978e-eca7b8ea9f31</vt:lpwstr>
  </property>
  <property fmtid="{D5CDD505-2E9C-101B-9397-08002B2CF9AE}" pid="7" name="MSIP_Label_5d1f72a0-9918-4564-91ff-bbeac1603032_ActionId">
    <vt:lpwstr>7f24fe96-d3ce-4da3-bb5e-000023af4065</vt:lpwstr>
  </property>
  <property fmtid="{D5CDD505-2E9C-101B-9397-08002B2CF9AE}" pid="8" name="MSIP_Label_5d1f72a0-9918-4564-91ff-bbeac1603032_ContentBits">
    <vt:lpwstr>0</vt:lpwstr>
  </property>
</Properties>
</file>